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oma\Downloads\"/>
    </mc:Choice>
  </mc:AlternateContent>
  <xr:revisionPtr revIDLastSave="0" documentId="13_ncr:1_{DA1EFD23-5104-4A4F-ADA3-3F6A7493B232}" xr6:coauthVersionLast="46" xr6:coauthVersionMax="46" xr10:uidLastSave="{00000000-0000-0000-0000-000000000000}"/>
  <bookViews>
    <workbookView xWindow="-98" yWindow="353" windowWidth="20715" windowHeight="13424" activeTab="5" xr2:uid="{00000000-000D-0000-FFFF-FFFF00000000}"/>
  </bookViews>
  <sheets>
    <sheet name="Data" sheetId="1" r:id="rId1"/>
    <sheet name="Category" sheetId="2" r:id="rId2"/>
    <sheet name="Sub_Category" sheetId="4" r:id="rId3"/>
    <sheet name="Line Graph" sheetId="5" r:id="rId4"/>
    <sheet name="Bonus" sheetId="6" r:id="rId5"/>
    <sheet name="Bonus Statistical Analysis" sheetId="7" r:id="rId6"/>
    <sheet name="Sheet4" sheetId="8" r:id="rId7"/>
  </sheets>
  <definedNames>
    <definedName name="_xlnm._FilterDatabase" localSheetId="5" hidden="1">'Bonus Statistical Analysis'!$A$1:$B$4117</definedName>
    <definedName name="_xlnm._FilterDatabase" localSheetId="6" hidden="1">Sheet4!$C$1:$D$4117</definedName>
  </definedNames>
  <calcPr calcId="191029"/>
  <pivotCaches>
    <pivotCache cacheId="0" r:id="rId8"/>
    <pivotCache cacheId="1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H13" i="6"/>
  <c r="H2" i="6"/>
  <c r="G13" i="6"/>
  <c r="G2" i="6"/>
  <c r="F13" i="6"/>
  <c r="F2" i="6"/>
  <c r="E13" i="6"/>
  <c r="E2" i="6"/>
  <c r="D13" i="6"/>
  <c r="D2" i="6"/>
  <c r="C13" i="6"/>
  <c r="B13" i="6"/>
  <c r="B2" i="6"/>
  <c r="C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2" i="1"/>
  <c r="P3" i="1"/>
  <c r="P4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2" i="6" l="1"/>
  <c r="H12" i="6" s="1"/>
  <c r="E9" i="6"/>
  <c r="G9" i="6" s="1"/>
  <c r="E8" i="6"/>
  <c r="E5" i="6"/>
  <c r="F5" i="6" s="1"/>
  <c r="E4" i="6"/>
  <c r="G4" i="6" s="1"/>
  <c r="E11" i="6"/>
  <c r="E10" i="6"/>
  <c r="H9" i="6"/>
  <c r="F9" i="6"/>
  <c r="G8" i="6"/>
  <c r="H8" i="6"/>
  <c r="F8" i="6"/>
  <c r="E7" i="6"/>
  <c r="E6" i="6"/>
  <c r="E3" i="6"/>
  <c r="F12" i="6" l="1"/>
  <c r="G12" i="6"/>
  <c r="H4" i="6"/>
  <c r="H5" i="6"/>
  <c r="G5" i="6"/>
  <c r="F4" i="6"/>
  <c r="H11" i="6"/>
  <c r="G11" i="6"/>
  <c r="F11" i="6"/>
  <c r="G10" i="6"/>
  <c r="H10" i="6"/>
  <c r="F10" i="6"/>
  <c r="H7" i="6"/>
  <c r="G7" i="6"/>
  <c r="F7" i="6"/>
  <c r="H6" i="6"/>
  <c r="G6" i="6"/>
  <c r="F6" i="6"/>
  <c r="H3" i="6"/>
  <c r="G3" i="6"/>
  <c r="F3" i="6"/>
</calcChain>
</file>

<file path=xl/sharedStrings.xml><?xml version="1.0" encoding="utf-8"?>
<sst xmlns="http://schemas.openxmlformats.org/spreadsheetml/2006/main" count="34619" uniqueCount="8418">
  <si>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</si>
  <si>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</si>
  <si>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</si>
  <si>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</si>
  <si>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</si>
  <si>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</si>
  <si>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</si>
  <si>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</si>
  <si>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</si>
  <si>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</si>
  <si>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</si>
  <si>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</si>
  <si>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</si>
  <si>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</si>
  <si>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</si>
  <si>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</si>
  <si>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</si>
  <si>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</si>
  <si>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</si>
  <si>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</si>
  <si>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</si>
  <si>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</si>
  <si>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</si>
  <si>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</si>
  <si>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</si>
  <si>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</si>
  <si>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</si>
  <si>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</si>
  <si>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</si>
  <si>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</si>
  <si>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</si>
  <si>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</si>
  <si>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</si>
  <si>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</si>
  <si>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</si>
  <si>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</si>
  <si>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</si>
  <si>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</si>
  <si>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</si>
  <si>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</si>
  <si>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</si>
  <si>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</si>
  <si>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</si>
  <si>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</si>
  <si>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</si>
  <si>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</si>
  <si>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</si>
  <si>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</si>
  <si>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</si>
  <si>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</si>
  <si>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</si>
  <si>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</si>
  <si>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</si>
  <si>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</si>
  <si>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</si>
  <si>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</si>
  <si>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</si>
  <si>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</si>
  <si>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</si>
  <si>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</si>
  <si>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</si>
  <si>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</si>
  <si>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</si>
  <si>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</si>
  <si>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</si>
  <si>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</si>
  <si>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</si>
  <si>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</si>
  <si>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</si>
  <si>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</si>
  <si>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</si>
  <si>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</si>
  <si>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</si>
  <si>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</si>
  <si>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</si>
  <si>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</si>
  <si>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</si>
  <si>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</si>
  <si>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</si>
  <si>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</si>
  <si>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</si>
  <si>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</si>
  <si>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</si>
  <si>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</si>
  <si>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</si>
  <si>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</si>
  <si>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</si>
  <si>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</si>
  <si>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</si>
  <si>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</si>
  <si>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</si>
  <si>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</si>
  <si>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</si>
  <si>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</si>
  <si>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</si>
  <si>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</si>
  <si>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</si>
  <si>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</si>
  <si>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</si>
  <si>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</si>
  <si>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</si>
  <si>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</si>
  <si>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</si>
  <si>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</si>
  <si>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</si>
  <si>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</si>
  <si>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</si>
  <si>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</si>
  <si>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</si>
  <si>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</si>
  <si>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</si>
  <si>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</si>
  <si>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</si>
  <si>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</si>
  <si>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</si>
  <si>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</si>
  <si>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</si>
  <si>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</si>
  <si>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</si>
  <si>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</si>
  <si>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</si>
  <si>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</si>
  <si>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</si>
  <si>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</si>
  <si>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</si>
  <si>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</si>
  <si>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</si>
  <si>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</si>
  <si>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</si>
  <si>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</si>
  <si>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</si>
  <si>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</si>
  <si>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</si>
  <si>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</si>
  <si>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</si>
  <si>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</si>
  <si>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</si>
  <si>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</si>
  <si>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</si>
  <si>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</si>
  <si>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</si>
  <si>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</si>
  <si>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</si>
  <si>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</si>
  <si>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</si>
  <si>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</si>
  <si>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</si>
  <si>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</si>
  <si>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</si>
  <si>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</si>
  <si>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</si>
  <si>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</si>
  <si>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</si>
  <si>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</si>
  <si>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</si>
  <si>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</si>
  <si>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</si>
  <si>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</si>
  <si>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</si>
  <si>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</si>
  <si>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</si>
  <si>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</si>
  <si>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</si>
  <si>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</si>
  <si>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</si>
  <si>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</si>
  <si>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</si>
  <si>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</si>
  <si>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</si>
  <si>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</si>
  <si>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</si>
  <si>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</si>
  <si>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</si>
  <si>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</si>
  <si>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</si>
  <si>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</si>
  <si>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</si>
  <si>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</si>
  <si>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</si>
  <si>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</si>
  <si>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</si>
  <si>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</si>
  <si>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</si>
  <si>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</si>
  <si>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</si>
  <si>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</si>
  <si>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</si>
  <si>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</si>
  <si>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</si>
  <si>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</si>
  <si>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</si>
  <si>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</si>
  <si>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</si>
  <si>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</si>
  <si>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</si>
  <si>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</si>
  <si>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</si>
  <si>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</si>
  <si>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</si>
  <si>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</si>
  <si>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</si>
  <si>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</si>
  <si>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</si>
  <si>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</si>
  <si>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</si>
  <si>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</si>
  <si>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</si>
  <si>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</si>
  <si>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</si>
  <si>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</si>
  <si>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</si>
  <si>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</si>
  <si>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</si>
  <si>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</si>
  <si>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</si>
  <si>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</si>
  <si>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</si>
  <si>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</si>
  <si>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</si>
  <si>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</si>
  <si>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</si>
  <si>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</si>
  <si>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</si>
  <si>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</si>
  <si>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</si>
  <si>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</si>
  <si>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</si>
  <si>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</si>
  <si>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</si>
  <si>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</si>
  <si>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</si>
  <si>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</si>
  <si>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</si>
  <si>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</si>
  <si>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</si>
  <si>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</si>
  <si>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</si>
  <si>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</si>
  <si>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</si>
  <si>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</si>
  <si>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</si>
  <si>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</si>
  <si>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</si>
  <si>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</si>
  <si>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</si>
  <si>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</si>
  <si>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</si>
  <si>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</si>
  <si>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</si>
  <si>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</si>
  <si>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</si>
  <si>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</si>
  <si>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</si>
  <si>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</si>
  <si>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</si>
  <si>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</si>
  <si>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</si>
  <si>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</si>
  <si>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</si>
  <si>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</si>
  <si>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</si>
  <si>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</si>
  <si>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</si>
  <si>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</si>
  <si>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</si>
  <si>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</si>
  <si>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</si>
  <si>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</si>
  <si>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</si>
  <si>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</si>
  <si>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</si>
  <si>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</si>
  <si>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</si>
  <si>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</si>
  <si>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</si>
  <si>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</si>
  <si>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</si>
  <si>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</si>
  <si>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</si>
  <si>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</si>
  <si>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</si>
  <si>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</si>
  <si>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</si>
  <si>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</si>
  <si>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</si>
  <si>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</si>
  <si>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</si>
  <si>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</si>
  <si>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</si>
  <si>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</si>
  <si>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</si>
  <si>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</si>
  <si>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</si>
  <si>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</si>
  <si>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</si>
  <si>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</si>
  <si>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</si>
  <si>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</si>
  <si>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</si>
  <si>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</si>
  <si>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</si>
  <si>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</si>
  <si>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</si>
  <si>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</si>
  <si>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</si>
  <si>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</si>
  <si>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</si>
  <si>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</si>
  <si>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</si>
  <si>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</si>
  <si>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</si>
  <si>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</si>
  <si>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</si>
  <si>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</si>
  <si>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</si>
  <si>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</si>
  <si>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</si>
  <si>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</si>
  <si>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</si>
  <si>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</si>
  <si>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</si>
  <si>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</si>
  <si>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</si>
  <si>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</si>
  <si>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</si>
  <si>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</si>
  <si>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</si>
  <si>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</si>
  <si>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</si>
  <si>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</si>
  <si>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</si>
  <si>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</si>
  <si>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</si>
  <si>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</si>
  <si>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</si>
  <si>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</si>
  <si>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</si>
  <si>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</si>
  <si>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</si>
  <si>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</si>
  <si>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</si>
  <si>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</si>
  <si>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</si>
  <si>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</si>
  <si>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</si>
  <si>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</si>
  <si>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</si>
  <si>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</si>
  <si>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</si>
  <si>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</si>
  <si>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</si>
  <si>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</si>
  <si>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</si>
  <si>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</si>
  <si>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</si>
  <si>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</si>
  <si>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</si>
  <si>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</si>
  <si>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</si>
  <si>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</si>
  <si>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</si>
  <si>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</si>
  <si>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</si>
  <si>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</si>
  <si>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</si>
  <si>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</si>
  <si>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</si>
  <si>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</si>
  <si>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</si>
  <si>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</si>
  <si>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</si>
  <si>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</si>
  <si>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</si>
  <si>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</si>
  <si>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</si>
  <si>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</si>
  <si>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</si>
  <si>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</si>
  <si>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</si>
  <si>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</si>
  <si>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</si>
  <si>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</si>
  <si>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</si>
  <si>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</si>
  <si>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</si>
  <si>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</si>
  <si>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</si>
  <si>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</si>
  <si>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</si>
  <si>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</si>
  <si>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</si>
  <si>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</si>
  <si>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</si>
  <si>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</si>
  <si>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</si>
  <si>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</si>
  <si>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</si>
  <si>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</si>
  <si>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</si>
  <si>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</si>
  <si>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</si>
  <si>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</si>
  <si>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</si>
  <si>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</si>
  <si>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</si>
  <si>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</si>
  <si>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</si>
  <si>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</si>
  <si>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</si>
  <si>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</si>
  <si>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</si>
  <si>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</si>
  <si>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</si>
  <si>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</si>
  <si>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</si>
  <si>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</si>
  <si>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</si>
  <si>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</si>
  <si>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</si>
  <si>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</si>
  <si>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</si>
  <si>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</si>
  <si>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</si>
  <si>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</si>
  <si>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</si>
  <si>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</si>
  <si>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</si>
  <si>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</si>
  <si>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</si>
  <si>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</si>
  <si>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</si>
  <si>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</si>
  <si>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</si>
  <si>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</si>
  <si>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</si>
  <si>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</si>
  <si>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</si>
  <si>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</si>
  <si>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</si>
  <si>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</si>
  <si>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</si>
  <si>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</si>
  <si>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</si>
  <si>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</si>
  <si>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</si>
  <si>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</si>
  <si>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</si>
  <si>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</si>
  <si>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</si>
  <si>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</si>
  <si>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</si>
  <si>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</si>
  <si>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</si>
  <si>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</si>
  <si>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</si>
  <si>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</si>
  <si>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</si>
  <si>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</si>
  <si>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</si>
  <si>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</si>
  <si>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</si>
  <si>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</si>
  <si>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</si>
  <si>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</si>
  <si>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</si>
  <si>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</si>
  <si>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</si>
  <si>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</si>
  <si>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</si>
  <si>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</si>
  <si>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</si>
  <si>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</si>
  <si>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</si>
  <si>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</si>
  <si>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</si>
  <si>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</si>
  <si>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</si>
  <si>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</si>
  <si>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</si>
  <si>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</si>
  <si>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</si>
  <si>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</si>
  <si>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</si>
  <si>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</si>
  <si>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</si>
  <si>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</si>
  <si>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</si>
  <si>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</si>
  <si>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</si>
  <si>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</si>
  <si>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</si>
  <si>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</si>
  <si>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</si>
  <si>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</si>
  <si>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</si>
  <si>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</si>
  <si>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</si>
  <si>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</si>
  <si>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</si>
  <si>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</si>
  <si>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</si>
  <si>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</si>
  <si>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</si>
  <si>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</si>
  <si>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</si>
  <si>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</si>
  <si>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</si>
  <si>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</si>
  <si>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</si>
  <si>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</si>
  <si>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</si>
  <si>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</si>
  <si>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</si>
  <si>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</si>
  <si>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</si>
  <si>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</si>
  <si>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</si>
  <si>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</si>
  <si>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</si>
  <si>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</si>
  <si>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</si>
  <si>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</si>
  <si>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</si>
  <si>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</si>
  <si>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</si>
  <si>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</si>
  <si>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</si>
  <si>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</si>
  <si>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</si>
  <si>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</si>
  <si>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</si>
  <si>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</si>
  <si>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</si>
  <si>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</si>
  <si>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</si>
  <si>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</si>
  <si>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</si>
  <si>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</si>
  <si>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</si>
  <si>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</si>
  <si>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</si>
  <si>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</si>
  <si>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</si>
  <si>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</si>
  <si>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</si>
  <si>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</si>
  <si>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</si>
  <si>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</si>
  <si>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</si>
  <si>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</si>
  <si>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</si>
  <si>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</si>
  <si>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</si>
  <si>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</si>
  <si>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</si>
  <si>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</si>
  <si>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</si>
  <si>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</si>
  <si>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</si>
  <si>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</si>
  <si>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</si>
  <si>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</si>
  <si>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</si>
  <si>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</si>
  <si>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</si>
  <si>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</si>
  <si>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</si>
  <si>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</si>
  <si>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</si>
  <si>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</si>
  <si>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</si>
  <si>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</si>
  <si>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</si>
  <si>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</si>
  <si>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</si>
  <si>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</si>
  <si>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</si>
  <si>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</si>
  <si>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</si>
  <si>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</si>
  <si>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</si>
  <si>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</si>
  <si>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</si>
  <si>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</si>
  <si>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</si>
  <si>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</si>
  <si>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</si>
  <si>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</si>
  <si>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</si>
  <si>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</si>
  <si>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</si>
  <si>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</si>
  <si>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</si>
  <si>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</si>
  <si>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</si>
  <si>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</si>
  <si>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</si>
  <si>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</si>
  <si>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</si>
  <si>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</si>
  <si>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</si>
  <si>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</si>
  <si>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</si>
  <si>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</si>
  <si>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</si>
  <si>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</si>
  <si>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</si>
  <si>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</si>
  <si>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</si>
  <si>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</si>
  <si>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</si>
  <si>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</si>
  <si>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</si>
  <si>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</si>
  <si>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</si>
  <si>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</si>
  <si>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</si>
  <si>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</si>
  <si>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</si>
  <si>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</si>
  <si>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</si>
  <si>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</si>
  <si>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</si>
  <si>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</si>
  <si>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</si>
  <si>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</si>
  <si>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</si>
  <si>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</si>
  <si>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</si>
  <si>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</si>
  <si>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</si>
  <si>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</si>
  <si>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</si>
  <si>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</si>
  <si>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</si>
  <si>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</si>
  <si>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</si>
  <si>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</si>
  <si>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</si>
  <si>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</si>
  <si>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</si>
  <si>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</si>
  <si>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</si>
  <si>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</si>
  <si>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</si>
  <si>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</si>
  <si>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</si>
  <si>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</si>
  <si>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</si>
  <si>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</si>
  <si>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</si>
  <si>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</si>
  <si>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</si>
  <si>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</si>
  <si>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</si>
  <si>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</si>
  <si>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</si>
  <si>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</si>
  <si>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</si>
  <si>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</si>
  <si>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</si>
  <si>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</si>
  <si>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</si>
  <si>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</si>
  <si>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</si>
  <si>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</si>
  <si>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</si>
  <si>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</si>
  <si>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</si>
  <si>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</si>
  <si>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</si>
  <si>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</si>
  <si>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</si>
  <si>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</si>
  <si>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</si>
  <si>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</si>
  <si>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</si>
  <si>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</si>
  <si>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</si>
  <si>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</si>
  <si>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</si>
  <si>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</si>
  <si>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</si>
  <si>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</si>
  <si>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</si>
  <si>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</si>
  <si>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</si>
  <si>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</si>
  <si>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</si>
  <si>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</si>
  <si>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</si>
  <si>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</si>
  <si>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</si>
  <si>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</si>
  <si>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</si>
  <si>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</si>
  <si>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</si>
  <si>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</si>
  <si>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</si>
  <si>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</si>
  <si>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</si>
  <si>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</si>
  <si>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</si>
  <si>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</si>
  <si>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</si>
  <si>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</si>
  <si>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</si>
  <si>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</si>
  <si>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</si>
  <si>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</si>
  <si>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</si>
  <si>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</si>
  <si>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</si>
  <si>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</si>
  <si>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</si>
  <si>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</si>
  <si>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</si>
  <si>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</si>
  <si>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</si>
  <si>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</si>
  <si>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</si>
  <si>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</si>
  <si>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</si>
  <si>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</si>
  <si>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</si>
  <si>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</si>
  <si>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</si>
  <si>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</si>
  <si>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</si>
  <si>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</si>
  <si>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</si>
  <si>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</si>
  <si>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</si>
  <si>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</si>
  <si>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</si>
  <si>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</si>
  <si>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</si>
  <si>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</si>
  <si>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</si>
  <si>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</si>
  <si>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</si>
  <si>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</si>
  <si>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</si>
  <si>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</si>
  <si>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</si>
  <si>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</si>
  <si>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</si>
  <si>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</si>
  <si>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</si>
  <si>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</si>
  <si>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</si>
  <si>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</si>
  <si>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</si>
  <si>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</si>
  <si>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</si>
  <si>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</si>
  <si>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</si>
  <si>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</si>
  <si>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</si>
  <si>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</si>
  <si>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</si>
  <si>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</si>
  <si>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</si>
  <si>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</si>
  <si>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</si>
  <si>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</si>
  <si>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</si>
  <si>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</si>
  <si>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</si>
  <si>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</si>
  <si>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</si>
  <si>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</si>
  <si>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</si>
  <si>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</si>
  <si>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</si>
  <si>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</si>
  <si>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</si>
  <si>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</si>
  <si>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</si>
  <si>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</si>
  <si>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</si>
  <si>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</si>
  <si>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</si>
  <si>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</si>
  <si>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</si>
  <si>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</si>
  <si>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</si>
  <si>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</si>
  <si>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</si>
  <si>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</si>
  <si>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</si>
  <si>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</si>
  <si>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</si>
  <si>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</si>
  <si>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</si>
  <si>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</si>
  <si>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</si>
  <si>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</si>
  <si>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</si>
  <si>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</si>
  <si>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</si>
  <si>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</si>
  <si>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</si>
  <si>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</si>
  <si>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</si>
  <si>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</si>
  <si>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</si>
  <si>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</si>
  <si>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</si>
  <si>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</si>
  <si>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</si>
  <si>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</si>
  <si>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</si>
  <si>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</si>
  <si>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</si>
  <si>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</si>
  <si>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</si>
  <si>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</si>
  <si>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</si>
  <si>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</si>
  <si>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</si>
  <si>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</si>
  <si>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</si>
  <si>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</si>
  <si>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</si>
  <si>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</si>
  <si>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</si>
  <si>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</si>
  <si>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</si>
  <si>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</si>
  <si>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</si>
  <si>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</si>
  <si>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</si>
  <si>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</si>
  <si>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</si>
  <si>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</si>
  <si>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</si>
  <si>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</si>
  <si>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</si>
  <si>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</si>
  <si>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</si>
  <si>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</si>
  <si>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</si>
  <si>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</si>
  <si>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</si>
  <si>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</si>
  <si>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</si>
  <si>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</si>
  <si>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</si>
  <si>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</si>
  <si>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</si>
  <si>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</si>
  <si>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</si>
  <si>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</si>
  <si>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</si>
  <si>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</si>
  <si>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</si>
  <si>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</si>
  <si>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</si>
  <si>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</si>
  <si>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</si>
  <si>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</si>
  <si>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</si>
  <si>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</si>
  <si>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</si>
  <si>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</si>
  <si>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</si>
  <si>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</si>
  <si>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</si>
  <si>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</si>
  <si>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</si>
  <si>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</si>
  <si>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</si>
  <si>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</si>
  <si>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</si>
  <si>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</si>
  <si>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</si>
  <si>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</si>
  <si>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</si>
  <si>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</si>
  <si>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</si>
  <si>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</si>
  <si>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</si>
  <si>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</si>
  <si>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</si>
  <si>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</si>
  <si>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</si>
  <si>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</si>
  <si>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</si>
  <si>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</si>
  <si>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</si>
  <si>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</si>
  <si>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</si>
  <si>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</si>
  <si>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</si>
  <si>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</si>
  <si>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</si>
  <si>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</si>
  <si>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</si>
  <si>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</si>
  <si>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</si>
  <si>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</si>
  <si>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</si>
  <si>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</si>
  <si>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</si>
  <si>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</si>
  <si>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</si>
  <si>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</si>
  <si>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</si>
  <si>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</si>
  <si>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</si>
  <si>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</si>
  <si>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</si>
  <si>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</si>
  <si>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</si>
  <si>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</si>
  <si>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</si>
  <si>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</si>
  <si>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</si>
  <si>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</si>
  <si>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</si>
  <si>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</si>
  <si>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</si>
  <si>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</si>
  <si>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</si>
  <si>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</si>
  <si>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</si>
  <si>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</si>
  <si>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</si>
  <si>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</si>
  <si>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</si>
  <si>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</si>
  <si>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</si>
  <si>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</si>
  <si>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</si>
  <si>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</si>
  <si>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</si>
  <si>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</si>
  <si>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</si>
  <si>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</si>
  <si>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</si>
  <si>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</si>
  <si>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</si>
  <si>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</si>
  <si>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</si>
  <si>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</si>
  <si>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</si>
  <si>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</si>
  <si>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</si>
  <si>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</si>
  <si>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</si>
  <si>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</si>
  <si>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</si>
  <si>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</si>
  <si>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</si>
  <si>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</si>
  <si>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</si>
  <si>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</si>
  <si>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</si>
  <si>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</si>
  <si>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</si>
  <si>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</si>
  <si>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</si>
  <si>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</si>
  <si>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</si>
  <si>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</si>
  <si>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</si>
  <si>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</si>
  <si>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</si>
  <si>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</si>
  <si>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</si>
  <si>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</si>
  <si>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</si>
  <si>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</si>
  <si>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</si>
  <si>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</si>
  <si>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</si>
  <si>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</si>
  <si>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</si>
  <si>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</si>
  <si>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</si>
  <si>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</si>
  <si>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</si>
  <si>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</si>
  <si>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</si>
  <si>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</si>
  <si>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</si>
  <si>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</si>
  <si>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</si>
  <si>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</si>
  <si>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</si>
  <si>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</si>
  <si>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</si>
  <si>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</si>
  <si>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</si>
  <si>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</si>
  <si>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</si>
  <si>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</si>
  <si>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</si>
  <si>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</si>
  <si>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</si>
  <si>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</si>
  <si>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</si>
  <si>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</si>
  <si>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</si>
  <si>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</si>
  <si>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</si>
  <si>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</si>
  <si>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</si>
  <si>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</si>
  <si>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</si>
  <si>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</si>
  <si>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</si>
  <si>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</si>
  <si>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</si>
  <si>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</si>
  <si>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</si>
  <si>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</si>
  <si>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</si>
  <si>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</si>
  <si>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</si>
  <si>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</si>
  <si>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</si>
  <si>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</si>
  <si>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</si>
  <si>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</si>
  <si>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</si>
  <si>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</si>
  <si>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</si>
  <si>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</si>
  <si>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</si>
  <si>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</si>
  <si>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</si>
  <si>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</si>
  <si>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</si>
  <si>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</si>
  <si>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</si>
  <si>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</si>
  <si>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</si>
  <si>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</si>
  <si>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</si>
  <si>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</si>
  <si>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</si>
  <si>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</si>
  <si>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</si>
  <si>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</si>
  <si>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</si>
  <si>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</si>
  <si>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</si>
  <si>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</si>
  <si>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</si>
  <si>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</si>
  <si>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</si>
  <si>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</si>
  <si>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</si>
  <si>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</si>
  <si>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</si>
  <si>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</si>
  <si>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</si>
  <si>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</si>
  <si>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</si>
  <si>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</si>
  <si>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</si>
  <si>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</si>
  <si>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</si>
  <si>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</si>
  <si>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</si>
  <si>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</si>
  <si>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</si>
  <si>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</si>
  <si>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</si>
  <si>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</si>
  <si>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</si>
  <si>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</si>
  <si>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</si>
  <si>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</si>
  <si>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</si>
  <si>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</si>
  <si>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</si>
  <si>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</si>
  <si>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</si>
  <si>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</si>
  <si>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</si>
  <si>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</si>
  <si>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</si>
  <si>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</si>
  <si>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</si>
  <si>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</si>
  <si>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</si>
  <si>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</si>
  <si>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</si>
  <si>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</si>
  <si>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</si>
  <si>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</si>
  <si>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</si>
  <si>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</si>
  <si>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</si>
  <si>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</si>
  <si>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</si>
  <si>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</si>
  <si>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</si>
  <si>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</si>
  <si>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</si>
  <si>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</si>
  <si>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</si>
  <si>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</si>
  <si>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</si>
  <si>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</si>
  <si>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</si>
  <si>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</si>
  <si>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</si>
  <si>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</si>
  <si>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</si>
  <si>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</si>
  <si>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</si>
  <si>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</si>
  <si>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</si>
  <si>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</si>
  <si>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</si>
  <si>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</si>
  <si>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</si>
  <si>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</si>
  <si>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</si>
  <si>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</si>
  <si>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</si>
  <si>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</si>
  <si>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</si>
  <si>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</si>
  <si>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</si>
  <si>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</si>
  <si>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</si>
  <si>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</si>
  <si>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</si>
  <si>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</si>
  <si>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</si>
  <si>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</si>
  <si>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</si>
  <si>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</si>
  <si>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</si>
  <si>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</si>
  <si>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</si>
  <si>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</si>
  <si>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</si>
  <si>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</si>
  <si>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</si>
  <si>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</si>
  <si>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</si>
  <si>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</si>
  <si>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</si>
  <si>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</si>
  <si>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</si>
  <si>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</si>
  <si>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</si>
  <si>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</si>
  <si>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</si>
  <si>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</si>
  <si>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</si>
  <si>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</si>
  <si>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</si>
  <si>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</si>
  <si>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</si>
  <si>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</si>
  <si>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</si>
  <si>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</si>
  <si>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</si>
  <si>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</si>
  <si>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</si>
  <si>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</si>
  <si>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</si>
  <si>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</si>
  <si>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</si>
  <si>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</si>
  <si>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</si>
  <si>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</si>
  <si>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</si>
  <si>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</si>
  <si>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</si>
  <si>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</si>
  <si>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</si>
  <si>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</si>
  <si>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</si>
  <si>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</si>
  <si>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</si>
  <si>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</si>
  <si>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</si>
  <si>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</si>
  <si>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</si>
  <si>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</si>
  <si>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</si>
  <si>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</si>
  <si>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</si>
  <si>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</si>
  <si>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</si>
  <si>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</si>
  <si>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</si>
  <si>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</si>
  <si>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</si>
  <si>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</si>
  <si>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</si>
  <si>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</si>
  <si>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</si>
  <si>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</si>
  <si>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</si>
  <si>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</si>
  <si>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</si>
  <si>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</si>
  <si>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</si>
  <si>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</si>
  <si>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</si>
  <si>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</si>
  <si>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</si>
  <si>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</si>
  <si>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</si>
  <si>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</si>
  <si>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</si>
  <si>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</si>
  <si>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</si>
  <si>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</si>
  <si>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</si>
  <si>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</si>
  <si>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</si>
  <si>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</si>
  <si>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</si>
  <si>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</si>
  <si>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</si>
  <si>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</si>
  <si>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</si>
  <si>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</si>
  <si>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</si>
  <si>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</si>
  <si>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</si>
  <si>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</si>
  <si>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</si>
  <si>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</si>
  <si>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</si>
  <si>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</si>
  <si>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</si>
  <si>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</si>
  <si>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</si>
  <si>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</si>
  <si>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</si>
  <si>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</si>
  <si>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</si>
  <si>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</si>
  <si>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</si>
  <si>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</si>
  <si>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</si>
  <si>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</si>
  <si>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</si>
  <si>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</si>
  <si>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</si>
  <si>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</si>
  <si>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</si>
  <si>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</si>
  <si>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</si>
  <si>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</si>
  <si>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</si>
  <si>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</si>
  <si>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</si>
  <si>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</si>
  <si>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</si>
  <si>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</si>
  <si>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</si>
  <si>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</si>
  <si>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</si>
  <si>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</si>
  <si>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</si>
  <si>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</si>
  <si>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</si>
  <si>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</si>
  <si>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</si>
  <si>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</si>
  <si>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</si>
  <si>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</si>
  <si>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</si>
  <si>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</si>
  <si>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</si>
  <si>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</si>
  <si>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</si>
  <si>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</si>
  <si>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</si>
  <si>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</si>
  <si>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</si>
  <si>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</si>
  <si>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</si>
  <si>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</si>
  <si>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</si>
  <si>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</si>
  <si>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</si>
  <si>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</si>
  <si>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</si>
  <si>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</si>
  <si>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</si>
  <si>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</si>
  <si>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</si>
  <si>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</si>
  <si>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</si>
  <si>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</si>
  <si>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</si>
  <si>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</si>
  <si>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</si>
  <si>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</si>
  <si>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</si>
  <si>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</si>
  <si>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</si>
  <si>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</si>
  <si>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</si>
  <si>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</si>
  <si>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</si>
  <si>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</si>
  <si>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</si>
  <si>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</si>
  <si>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</si>
  <si>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</si>
  <si>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</si>
  <si>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</si>
  <si>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</si>
  <si>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</si>
  <si>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</si>
  <si>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</si>
  <si>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</si>
  <si>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</si>
  <si>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</si>
  <si>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</si>
  <si>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</si>
  <si>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</si>
  <si>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</si>
  <si>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</si>
  <si>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</si>
  <si>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</si>
  <si>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</si>
  <si>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</si>
  <si>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</si>
  <si>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</si>
  <si>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</si>
  <si>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</si>
  <si>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</si>
  <si>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</si>
  <si>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</si>
  <si>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</si>
  <si>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</si>
  <si>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</si>
  <si>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</si>
  <si>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</si>
  <si>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</si>
  <si>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</si>
  <si>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</si>
  <si>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</si>
  <si>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</si>
  <si>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</si>
  <si>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</si>
  <si>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</si>
  <si>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</si>
  <si>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</si>
  <si>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</si>
  <si>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</si>
  <si>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</si>
  <si>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</si>
  <si>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</si>
  <si>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</si>
  <si>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</si>
  <si>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</si>
  <si>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</si>
  <si>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</si>
  <si>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</si>
  <si>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</si>
  <si>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</si>
  <si>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</si>
  <si>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</si>
  <si>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</si>
  <si>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</si>
  <si>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</si>
  <si>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</si>
  <si>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</si>
  <si>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</si>
  <si>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</si>
  <si>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</si>
  <si>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</si>
  <si>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</si>
  <si>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</si>
  <si>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</si>
  <si>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</si>
  <si>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</si>
  <si>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</si>
  <si>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</si>
  <si>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</si>
  <si>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</si>
  <si>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</si>
  <si>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</si>
  <si>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</si>
  <si>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</si>
  <si>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</si>
  <si>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</si>
  <si>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</si>
  <si>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</si>
  <si>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</si>
  <si>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</si>
  <si>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</si>
  <si>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</si>
  <si>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</si>
  <si>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</si>
  <si>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</si>
  <si>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</si>
  <si>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</si>
  <si>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</si>
  <si>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</si>
  <si>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</si>
  <si>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</si>
  <si>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</si>
  <si>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</si>
  <si>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</si>
  <si>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</si>
  <si>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</si>
  <si>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</si>
  <si>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</si>
  <si>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</si>
  <si>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</si>
  <si>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</si>
  <si>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</si>
  <si>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</si>
  <si>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</si>
  <si>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</si>
  <si>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</si>
  <si>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</si>
  <si>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</si>
  <si>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</si>
  <si>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</si>
  <si>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</si>
  <si>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</si>
  <si>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</si>
  <si>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</si>
  <si>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</si>
  <si>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</si>
  <si>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</si>
  <si>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</si>
  <si>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</si>
  <si>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</si>
  <si>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</si>
  <si>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</si>
  <si>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</si>
  <si>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</si>
  <si>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</si>
  <si>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</si>
  <si>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</si>
  <si>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</si>
  <si>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</si>
  <si>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</si>
  <si>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</si>
  <si>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</si>
  <si>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</si>
  <si>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</si>
  <si>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</si>
  <si>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</si>
  <si>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</si>
  <si>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</si>
  <si>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</si>
  <si>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</si>
  <si>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</si>
  <si>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</si>
  <si>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</si>
  <si>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</si>
  <si>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</si>
  <si>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</si>
  <si>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</si>
  <si>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</si>
  <si>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</si>
  <si>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</si>
  <si>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</si>
  <si>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</si>
  <si>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</si>
  <si>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</si>
  <si>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</si>
  <si>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</si>
  <si>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</si>
  <si>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</si>
  <si>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</si>
  <si>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</si>
  <si>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</si>
  <si>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</si>
  <si>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</si>
  <si>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</si>
  <si>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</si>
  <si>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</si>
  <si>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</si>
  <si>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</si>
  <si>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</si>
  <si>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</si>
  <si>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</si>
  <si>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</si>
  <si>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</si>
  <si>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</si>
  <si>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</si>
  <si>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</si>
  <si>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</si>
  <si>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</si>
  <si>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</si>
  <si>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</si>
  <si>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</si>
  <si>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</si>
  <si>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</si>
  <si>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</si>
  <si>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</si>
  <si>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</si>
  <si>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</si>
  <si>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</si>
  <si>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</si>
  <si>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</si>
  <si>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</si>
  <si>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</si>
  <si>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</si>
  <si>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</si>
  <si>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</si>
  <si>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</si>
  <si>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</si>
  <si>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</si>
  <si>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</si>
  <si>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</si>
  <si>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</si>
  <si>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</si>
  <si>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</si>
  <si>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</si>
  <si>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</si>
  <si>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</si>
  <si>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</si>
  <si>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</si>
  <si>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</si>
  <si>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</si>
  <si>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</si>
  <si>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</si>
  <si>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</si>
  <si>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</si>
  <si>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</si>
  <si>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</si>
  <si>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</si>
  <si>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</si>
  <si>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</si>
  <si>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</si>
  <si>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</si>
  <si>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</si>
  <si>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</si>
  <si>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</si>
  <si>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</si>
  <si>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</si>
  <si>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</si>
  <si>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</si>
  <si>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</si>
  <si>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</si>
  <si>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</si>
  <si>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</si>
  <si>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</si>
  <si>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</si>
  <si>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</si>
  <si>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</si>
  <si>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</si>
  <si>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</si>
  <si>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</si>
  <si>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</si>
  <si>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</si>
  <si>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</si>
  <si>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</si>
  <si>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</si>
  <si>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</si>
  <si>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</si>
  <si>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</si>
  <si>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</si>
  <si>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</si>
  <si>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</si>
  <si>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</si>
  <si>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</si>
  <si>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</si>
  <si>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</si>
  <si>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</si>
  <si>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</si>
  <si>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</si>
  <si>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</si>
  <si>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</si>
  <si>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</si>
  <si>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</si>
  <si>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</si>
  <si>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</si>
  <si>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</si>
  <si>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</si>
  <si>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</si>
  <si>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</si>
  <si>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</si>
  <si>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</si>
  <si>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</si>
  <si>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</si>
  <si>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</si>
  <si>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</si>
  <si>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</si>
  <si>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</si>
  <si>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</si>
  <si>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</si>
  <si>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</si>
  <si>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</si>
  <si>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</si>
  <si>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</si>
  <si>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</si>
  <si>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</si>
  <si>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</si>
  <si>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</si>
  <si>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</si>
  <si>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</si>
  <si>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</si>
  <si>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</si>
  <si>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</si>
  <si>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</si>
  <si>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</si>
  <si>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</si>
  <si>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</si>
  <si>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</si>
  <si>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</si>
  <si>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</si>
  <si>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</si>
  <si>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</si>
  <si>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</si>
  <si>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</si>
  <si>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</si>
  <si>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</si>
  <si>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</si>
  <si>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</si>
  <si>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</si>
  <si>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</si>
  <si>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</si>
  <si>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</si>
  <si>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</si>
  <si>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</si>
  <si>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</si>
  <si>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</si>
  <si>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</si>
  <si>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</si>
  <si>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</si>
  <si>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</si>
  <si>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</si>
  <si>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</si>
  <si>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</si>
  <si>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</si>
  <si>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</si>
  <si>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</si>
  <si>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</si>
  <si>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</si>
  <si>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</si>
  <si>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</si>
  <si>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</si>
  <si>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</si>
  <si>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</si>
  <si>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</si>
  <si>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</si>
  <si>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</si>
  <si>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</si>
  <si>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</si>
  <si>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</si>
  <si>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</si>
  <si>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</si>
  <si>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</si>
  <si>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</si>
  <si>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</si>
  <si>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</si>
  <si>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</si>
  <si>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</si>
  <si>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</si>
  <si>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</si>
  <si>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</si>
  <si>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</si>
  <si>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</si>
  <si>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</si>
  <si>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</si>
  <si>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</si>
  <si>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</si>
  <si>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</si>
  <si>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</si>
  <si>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</si>
  <si>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</si>
  <si>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</si>
  <si>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</si>
  <si>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</si>
  <si>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</si>
  <si>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</si>
  <si>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</si>
  <si>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</si>
  <si>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</si>
  <si>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</si>
  <si>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</si>
  <si>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</si>
  <si>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</si>
  <si>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</si>
  <si>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</si>
  <si>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</si>
  <si>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</si>
  <si>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</si>
  <si>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</si>
  <si>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</si>
  <si>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</si>
  <si>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</si>
  <si>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</si>
  <si>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</si>
  <si>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</si>
  <si>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</si>
  <si>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</si>
  <si>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</si>
  <si>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</si>
  <si>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</si>
  <si>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</si>
  <si>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</si>
  <si>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</si>
  <si>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</si>
  <si>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</si>
  <si>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</si>
  <si>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</si>
  <si>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</si>
  <si>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</si>
  <si>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</si>
  <si>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</si>
  <si>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</si>
  <si>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</si>
  <si>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</si>
  <si>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</si>
  <si>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</si>
  <si>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</si>
  <si>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</si>
  <si>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</si>
  <si>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</si>
  <si>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</si>
  <si>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</si>
  <si>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</si>
  <si>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</si>
  <si>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</si>
  <si>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</si>
  <si>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</si>
  <si>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</si>
  <si>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</si>
  <si>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</si>
  <si>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</si>
  <si>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</si>
  <si>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</si>
  <si>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</si>
  <si>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</si>
  <si>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</si>
  <si>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</si>
  <si>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</si>
  <si>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</si>
  <si>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</si>
  <si>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</si>
  <si>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</si>
  <si>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</si>
  <si>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</si>
  <si>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</si>
  <si>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</si>
  <si>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</si>
  <si>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</si>
  <si>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</si>
  <si>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</si>
  <si>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</si>
  <si>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</si>
  <si>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</si>
  <si>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</si>
  <si>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</si>
  <si>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</si>
  <si>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</si>
  <si>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</si>
  <si>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</si>
  <si>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</si>
  <si>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</si>
  <si>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</si>
  <si>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</si>
  <si>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</si>
  <si>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</si>
  <si>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</si>
  <si>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</si>
  <si>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</si>
  <si>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</si>
  <si>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</si>
  <si>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</si>
  <si>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</si>
  <si>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</si>
  <si>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</si>
  <si>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</si>
  <si>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</si>
  <si>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</si>
  <si>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</si>
  <si>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</si>
  <si>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</si>
  <si>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</si>
  <si>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</si>
  <si>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</si>
  <si>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</si>
  <si>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</si>
  <si>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</si>
  <si>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</si>
  <si>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</si>
  <si>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</si>
  <si>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</si>
  <si>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</si>
  <si>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</si>
  <si>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</si>
  <si>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</si>
  <si>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</si>
  <si>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</si>
  <si>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</si>
  <si>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</si>
  <si>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</si>
  <si>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</si>
  <si>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</si>
  <si>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</si>
  <si>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</si>
  <si>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</si>
  <si>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</si>
  <si>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</si>
  <si>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</si>
  <si>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</si>
  <si>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</si>
  <si>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</si>
  <si>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</si>
  <si>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</si>
  <si>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</si>
  <si>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</si>
  <si>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</si>
  <si>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</si>
  <si>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</si>
  <si>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</si>
  <si>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</si>
  <si>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</si>
  <si>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</si>
  <si>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</si>
  <si>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</si>
  <si>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</si>
  <si>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</si>
  <si>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</si>
  <si>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</si>
  <si>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</si>
  <si>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</si>
  <si>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</si>
  <si>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</si>
  <si>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</si>
  <si>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</si>
  <si>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</si>
  <si>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</si>
  <si>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</si>
  <si>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</si>
  <si>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</si>
  <si>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</si>
  <si>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</si>
  <si>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</si>
  <si>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</si>
  <si>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</si>
  <si>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</si>
  <si>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</si>
  <si>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</si>
  <si>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</si>
  <si>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</si>
  <si>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</si>
  <si>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</si>
  <si>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</si>
  <si>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</si>
  <si>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</si>
  <si>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</si>
  <si>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</si>
  <si>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</si>
  <si>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</si>
  <si>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</si>
  <si>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</si>
  <si>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</si>
  <si>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</si>
  <si>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</si>
  <si>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</si>
  <si>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</si>
  <si>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</si>
  <si>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</si>
  <si>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</si>
  <si>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</si>
  <si>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</si>
  <si>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</si>
  <si>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</si>
  <si>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</si>
  <si>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</si>
  <si>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</si>
  <si>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</si>
  <si>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</si>
  <si>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</si>
  <si>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</si>
  <si>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</si>
  <si>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</si>
  <si>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</si>
  <si>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</si>
  <si>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</si>
  <si>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</si>
  <si>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</si>
  <si>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</si>
  <si>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</si>
  <si>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</si>
  <si>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</si>
  <si>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</si>
  <si>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</si>
  <si>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</si>
  <si>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</si>
  <si>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</si>
  <si>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</si>
  <si>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</si>
  <si>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</si>
  <si>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</si>
  <si>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</si>
  <si>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</si>
  <si>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</si>
  <si>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</si>
  <si>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</si>
  <si>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</si>
  <si>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</si>
  <si>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</si>
  <si>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</si>
  <si>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</si>
  <si>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</si>
  <si>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</si>
  <si>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</si>
  <si>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</si>
  <si>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</si>
  <si>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</si>
  <si>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</si>
  <si>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</si>
  <si>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</si>
  <si>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</si>
  <si>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</si>
  <si>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</si>
  <si>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</si>
  <si>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</si>
  <si>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</si>
  <si>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</si>
  <si>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</si>
  <si>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</si>
  <si>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</si>
  <si>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</si>
  <si>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</si>
  <si>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</si>
  <si>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</si>
  <si>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</si>
  <si>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</si>
  <si>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</si>
  <si>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</si>
  <si>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</si>
  <si>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</si>
  <si>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</si>
  <si>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</si>
  <si>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</si>
  <si>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</si>
  <si>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</si>
  <si>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</si>
  <si>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</si>
  <si>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</si>
  <si>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</si>
  <si>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</si>
  <si>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</si>
  <si>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</si>
  <si>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</si>
  <si>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</si>
  <si>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</si>
  <si>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</si>
  <si>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</si>
  <si>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</si>
  <si>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</si>
  <si>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</si>
  <si>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</si>
  <si>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</si>
  <si>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</si>
  <si>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</si>
  <si>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</si>
  <si>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</si>
  <si>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</si>
  <si>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</si>
  <si>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</si>
  <si>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</si>
  <si>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</si>
  <si>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</si>
  <si>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</si>
  <si>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</si>
  <si>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</si>
  <si>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</si>
  <si>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</si>
  <si>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</si>
  <si>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</si>
  <si>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</si>
  <si>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</si>
  <si>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</si>
  <si>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</si>
  <si>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</si>
  <si>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</si>
  <si>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</si>
  <si>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</si>
  <si>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</si>
  <si>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</si>
  <si>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</si>
  <si>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</si>
  <si>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</si>
  <si>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</si>
  <si>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</si>
  <si>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</si>
  <si>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</si>
  <si>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</si>
  <si>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</si>
  <si>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</si>
  <si>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</si>
  <si>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</si>
  <si>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</si>
  <si>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</si>
  <si>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</si>
  <si>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</si>
  <si>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</si>
  <si>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</si>
  <si>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</si>
  <si>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</si>
  <si>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</si>
  <si>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</si>
  <si>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</si>
  <si>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</si>
  <si>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</si>
  <si>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</si>
  <si>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</si>
  <si>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</si>
  <si>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</si>
  <si>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</si>
  <si>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</si>
  <si>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</si>
  <si>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</si>
  <si>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</si>
  <si>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</si>
  <si>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</si>
  <si>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</si>
  <si>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</si>
  <si>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</si>
  <si>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</si>
  <si>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</si>
  <si>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</si>
  <si>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</si>
  <si>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</si>
  <si>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</si>
  <si>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</si>
  <si>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</si>
  <si>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</si>
  <si>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</si>
  <si>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</si>
  <si>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</si>
  <si>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</si>
  <si>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</si>
  <si>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</si>
  <si>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</si>
  <si>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</si>
  <si>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</si>
  <si>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</si>
  <si>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</si>
  <si>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</si>
  <si>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</si>
  <si>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</si>
  <si>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</si>
  <si>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</si>
  <si>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</si>
  <si>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</si>
  <si>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</si>
  <si>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</si>
  <si>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</si>
  <si>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</si>
  <si>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</si>
  <si>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</si>
  <si>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</si>
  <si>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</si>
  <si>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</si>
  <si>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</si>
  <si>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</si>
  <si>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</si>
  <si>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</si>
  <si>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</si>
  <si>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</si>
  <si>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</si>
  <si>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</si>
  <si>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</si>
  <si>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</si>
  <si>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</si>
  <si>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</si>
  <si>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</si>
  <si>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</si>
  <si>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</si>
  <si>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</si>
  <si>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</si>
  <si>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</si>
  <si>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</si>
  <si>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</si>
  <si>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</si>
  <si>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</si>
  <si>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</si>
  <si>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</si>
  <si>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</si>
  <si>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</si>
  <si>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</si>
  <si>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</si>
  <si>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</si>
  <si>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</si>
  <si>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</si>
  <si>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</si>
  <si>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</si>
  <si>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</si>
  <si>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</si>
  <si>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</si>
  <si>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</si>
  <si>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</si>
  <si>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</si>
  <si>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</si>
  <si>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</si>
  <si>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</si>
  <si>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</si>
  <si>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</si>
  <si>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</si>
  <si>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</si>
  <si>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</si>
  <si>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</si>
  <si>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</si>
  <si>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</si>
  <si>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</si>
  <si>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</si>
  <si>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</si>
  <si>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</si>
  <si>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</si>
  <si>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</si>
  <si>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</si>
  <si>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</si>
  <si>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</si>
  <si>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</si>
  <si>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</si>
  <si>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</si>
  <si>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</si>
  <si>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</si>
  <si>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</si>
  <si>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</si>
  <si>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</si>
  <si>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</si>
  <si>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</si>
  <si>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</si>
  <si>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</si>
  <si>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</si>
  <si>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</si>
  <si>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</si>
  <si>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</si>
  <si>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</si>
  <si>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</si>
  <si>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</si>
  <si>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</si>
  <si>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</si>
  <si>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</si>
  <si>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</si>
  <si>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</si>
  <si>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</si>
  <si>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</si>
  <si>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</si>
  <si>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</si>
  <si>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</si>
  <si>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</si>
  <si>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</si>
  <si>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</si>
  <si>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</si>
  <si>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</si>
  <si>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</si>
  <si>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</si>
  <si>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</si>
  <si>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</si>
  <si>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</si>
  <si>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</si>
  <si>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</si>
  <si>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</si>
  <si>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</si>
  <si>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</si>
  <si>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</si>
  <si>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</si>
  <si>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</si>
  <si>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</si>
  <si>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</si>
  <si>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</si>
  <si>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</si>
  <si>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</si>
  <si>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</si>
  <si>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</si>
  <si>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</si>
  <si>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</si>
  <si>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</si>
  <si>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</si>
  <si>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</si>
  <si>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</si>
  <si>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</si>
  <si>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</si>
  <si>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</si>
  <si>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</si>
  <si>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</si>
  <si>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</si>
  <si>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</si>
  <si>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</si>
  <si>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</si>
  <si>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</si>
  <si>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</si>
  <si>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</si>
  <si>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</si>
  <si>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</si>
  <si>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</si>
  <si>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</si>
  <si>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</si>
  <si>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</si>
  <si>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</si>
  <si>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</si>
  <si>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</si>
  <si>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</si>
  <si>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</si>
  <si>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</si>
  <si>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</si>
  <si>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</si>
  <si>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</si>
  <si>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</si>
  <si>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</si>
  <si>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</si>
  <si>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</si>
  <si>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</si>
  <si>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</si>
  <si>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</si>
  <si>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</si>
  <si>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</si>
  <si>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</si>
  <si>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</si>
  <si>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</si>
  <si>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</si>
  <si>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</si>
  <si>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</si>
  <si>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</si>
  <si>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</si>
  <si>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</si>
  <si>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</si>
  <si>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</si>
  <si>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</si>
  <si>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</si>
  <si>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</si>
  <si>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</si>
  <si>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</si>
  <si>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</si>
  <si>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</si>
  <si>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</si>
  <si>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</si>
  <si>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</si>
  <si>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</si>
  <si>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</si>
  <si>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</si>
  <si>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</si>
  <si>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</si>
  <si>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</si>
  <si>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</si>
  <si>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</si>
  <si>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</si>
  <si>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</si>
  <si>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</si>
  <si>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</si>
  <si>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</si>
  <si>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</si>
  <si>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</si>
  <si>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</si>
  <si>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</si>
  <si>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</si>
  <si>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</si>
  <si>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</si>
  <si>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</si>
  <si>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</si>
  <si>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</si>
  <si>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</si>
  <si>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</si>
  <si>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</si>
  <si>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</si>
  <si>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</si>
  <si>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</si>
  <si>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</si>
  <si>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</si>
  <si>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</si>
  <si>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</si>
  <si>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</si>
  <si>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</si>
  <si>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</si>
  <si>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</si>
  <si>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</si>
  <si>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</si>
  <si>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</si>
  <si>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</si>
  <si>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</si>
  <si>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</si>
  <si>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</si>
  <si>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</si>
  <si>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</si>
  <si>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</si>
  <si>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</si>
  <si>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</si>
  <si>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</si>
  <si>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</si>
  <si>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</si>
  <si>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</si>
  <si>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</si>
  <si>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</si>
  <si>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</si>
  <si>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</si>
  <si>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</si>
  <si>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</si>
  <si>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</si>
  <si>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</si>
  <si>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</si>
  <si>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</si>
  <si>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</si>
  <si>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</si>
  <si>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</si>
  <si>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</si>
  <si>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</si>
  <si>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</si>
  <si>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</si>
  <si>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</si>
  <si>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</si>
  <si>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</si>
  <si>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</si>
  <si>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</si>
  <si>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</si>
  <si>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</si>
  <si>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</si>
  <si>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</si>
  <si>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</si>
  <si>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</si>
  <si>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</si>
  <si>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</si>
  <si>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</si>
  <si>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</si>
  <si>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</si>
  <si>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</si>
  <si>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</si>
  <si>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</si>
  <si>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</si>
  <si>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</si>
  <si>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</si>
  <si>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</si>
  <si>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</si>
  <si>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</si>
  <si>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</si>
  <si>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</si>
  <si>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</si>
  <si>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</si>
  <si>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</si>
  <si>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</si>
  <si>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</si>
  <si>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</si>
  <si>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</si>
  <si>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</si>
  <si>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</si>
  <si>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</si>
  <si>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</si>
  <si>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</si>
  <si>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</si>
  <si>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</si>
  <si>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</si>
  <si>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</si>
  <si>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</si>
  <si>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</si>
  <si>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</si>
  <si>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</si>
  <si>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</si>
  <si>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</si>
  <si>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</si>
  <si>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</si>
  <si>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</si>
  <si>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</si>
  <si>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</si>
  <si>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</si>
  <si>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</si>
  <si>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</si>
  <si>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</si>
  <si>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</si>
  <si>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</si>
  <si>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</si>
  <si>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</si>
  <si>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</si>
  <si>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</si>
  <si>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</si>
  <si>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</si>
  <si>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</si>
  <si>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</si>
  <si>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</si>
  <si>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</si>
  <si>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</si>
  <si>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</si>
  <si>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</si>
  <si>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</si>
  <si>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</si>
  <si>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</si>
  <si>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</si>
  <si>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</si>
  <si>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</si>
  <si>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</si>
  <si>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</si>
  <si>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</si>
  <si>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</si>
  <si>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</si>
  <si>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</si>
  <si>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</si>
  <si>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</si>
  <si>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</si>
  <si>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</si>
  <si>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</si>
  <si>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</si>
  <si>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</si>
  <si>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</si>
  <si>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</si>
  <si>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</si>
  <si>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</si>
  <si>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</si>
  <si>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</si>
  <si>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</si>
  <si>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</si>
  <si>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</si>
  <si>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</si>
  <si>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</si>
  <si>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</si>
  <si>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</si>
  <si>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</si>
  <si>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</si>
  <si>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</si>
  <si>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</si>
  <si>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</si>
  <si>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</si>
  <si>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</si>
  <si>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</si>
  <si>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</si>
  <si>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</si>
  <si>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</si>
  <si>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</si>
  <si>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</si>
  <si>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</si>
  <si>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</si>
  <si>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</si>
  <si>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</si>
  <si>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</si>
  <si>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</si>
  <si>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</si>
  <si>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</si>
  <si>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</si>
  <si>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</si>
  <si>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</si>
  <si>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</si>
  <si>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</si>
  <si>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</si>
  <si>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</si>
  <si>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</si>
  <si>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</si>
  <si>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</si>
  <si>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</si>
  <si>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</si>
  <si>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</si>
  <si>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</si>
  <si>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</si>
  <si>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</si>
  <si>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</si>
  <si>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</si>
  <si>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</si>
  <si>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</si>
  <si>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</si>
  <si>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</si>
  <si>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</si>
  <si>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</si>
  <si>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</si>
  <si>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</si>
  <si>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</si>
  <si>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</si>
  <si>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</si>
  <si>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</si>
  <si>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</si>
  <si>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</si>
  <si>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</si>
  <si>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</si>
  <si>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</si>
  <si>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</si>
  <si>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</si>
  <si>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</si>
  <si>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</si>
  <si>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</si>
  <si>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</si>
  <si>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</si>
  <si>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</si>
  <si>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</si>
  <si>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</si>
  <si>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</si>
  <si>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</si>
  <si>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</si>
  <si>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</si>
  <si>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</si>
  <si>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</si>
  <si>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</si>
  <si>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</si>
  <si>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</si>
  <si>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</si>
  <si>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</si>
  <si>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</si>
  <si>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</si>
  <si>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</si>
  <si>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</si>
  <si>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</si>
  <si>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</si>
  <si>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</si>
  <si>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</si>
  <si>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</si>
  <si>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</si>
  <si>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</si>
  <si>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</si>
  <si>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</si>
  <si>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</si>
  <si>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</si>
  <si>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</si>
  <si>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</si>
  <si>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</si>
  <si>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</si>
  <si>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</si>
  <si>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</si>
  <si>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</si>
  <si>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</si>
  <si>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</si>
  <si>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</si>
  <si>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</si>
  <si>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</si>
  <si>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</si>
  <si>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</si>
  <si>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</si>
  <si>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</si>
  <si>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</si>
  <si>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</si>
  <si>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</si>
  <si>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</si>
  <si>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</si>
  <si>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</si>
  <si>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</si>
  <si>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</si>
  <si>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</si>
  <si>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</si>
  <si>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</si>
  <si>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</si>
  <si>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</si>
  <si>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</si>
  <si>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</si>
  <si>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</si>
  <si>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</si>
  <si>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</si>
  <si>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</si>
  <si>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</si>
  <si>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</si>
  <si>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</si>
  <si>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</si>
  <si>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</si>
  <si>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</si>
  <si>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</si>
  <si>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</si>
  <si>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</si>
  <si>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</si>
  <si>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</si>
  <si>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</si>
  <si>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</si>
  <si>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</si>
  <si>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</si>
  <si>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</si>
  <si>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</si>
  <si>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</si>
  <si>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</si>
  <si>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</si>
  <si>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</si>
  <si>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</si>
  <si>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</si>
  <si>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</si>
  <si>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</si>
  <si>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</si>
  <si>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</si>
  <si>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</si>
  <si>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</si>
  <si>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</si>
  <si>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</si>
  <si>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</si>
  <si>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</si>
  <si>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</si>
  <si>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</si>
  <si>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</si>
  <si>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</si>
  <si>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</si>
  <si>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</si>
  <si>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</si>
  <si>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</si>
  <si>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</si>
  <si>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</si>
  <si>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</si>
  <si>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</si>
  <si>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</si>
  <si>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</si>
  <si>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</si>
  <si>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</si>
  <si>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</si>
  <si>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</si>
  <si>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</si>
  <si>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</si>
  <si>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</si>
  <si>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</si>
  <si>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</si>
  <si>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</si>
  <si>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</si>
  <si>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</si>
  <si>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</si>
  <si>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</si>
  <si>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</si>
  <si>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</si>
  <si>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</si>
  <si>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</si>
  <si>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</si>
  <si>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</si>
  <si>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</si>
  <si>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</si>
  <si>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</si>
  <si>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</si>
  <si>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</si>
  <si>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</si>
  <si>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</si>
  <si>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</si>
  <si>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</si>
  <si>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</si>
  <si>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</si>
  <si>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</si>
  <si>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</si>
  <si>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</si>
  <si>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</si>
  <si>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</si>
  <si>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</si>
  <si>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</si>
  <si>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</si>
  <si>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</si>
  <si>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</si>
  <si>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</si>
  <si>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</si>
  <si>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</si>
  <si>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</si>
  <si>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</si>
  <si>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</si>
  <si>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</si>
  <si>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</si>
  <si>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</si>
  <si>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</si>
  <si>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</si>
  <si>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</si>
  <si>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</si>
  <si>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</si>
  <si>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</si>
  <si>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</si>
  <si>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</si>
  <si>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</si>
  <si>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</si>
  <si>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</si>
  <si>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</si>
  <si>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</si>
  <si>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</si>
  <si>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</si>
  <si>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</si>
  <si>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</si>
  <si>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</si>
  <si>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</si>
  <si>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</si>
  <si>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</si>
  <si>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</si>
  <si>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</si>
  <si>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</si>
  <si>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</si>
  <si>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</si>
  <si>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</si>
  <si>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</si>
  <si>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</si>
  <si>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</si>
  <si>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</si>
  <si>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</si>
  <si>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</si>
  <si>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</si>
  <si>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</si>
  <si>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</si>
  <si>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</si>
  <si>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</si>
  <si>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</si>
  <si>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</si>
  <si>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</si>
  <si>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</si>
  <si>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</si>
  <si>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</si>
  <si>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</si>
  <si>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</si>
  <si>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</si>
  <si>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</si>
  <si>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</si>
  <si>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</si>
  <si>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</si>
  <si>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</si>
  <si>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</si>
  <si>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</si>
  <si>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</si>
  <si>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</si>
  <si>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</si>
  <si>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</si>
  <si>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</si>
  <si>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</si>
  <si>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</si>
  <si>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</si>
  <si>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</si>
  <si>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</si>
  <si>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</si>
  <si>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</si>
  <si>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</si>
  <si>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</si>
  <si>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</si>
  <si>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</si>
  <si>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</si>
  <si>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</si>
  <si>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</si>
  <si>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</si>
  <si>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</si>
  <si>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</si>
  <si>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</si>
  <si>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</si>
  <si>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</si>
  <si>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</si>
  <si>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</si>
  <si>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</si>
  <si>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</si>
  <si>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</si>
  <si>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</si>
  <si>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</si>
  <si>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</si>
  <si>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</si>
  <si>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</si>
  <si>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</si>
  <si>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</si>
  <si>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</si>
  <si>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</si>
  <si>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</si>
  <si>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</si>
  <si>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</si>
  <si>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</si>
  <si>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</si>
  <si>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</si>
  <si>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</si>
  <si>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</si>
  <si>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</si>
  <si>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</si>
  <si>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</si>
  <si>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</si>
  <si>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</si>
  <si>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</si>
  <si>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</si>
  <si>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</si>
  <si>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</si>
  <si>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</si>
  <si>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</si>
  <si>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</si>
  <si>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</si>
  <si>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</si>
  <si>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</si>
  <si>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</si>
  <si>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</si>
  <si>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</si>
  <si>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</si>
  <si>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</si>
  <si>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</si>
  <si>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</si>
  <si>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</si>
  <si>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</si>
  <si>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</si>
  <si>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</si>
  <si>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</si>
  <si>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</si>
  <si>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</si>
  <si>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</si>
  <si>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</si>
  <si>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</si>
  <si>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</si>
  <si>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</si>
  <si>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</si>
  <si>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</si>
  <si>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</si>
  <si>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</si>
  <si>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</si>
  <si>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</si>
  <si>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</si>
  <si>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</si>
  <si>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</si>
  <si>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</si>
  <si>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</si>
  <si>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</si>
  <si>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</si>
  <si>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</si>
  <si>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</si>
  <si>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</si>
  <si>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</si>
  <si>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</si>
  <si>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</si>
  <si>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</si>
  <si>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</si>
  <si>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</si>
  <si>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</si>
  <si>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</si>
  <si>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</si>
  <si>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</si>
  <si>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</si>
  <si>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</si>
  <si>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</si>
  <si>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</si>
  <si>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</si>
  <si>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</si>
  <si>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</si>
  <si>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</si>
  <si>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</si>
  <si>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</si>
  <si>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</si>
  <si>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</si>
  <si>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</si>
  <si>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</si>
  <si>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</si>
  <si>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</si>
  <si>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</si>
  <si>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</si>
  <si>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</si>
  <si>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</si>
  <si>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</si>
  <si>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</si>
  <si>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</si>
  <si>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</si>
  <si>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</si>
  <si>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</si>
  <si>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</si>
  <si>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</si>
  <si>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</si>
  <si>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</si>
  <si>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</si>
  <si>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</si>
  <si>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</si>
  <si>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</si>
  <si>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</si>
  <si>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</si>
  <si>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</si>
  <si>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</si>
  <si>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</si>
  <si>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</si>
  <si>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</si>
  <si>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</si>
  <si>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</si>
  <si>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</si>
  <si>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</si>
  <si>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</si>
  <si>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</si>
  <si>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</si>
  <si>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</si>
  <si>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</si>
  <si>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</si>
  <si>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</si>
  <si>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</si>
  <si>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</si>
  <si>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</si>
  <si>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</si>
  <si>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</si>
  <si>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</si>
  <si>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</si>
  <si>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</si>
  <si>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</si>
  <si>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</si>
  <si>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</si>
  <si>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</si>
  <si>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</si>
  <si>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</si>
  <si>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</si>
  <si>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</si>
  <si>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</si>
  <si>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</si>
  <si>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</si>
  <si>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</si>
  <si>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</si>
  <si>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</si>
  <si>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</si>
  <si>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</si>
  <si>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</si>
  <si>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</si>
  <si>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</si>
  <si>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</si>
  <si>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</si>
  <si>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</si>
  <si>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</si>
  <si>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</si>
  <si>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</si>
  <si>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</si>
  <si>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</si>
  <si>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</si>
  <si>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</si>
  <si>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</si>
  <si>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</si>
  <si>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</si>
  <si>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</si>
  <si>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</si>
  <si>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</si>
  <si>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</si>
  <si>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</si>
  <si>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</si>
  <si>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</si>
  <si>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</si>
  <si>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</si>
  <si>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</si>
  <si>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</si>
  <si>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</si>
  <si>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</si>
  <si>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</si>
  <si>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</si>
  <si>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</si>
  <si>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</si>
  <si>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</si>
  <si>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</si>
  <si>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</si>
  <si>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</si>
  <si>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</si>
  <si>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</si>
  <si>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</si>
  <si>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</si>
  <si>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</si>
  <si>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</si>
  <si>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</si>
  <si>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</si>
  <si>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</si>
  <si>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</si>
  <si>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</si>
  <si>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</si>
  <si>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</si>
  <si>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</si>
  <si>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</si>
  <si>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</si>
  <si>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</si>
  <si>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</si>
  <si>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</si>
  <si>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</si>
  <si>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</si>
  <si>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</si>
  <si>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</si>
  <si>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</si>
  <si>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</si>
  <si>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</si>
  <si>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</si>
  <si>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</si>
  <si>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</si>
  <si>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</si>
  <si>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</si>
  <si>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</si>
  <si>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</si>
  <si>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</si>
  <si>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</si>
  <si>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</si>
  <si>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</si>
  <si>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</si>
  <si>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</si>
  <si>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</si>
  <si>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</si>
  <si>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</si>
  <si>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</si>
  <si>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</si>
  <si>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</si>
  <si>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</si>
  <si>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</si>
  <si>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</si>
  <si>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</si>
  <si>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</si>
  <si>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</si>
  <si>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</si>
  <si>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</si>
  <si>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</si>
  <si>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</si>
  <si>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</si>
  <si>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</si>
  <si>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</si>
  <si>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</si>
  <si>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</si>
  <si>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</si>
  <si>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</si>
  <si>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</si>
  <si>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</si>
  <si>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</si>
  <si>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</si>
  <si>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</si>
  <si>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</si>
  <si>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</si>
  <si>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</si>
  <si>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</si>
  <si>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</si>
  <si>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</si>
  <si>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</si>
  <si>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</si>
  <si>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</si>
  <si>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</si>
  <si>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</si>
  <si>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</si>
  <si>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</si>
  <si>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</si>
  <si>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</si>
  <si>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</si>
  <si>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</si>
  <si>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</si>
  <si>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</si>
  <si>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</si>
  <si>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</si>
  <si>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</si>
  <si>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</si>
  <si>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</si>
  <si>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</si>
  <si>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</si>
  <si>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</si>
  <si>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</si>
  <si>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</si>
  <si>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</si>
  <si>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</si>
  <si>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</si>
  <si>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</si>
  <si>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</si>
  <si>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</si>
  <si>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</si>
  <si>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</si>
  <si>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</si>
  <si>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</si>
  <si>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</si>
  <si>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</si>
  <si>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</si>
  <si>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</si>
  <si>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</si>
  <si>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</si>
  <si>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</si>
  <si>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</si>
  <si>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</si>
  <si>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</si>
  <si>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</si>
  <si>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</si>
  <si>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</si>
  <si>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</si>
  <si>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</si>
  <si>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</si>
  <si>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</si>
  <si>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</si>
  <si>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</si>
  <si>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</si>
  <si>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</si>
  <si>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</si>
  <si>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</si>
  <si>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</si>
  <si>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</si>
  <si>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</si>
  <si>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</si>
  <si>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</si>
  <si>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</si>
  <si>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</si>
  <si>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</si>
  <si>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</si>
  <si>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</si>
  <si>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</si>
  <si>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</si>
  <si>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</si>
  <si>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</si>
  <si>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</si>
  <si>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</si>
  <si>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</si>
  <si>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</si>
  <si>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</si>
  <si>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</si>
  <si>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</si>
  <si>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</si>
  <si>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</si>
  <si>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</si>
  <si>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</si>
  <si>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</si>
  <si>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</si>
  <si>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</si>
  <si>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</si>
  <si>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</si>
  <si>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</si>
  <si>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</si>
  <si>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</si>
  <si>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</si>
  <si>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</si>
  <si>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</si>
  <si>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</si>
  <si>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</si>
  <si>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</si>
  <si>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</si>
  <si>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</si>
  <si>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</si>
  <si>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</si>
  <si>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</si>
  <si>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</si>
  <si>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</si>
  <si>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</si>
  <si>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</si>
  <si>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</si>
  <si>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</si>
  <si>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</si>
  <si>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</si>
  <si>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</si>
  <si>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</si>
  <si>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</si>
  <si>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</si>
  <si>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</si>
  <si>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</si>
  <si>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</si>
  <si>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</si>
  <si>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</si>
  <si>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</si>
  <si>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</si>
  <si>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</si>
  <si>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</si>
  <si>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</si>
  <si>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</si>
  <si>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</si>
  <si>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</si>
  <si>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</si>
  <si>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</si>
  <si>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</si>
  <si>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</si>
  <si>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</si>
  <si>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</si>
  <si>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</si>
  <si>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</si>
  <si>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</si>
  <si>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</si>
  <si>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</si>
  <si>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</si>
  <si>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</si>
  <si>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</si>
  <si>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</si>
  <si>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</si>
  <si>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</si>
  <si>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</si>
  <si>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</si>
  <si>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</si>
  <si>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</si>
  <si>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</si>
  <si>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</si>
  <si>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</si>
  <si>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</si>
  <si>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</si>
  <si>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</si>
  <si>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</si>
  <si>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</si>
  <si>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</si>
  <si>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</si>
  <si>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</si>
  <si>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</si>
  <si>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</si>
  <si>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</si>
  <si>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</si>
  <si>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</si>
  <si>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</si>
  <si>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</si>
  <si>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</si>
  <si>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</si>
  <si>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</si>
  <si>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</si>
  <si>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</si>
  <si>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</si>
  <si>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</si>
  <si>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</si>
  <si>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</si>
  <si>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</si>
  <si>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</si>
  <si>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</si>
  <si>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</si>
  <si>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</si>
  <si>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</si>
  <si>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</si>
  <si>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</si>
  <si>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</si>
  <si>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</si>
  <si>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</si>
  <si>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</si>
  <si>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</si>
  <si>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</si>
  <si>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</si>
  <si>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</si>
  <si>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</si>
  <si>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</si>
  <si>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</si>
  <si>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</si>
  <si>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</si>
  <si>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</si>
  <si>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</si>
  <si>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</si>
  <si>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</si>
  <si>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</si>
  <si>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</si>
  <si>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</si>
  <si>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</si>
  <si>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</si>
  <si>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</si>
  <si>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</si>
  <si>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</si>
  <si>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</si>
  <si>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</si>
  <si>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</si>
  <si>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</si>
  <si>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</si>
  <si>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</si>
  <si>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</si>
  <si>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</si>
  <si>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</si>
  <si>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</si>
  <si>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</si>
  <si>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</si>
  <si>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</si>
  <si>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</si>
  <si>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</si>
  <si>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</si>
  <si>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</si>
  <si>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</si>
  <si>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</si>
  <si>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</si>
  <si>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</si>
  <si>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</si>
  <si>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</si>
  <si>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</si>
  <si>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</si>
  <si>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</si>
  <si>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</si>
  <si>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</si>
  <si>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</si>
  <si>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</si>
  <si>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</si>
  <si>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</si>
  <si>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</si>
  <si>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</si>
  <si>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</si>
  <si>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</si>
  <si>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</si>
  <si>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</si>
  <si>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</si>
  <si>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</si>
  <si>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</si>
  <si>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</si>
  <si>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</si>
  <si>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</si>
  <si>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</si>
  <si>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</si>
  <si>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</si>
  <si>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</si>
  <si>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</si>
  <si>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</si>
  <si>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</si>
  <si>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</si>
  <si>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</si>
  <si>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</si>
  <si>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</si>
  <si>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</si>
  <si>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</si>
  <si>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</si>
  <si>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</si>
  <si>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</si>
  <si>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</si>
  <si>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</si>
  <si>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</si>
  <si>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</si>
  <si>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</si>
  <si>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</si>
  <si>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</si>
  <si>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</si>
  <si>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</si>
  <si>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</si>
  <si>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</si>
  <si>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</si>
  <si>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</si>
  <si>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</si>
  <si>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</si>
  <si>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</si>
  <si>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</si>
  <si>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</si>
  <si>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</si>
  <si>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</si>
  <si>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</si>
  <si>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</si>
  <si>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</si>
  <si>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</si>
  <si>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</si>
  <si>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</si>
  <si>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</si>
  <si>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</si>
  <si>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</si>
  <si>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</si>
  <si>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</si>
  <si>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</si>
  <si>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</si>
  <si>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</si>
  <si>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</si>
  <si>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</si>
  <si>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</si>
  <si>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</si>
  <si>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</si>
  <si>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</si>
  <si>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</si>
  <si>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</si>
  <si>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</si>
  <si>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</si>
  <si>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</si>
  <si>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</si>
  <si>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</si>
  <si>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</si>
  <si>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</si>
  <si>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</si>
  <si>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</si>
  <si>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</si>
  <si>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</si>
  <si>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</si>
  <si>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</si>
  <si>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</si>
  <si>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</si>
  <si>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</si>
  <si>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</si>
  <si>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</si>
  <si>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</si>
  <si>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</si>
  <si>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</si>
  <si>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</si>
  <si>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</si>
  <si>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</si>
  <si>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</si>
  <si>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</si>
  <si>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</si>
  <si>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</si>
  <si>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</si>
  <si>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</si>
  <si>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</si>
  <si>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</si>
  <si>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</si>
  <si>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</si>
  <si>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</si>
  <si>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</si>
  <si>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</si>
  <si>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</si>
  <si>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</si>
  <si>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</si>
  <si>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</si>
  <si>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</si>
  <si>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</si>
  <si>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</si>
  <si>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</si>
  <si>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</si>
  <si>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</si>
  <si>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</si>
  <si>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</si>
  <si>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</si>
  <si>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</si>
  <si>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</si>
  <si>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</si>
  <si>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</si>
  <si>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</si>
  <si>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</si>
  <si>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</si>
  <si>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</si>
  <si>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</si>
  <si>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</si>
  <si>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</si>
  <si>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</si>
  <si>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</si>
  <si>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</si>
  <si>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</si>
  <si>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</si>
  <si>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</si>
  <si>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</si>
  <si>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</si>
  <si>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</si>
  <si>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</si>
  <si>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</si>
  <si>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</si>
  <si>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</si>
  <si>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</si>
  <si>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</si>
  <si>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</si>
  <si>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</si>
  <si>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</si>
  <si>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</si>
  <si>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</si>
  <si>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</si>
  <si>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</si>
  <si>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</si>
  <si>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</si>
  <si>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</si>
  <si>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</si>
  <si>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</si>
  <si>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</si>
  <si>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</si>
  <si>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</si>
  <si>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</si>
  <si>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</si>
  <si>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</si>
  <si>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</si>
  <si>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</si>
  <si>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</si>
  <si>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</si>
  <si>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</si>
  <si>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</si>
  <si>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</si>
  <si>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</si>
  <si>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</si>
  <si>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</si>
  <si>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</si>
  <si>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</si>
  <si>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</si>
  <si>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</si>
  <si>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</si>
  <si>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</si>
  <si>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</si>
  <si>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</si>
  <si>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</si>
  <si>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</si>
  <si>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</si>
  <si>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</si>
  <si>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</si>
  <si>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</si>
  <si>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</si>
  <si>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</si>
  <si>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</si>
  <si>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</si>
  <si>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</si>
  <si>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</si>
  <si>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</si>
  <si>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</si>
  <si>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</si>
  <si>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</si>
  <si>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</si>
  <si>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</si>
  <si>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</si>
  <si>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</si>
  <si>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</si>
  <si>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</si>
  <si>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</si>
  <si>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</si>
  <si>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</si>
  <si>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</si>
  <si>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</si>
  <si>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</si>
  <si>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</si>
  <si>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</si>
  <si>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</si>
  <si>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</si>
  <si>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</si>
  <si>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</si>
  <si>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</si>
  <si>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</si>
  <si>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</si>
  <si>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</si>
  <si>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</si>
  <si>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</si>
  <si>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</si>
  <si>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</si>
  <si>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</si>
  <si>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</si>
  <si>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</si>
  <si>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</si>
  <si>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</si>
  <si>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</si>
  <si>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</si>
  <si>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</si>
  <si>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</si>
  <si>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</si>
  <si>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</si>
  <si>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</si>
  <si>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</si>
  <si>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</si>
  <si>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</si>
  <si>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</si>
  <si>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</si>
  <si>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</si>
  <si>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</si>
  <si>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</si>
  <si>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</si>
  <si>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</si>
  <si>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</si>
  <si>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</si>
  <si>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</si>
  <si>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</si>
  <si>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</si>
  <si>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</si>
  <si>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</si>
  <si>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</si>
  <si>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</si>
  <si>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</si>
  <si>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</si>
  <si>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</si>
  <si>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</si>
  <si>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</si>
  <si>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</si>
  <si>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</si>
  <si>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</si>
  <si>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</si>
  <si>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</si>
  <si>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</si>
  <si>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</si>
  <si>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</si>
  <si>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</si>
  <si>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</si>
  <si>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</si>
  <si>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</si>
  <si>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</si>
  <si>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</si>
  <si>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</si>
  <si>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</si>
  <si>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</si>
  <si>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</si>
  <si>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</si>
  <si>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</si>
  <si>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</si>
  <si>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</si>
  <si>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</si>
  <si>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</si>
  <si>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</si>
  <si>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</si>
  <si>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</si>
  <si>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</si>
  <si>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</si>
  <si>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</si>
  <si>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</si>
  <si>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</si>
  <si>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</si>
  <si>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</si>
  <si>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</si>
  <si>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</si>
  <si>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</si>
  <si>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</si>
  <si>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</si>
  <si>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</si>
  <si>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</si>
  <si>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</si>
  <si>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</si>
  <si>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</si>
  <si>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</si>
  <si>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</si>
  <si>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</si>
  <si>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</si>
  <si>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</si>
  <si>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</si>
  <si>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</si>
  <si>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</si>
  <si>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</si>
  <si>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</si>
  <si>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</si>
  <si>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</si>
  <si>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</si>
  <si>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</si>
  <si>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</si>
  <si>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</si>
  <si>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</si>
  <si>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</si>
  <si>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</si>
  <si>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</si>
  <si>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</si>
  <si>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</si>
  <si>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</si>
  <si>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</si>
  <si>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</si>
  <si>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</si>
  <si>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</si>
  <si>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</si>
  <si>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</si>
  <si>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</si>
  <si>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</si>
  <si>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</si>
  <si>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</si>
  <si>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</si>
  <si>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</si>
  <si>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</si>
  <si>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</si>
  <si>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</si>
  <si>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</si>
  <si>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</si>
  <si>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</si>
  <si>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</si>
  <si>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</si>
  <si>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</si>
  <si>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</si>
  <si>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</si>
  <si>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</si>
  <si>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</si>
  <si>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</si>
  <si>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</si>
  <si>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</si>
  <si>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</si>
  <si>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</si>
  <si>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</si>
  <si>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</si>
  <si>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</si>
  <si>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</si>
  <si>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</si>
  <si>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</si>
  <si>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</si>
  <si>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</si>
  <si>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</si>
  <si>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</si>
  <si>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</si>
  <si>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</si>
  <si>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</si>
  <si>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</si>
  <si>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</si>
  <si>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</si>
  <si>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</si>
  <si>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</si>
  <si>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</si>
  <si>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</si>
  <si>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</si>
  <si>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</si>
  <si>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</si>
  <si>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</si>
  <si>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</si>
  <si>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</si>
  <si>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</si>
  <si>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</si>
  <si>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</si>
  <si>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</si>
  <si>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</si>
  <si>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</si>
  <si>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</si>
  <si>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</si>
  <si>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</si>
  <si>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</si>
  <si>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</si>
  <si>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</si>
  <si>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</si>
  <si>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</si>
  <si>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</si>
  <si>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</si>
  <si>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</si>
  <si>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</si>
  <si>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</si>
  <si>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</si>
  <si>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</si>
  <si>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</si>
  <si>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</si>
  <si>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</si>
  <si>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</si>
  <si>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</si>
  <si>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</si>
  <si>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</si>
  <si>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</si>
  <si>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</si>
  <si>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</si>
  <si>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</si>
  <si>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</si>
  <si>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</si>
  <si>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</si>
  <si>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</si>
  <si>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</si>
  <si>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</si>
  <si>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</si>
  <si>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</si>
  <si>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</si>
  <si>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</si>
  <si>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</si>
  <si>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</si>
  <si>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</si>
  <si>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</si>
  <si>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</si>
  <si>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</si>
  <si>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</si>
  <si>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</si>
  <si>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</si>
  <si>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</si>
  <si>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</si>
  <si>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</si>
  <si>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</si>
  <si>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</si>
  <si>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</si>
  <si>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</si>
  <si>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</si>
  <si>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</si>
  <si>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</si>
  <si>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</si>
  <si>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</si>
  <si>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</si>
  <si>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</si>
  <si>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</si>
  <si>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</si>
  <si>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</si>
  <si>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</si>
  <si>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</si>
  <si>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</si>
  <si>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</si>
  <si>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</si>
  <si>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</si>
  <si>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</si>
  <si>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</si>
  <si>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</si>
  <si>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</si>
  <si>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</si>
  <si>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</si>
  <si>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</si>
  <si>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</si>
  <si>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</si>
  <si>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</si>
  <si>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</si>
  <si>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</si>
  <si>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</si>
  <si>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</si>
  <si>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</si>
  <si>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</si>
  <si>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</si>
  <si>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</si>
  <si>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</si>
  <si>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</si>
  <si>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</si>
  <si>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</si>
  <si>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</si>
  <si>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</si>
  <si>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</si>
  <si>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</si>
  <si>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</si>
  <si>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</si>
  <si>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</si>
  <si>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</si>
  <si>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</si>
  <si>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</si>
  <si>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</si>
  <si>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</si>
  <si>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</si>
  <si>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</si>
  <si>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</si>
  <si>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</si>
  <si>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</si>
  <si>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</si>
  <si>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</si>
  <si>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</si>
  <si>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</si>
  <si>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</si>
  <si>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</si>
  <si>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</si>
  <si>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</si>
  <si>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</si>
  <si>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</si>
  <si>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</si>
  <si>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</si>
  <si>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</si>
  <si>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</si>
  <si>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</si>
  <si>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</si>
  <si>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</si>
  <si>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</si>
  <si>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</si>
  <si>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</si>
  <si>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</si>
  <si>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</si>
  <si>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</si>
  <si>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</si>
  <si>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</si>
  <si>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</si>
  <si>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</si>
  <si>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</si>
  <si>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</si>
  <si>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</si>
  <si>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</si>
  <si>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</si>
  <si>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</si>
  <si>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</si>
  <si>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</si>
  <si>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</si>
  <si>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</si>
  <si>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</si>
  <si>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</si>
  <si>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</si>
  <si>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</si>
  <si>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</si>
  <si>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</si>
  <si>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</si>
  <si>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</si>
  <si>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</si>
  <si>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</si>
  <si>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</si>
  <si>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</si>
  <si>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</si>
  <si>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</si>
  <si>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</si>
  <si>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</si>
  <si>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</si>
  <si>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</si>
  <si>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</si>
  <si>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</si>
  <si>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</si>
  <si>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</si>
  <si>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</si>
  <si>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</si>
  <si>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</si>
  <si>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</si>
  <si>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</si>
  <si>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</si>
  <si>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</si>
  <si>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</si>
  <si>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</si>
  <si>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</si>
  <si>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</si>
  <si>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</si>
  <si>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</si>
  <si>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</si>
  <si>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</si>
  <si>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</si>
  <si>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</si>
  <si>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</si>
  <si>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</si>
  <si>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</si>
  <si>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</si>
  <si>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</si>
  <si>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</si>
  <si>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</si>
  <si>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</si>
  <si>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</si>
  <si>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</si>
  <si>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</si>
  <si>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</si>
  <si>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</si>
  <si>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</si>
  <si>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</si>
  <si>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</si>
  <si>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</si>
  <si>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</si>
  <si>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</si>
  <si>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</si>
  <si>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</si>
  <si>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</si>
  <si>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</si>
  <si>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</si>
  <si>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</si>
  <si>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</si>
  <si>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</si>
  <si>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</si>
  <si>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</si>
  <si>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</si>
  <si>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</si>
  <si>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</si>
  <si>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</si>
  <si>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</si>
  <si>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</si>
  <si>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</si>
  <si>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</si>
  <si>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</si>
  <si>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</si>
  <si>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</si>
  <si>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</si>
  <si>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</si>
  <si>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</si>
  <si>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</si>
  <si>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</si>
  <si>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</si>
  <si>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</si>
  <si>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</si>
  <si>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</si>
  <si>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</si>
  <si>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</si>
  <si>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</si>
  <si>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</si>
  <si>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</si>
  <si>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</si>
  <si>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</si>
  <si>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</si>
  <si>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</si>
  <si>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</si>
  <si>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</si>
  <si>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</si>
  <si>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</si>
  <si>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</si>
  <si>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</si>
  <si>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</si>
  <si>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</si>
  <si>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</si>
  <si>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</si>
  <si>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</si>
  <si>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</si>
  <si>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</si>
  <si>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</si>
  <si>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</si>
  <si>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</si>
  <si>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</si>
  <si>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</si>
  <si>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</si>
  <si>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</si>
  <si>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</si>
  <si>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</si>
  <si>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</si>
  <si>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</si>
  <si>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</si>
  <si>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</si>
  <si>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</si>
  <si>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</si>
  <si>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</si>
  <si>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</si>
  <si>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</si>
  <si>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</si>
  <si>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</si>
  <si>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</si>
  <si>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</si>
  <si>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</si>
  <si>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</si>
  <si>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</si>
  <si>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</si>
  <si>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</si>
  <si>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</si>
  <si>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</si>
  <si>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</si>
  <si>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</si>
  <si>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</si>
  <si>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</si>
  <si>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</si>
  <si>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</si>
  <si>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</si>
  <si>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</si>
  <si>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</si>
  <si>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</si>
  <si>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</si>
  <si>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</si>
  <si>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</si>
  <si>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</si>
  <si>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</si>
  <si>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</si>
  <si>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</si>
  <si>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</si>
  <si>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</si>
  <si>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</si>
  <si>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</si>
  <si>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</si>
  <si>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</si>
  <si>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</si>
  <si>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</si>
  <si>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</si>
  <si>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</si>
  <si>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</si>
  <si>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</si>
  <si>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</si>
  <si>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</si>
  <si>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</si>
  <si>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</si>
  <si>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</si>
  <si>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</si>
  <si>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</si>
  <si>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</si>
  <si>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</si>
  <si>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</si>
  <si>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</si>
  <si>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</si>
  <si>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</si>
  <si>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</si>
  <si>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</si>
  <si>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</si>
  <si>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</si>
  <si>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</si>
  <si>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</si>
  <si>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</si>
  <si>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</si>
  <si>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</si>
  <si>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</si>
  <si>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</si>
  <si>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</si>
  <si>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</si>
  <si>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</si>
  <si>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</si>
  <si>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</si>
  <si>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</si>
  <si>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</si>
  <si>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</si>
  <si>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</si>
  <si>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</si>
  <si>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</si>
  <si>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</si>
  <si>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</si>
  <si>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</si>
  <si>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</si>
  <si>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</si>
  <si>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</si>
  <si>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</si>
  <si>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</si>
  <si>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</si>
  <si>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</si>
  <si>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</si>
  <si>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</si>
  <si>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</si>
  <si>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</si>
  <si>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</si>
  <si>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</si>
  <si>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</si>
  <si>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</si>
  <si>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</si>
  <si>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</si>
  <si>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</si>
  <si>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</si>
  <si>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</si>
  <si>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</si>
  <si>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</si>
  <si>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</si>
  <si>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</si>
  <si>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</si>
  <si>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</si>
  <si>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</si>
  <si>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</si>
  <si>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</si>
  <si>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</si>
  <si>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</si>
  <si>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</si>
  <si>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</si>
  <si>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</si>
  <si>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</si>
  <si>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</si>
  <si>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</si>
  <si>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</si>
  <si>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</si>
  <si>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</si>
  <si>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</si>
  <si>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</si>
  <si>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</si>
  <si>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</si>
  <si>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</si>
  <si>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</si>
  <si>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</si>
  <si>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</si>
  <si>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</si>
  <si>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</si>
  <si>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</si>
  <si>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</si>
  <si>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</si>
  <si>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</si>
  <si>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</si>
  <si>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</si>
  <si>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</si>
  <si>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</si>
  <si>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</si>
  <si>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</si>
  <si>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</si>
  <si>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</si>
  <si>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</si>
  <si>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</si>
  <si>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</si>
  <si>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</si>
  <si>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</si>
  <si>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</si>
  <si>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</si>
  <si>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</si>
  <si>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</si>
  <si>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</si>
  <si>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</si>
  <si>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</si>
  <si>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</si>
  <si>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</si>
  <si>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</si>
  <si>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</si>
  <si>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</si>
  <si>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</si>
  <si>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</si>
  <si>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</si>
  <si>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</si>
  <si>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</si>
  <si>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</si>
  <si>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</si>
  <si>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</si>
  <si>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</si>
  <si>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</si>
  <si>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</si>
  <si>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</si>
  <si>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</si>
  <si>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</si>
  <si>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</si>
  <si>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</si>
  <si>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</si>
  <si>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</si>
  <si>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</si>
  <si>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</si>
  <si>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</si>
  <si>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</si>
  <si>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</si>
  <si>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</si>
  <si>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</si>
  <si>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</si>
  <si>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</si>
  <si>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</si>
  <si>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</si>
  <si>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</si>
  <si>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</si>
  <si>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</si>
  <si>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</si>
  <si>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</si>
  <si>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</si>
  <si>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</si>
  <si>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</si>
  <si>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</si>
  <si>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</si>
  <si>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</si>
  <si>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</si>
  <si>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</si>
  <si>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</si>
  <si>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</si>
  <si>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</si>
  <si>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</si>
  <si>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</si>
  <si>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</si>
  <si>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</si>
  <si>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</si>
  <si>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</si>
  <si>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</si>
  <si>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</si>
  <si>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</si>
  <si>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</si>
  <si>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</si>
  <si>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</si>
  <si>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</si>
  <si>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</si>
  <si>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</si>
  <si>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</si>
  <si>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</si>
  <si>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</si>
  <si>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</si>
  <si>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</si>
  <si>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</si>
  <si>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</si>
  <si>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</si>
  <si>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</si>
  <si>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</si>
  <si>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</si>
  <si>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</si>
  <si>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</si>
  <si>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</si>
  <si>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</si>
  <si>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</si>
  <si>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</si>
  <si>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</si>
  <si>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</si>
  <si>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</si>
  <si>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</si>
  <si>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</si>
  <si>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</si>
  <si>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</si>
  <si>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</si>
  <si>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</si>
  <si>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</si>
  <si>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</si>
  <si>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</si>
  <si>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</si>
  <si>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</si>
  <si>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</si>
  <si>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</si>
  <si>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</si>
  <si>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</si>
  <si>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</si>
  <si>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</si>
  <si>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</si>
  <si>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</si>
  <si>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</si>
  <si>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</si>
  <si>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</si>
  <si>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</si>
  <si>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</si>
  <si>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</si>
  <si>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</si>
  <si>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</si>
  <si>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</si>
  <si>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</si>
  <si>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</si>
  <si>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</si>
  <si>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</si>
  <si>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</si>
  <si>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</si>
  <si>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</si>
  <si>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</si>
  <si>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</si>
  <si>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</si>
  <si>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</si>
  <si>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</si>
  <si>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</si>
  <si>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</si>
  <si>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</si>
  <si>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</si>
  <si>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</si>
  <si>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</si>
  <si>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</si>
  <si>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</si>
  <si>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</si>
  <si>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</si>
  <si>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</si>
  <si>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</si>
  <si>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</si>
  <si>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</si>
  <si>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</si>
  <si>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</si>
  <si>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</si>
  <si>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</si>
  <si>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</si>
  <si>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</si>
  <si>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</si>
  <si>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</si>
  <si>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</si>
  <si>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</si>
  <si>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</si>
  <si>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</si>
  <si>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</si>
  <si>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</si>
  <si>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</si>
  <si>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</si>
  <si>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</si>
  <si>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</si>
  <si>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</si>
  <si>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</si>
  <si>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</si>
  <si>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</si>
  <si>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</si>
  <si>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</si>
  <si>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</si>
  <si>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</si>
  <si>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</si>
  <si>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</si>
  <si>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</si>
  <si>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</si>
  <si>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</si>
  <si>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</si>
  <si>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</si>
  <si>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</si>
  <si>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</si>
  <si>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</si>
  <si>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</si>
  <si>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</si>
  <si>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</si>
  <si>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</si>
  <si>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</si>
  <si>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</si>
  <si>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</si>
  <si>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</si>
  <si>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</si>
  <si>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</si>
  <si>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</si>
  <si>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</si>
  <si>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</si>
  <si>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</si>
  <si>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</si>
  <si>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</si>
  <si>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</si>
  <si>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</si>
  <si>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</si>
  <si>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</si>
  <si>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</si>
  <si>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</si>
  <si>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</si>
  <si>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</si>
  <si>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</si>
  <si>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</si>
  <si>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</si>
  <si>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</si>
  <si>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</si>
  <si>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</si>
  <si>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</si>
  <si>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</si>
  <si>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</si>
  <si>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</si>
  <si>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</si>
  <si>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</si>
  <si>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</si>
  <si>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</si>
  <si>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</si>
  <si>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</si>
  <si>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</si>
  <si>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</si>
  <si>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</si>
  <si>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</si>
  <si>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</si>
  <si>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</si>
  <si>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</si>
  <si>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</si>
  <si>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</si>
  <si>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</si>
  <si>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</si>
  <si>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</si>
  <si>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</si>
  <si>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</si>
  <si>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</si>
  <si>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</si>
  <si>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</si>
  <si>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</si>
  <si>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</si>
  <si>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</si>
  <si>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</si>
  <si>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</si>
  <si>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</si>
  <si>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</si>
  <si>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</si>
  <si>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</si>
  <si>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</si>
  <si>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</si>
  <si>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</si>
  <si>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</si>
  <si>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</si>
  <si>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</si>
  <si>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</si>
  <si>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</si>
  <si>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</si>
  <si>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</si>
  <si>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</si>
  <si>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</si>
  <si>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</si>
  <si>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</si>
  <si>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</si>
  <si>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</si>
  <si>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</si>
  <si>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</si>
  <si>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</si>
  <si>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</si>
  <si>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</si>
  <si>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</si>
  <si>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</si>
  <si>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</si>
  <si>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</si>
  <si>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</si>
  <si>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</si>
  <si>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</si>
  <si>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</si>
  <si>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</si>
  <si>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</si>
  <si>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</si>
  <si>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</si>
  <si>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</si>
  <si>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</si>
  <si>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</si>
  <si>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</si>
  <si>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</si>
  <si>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</si>
  <si>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</si>
  <si>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</si>
  <si>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</si>
  <si>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</si>
  <si>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</si>
  <si>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</si>
  <si>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</si>
  <si>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</si>
  <si>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</si>
  <si>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</si>
  <si>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</si>
  <si>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</si>
  <si>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</si>
  <si>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</si>
  <si>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</si>
  <si>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</si>
  <si>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</si>
  <si>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</si>
  <si>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</si>
  <si>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</si>
  <si>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</si>
  <si>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</si>
  <si>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</si>
  <si>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</si>
  <si>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</si>
  <si>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</si>
  <si>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</si>
  <si>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</si>
  <si>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</si>
  <si>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</si>
  <si>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</si>
  <si>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</si>
  <si>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</si>
  <si>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</si>
  <si>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</si>
  <si>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</si>
  <si>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</si>
  <si>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</si>
  <si>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</si>
  <si>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</si>
  <si>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</si>
  <si>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</si>
  <si>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</si>
  <si>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</si>
  <si>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</si>
  <si>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</si>
  <si>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</si>
  <si>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</si>
  <si>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</si>
  <si>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</si>
  <si>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</si>
  <si>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</si>
  <si>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</si>
  <si>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</si>
  <si>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</si>
  <si>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</si>
  <si>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</si>
  <si>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</si>
  <si>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</si>
  <si>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</si>
  <si>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</si>
  <si>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</si>
  <si>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</si>
  <si>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</si>
  <si>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</si>
  <si>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</si>
  <si>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</si>
  <si>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</si>
  <si>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</si>
  <si>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</si>
  <si>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</si>
  <si>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</si>
  <si>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</si>
  <si>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</si>
  <si>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</si>
  <si>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</si>
  <si>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</si>
  <si>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</si>
  <si>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</si>
  <si>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</si>
  <si>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</si>
  <si>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</si>
  <si>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</si>
  <si>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</si>
  <si>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</si>
  <si>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</si>
  <si>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</si>
  <si>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</si>
  <si>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</si>
  <si>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</si>
  <si>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</si>
  <si>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</si>
  <si>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</si>
  <si>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</si>
  <si>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</si>
  <si>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</si>
  <si>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</si>
  <si>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</si>
  <si>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</si>
  <si>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</si>
  <si>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</si>
  <si>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</si>
  <si>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</si>
  <si>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</si>
  <si>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</si>
  <si>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</si>
  <si>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</si>
  <si>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</si>
  <si>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</si>
  <si>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</si>
  <si>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</si>
  <si>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</si>
  <si>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</si>
  <si>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</si>
  <si>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</si>
  <si>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</si>
  <si>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</si>
  <si>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</si>
  <si>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</si>
  <si>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</si>
  <si>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</si>
  <si>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</si>
  <si>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</si>
  <si>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</si>
  <si>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</si>
  <si>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</si>
  <si>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</si>
  <si>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</si>
  <si>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</si>
  <si>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</si>
  <si>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</si>
  <si>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</si>
  <si>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</si>
  <si>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</si>
  <si>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</si>
  <si>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</si>
  <si>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</si>
  <si>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</si>
  <si>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</si>
  <si>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</si>
  <si>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</si>
  <si>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</si>
  <si>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</si>
  <si>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</si>
  <si>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</si>
  <si>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</si>
  <si>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</si>
  <si>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</si>
  <si>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</si>
  <si>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</si>
  <si>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</si>
  <si>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</si>
  <si>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</si>
  <si>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</si>
  <si>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</si>
  <si>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</si>
  <si>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</si>
  <si>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</si>
  <si>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</si>
  <si>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</si>
  <si>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</si>
  <si>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</si>
  <si>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</si>
  <si>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</si>
  <si>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</si>
  <si>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</si>
  <si>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</si>
  <si>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</si>
  <si>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</si>
  <si>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</si>
  <si>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</si>
  <si>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</si>
  <si>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</si>
  <si>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</si>
  <si>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</si>
  <si>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</si>
  <si>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</si>
  <si>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</si>
  <si>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</si>
  <si>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</si>
  <si>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</si>
  <si>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</si>
  <si>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</si>
  <si>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</si>
  <si>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</si>
  <si>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</si>
  <si>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</si>
  <si>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</si>
  <si>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</si>
  <si>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</si>
  <si>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</si>
  <si>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</si>
  <si>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</si>
  <si>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</si>
  <si>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</si>
  <si>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</si>
  <si>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</si>
  <si>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</si>
  <si>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</si>
  <si>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</si>
  <si>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</si>
  <si>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</si>
  <si>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</si>
  <si>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</si>
  <si>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</si>
  <si>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</si>
  <si>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</si>
  <si>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</si>
  <si>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</si>
  <si>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</si>
  <si>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</si>
  <si>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</si>
  <si>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</si>
  <si>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</si>
  <si>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</si>
  <si>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</si>
  <si>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</si>
  <si>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</si>
  <si>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</si>
  <si>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</si>
  <si>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</si>
  <si>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</si>
  <si>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</si>
  <si>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</si>
  <si>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</si>
  <si>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</si>
  <si>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</si>
  <si>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</si>
  <si>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</si>
  <si>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</si>
  <si>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</si>
  <si>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</si>
  <si>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</si>
  <si>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</si>
  <si>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</si>
  <si>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</si>
  <si>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</si>
  <si>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</si>
  <si>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</si>
  <si>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</si>
  <si>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</si>
  <si>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</si>
  <si>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</si>
  <si>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</si>
  <si>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</si>
  <si>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</si>
  <si>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</si>
  <si>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</si>
  <si>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</si>
  <si>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</si>
  <si>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</si>
  <si>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</si>
  <si>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</si>
  <si>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</si>
  <si>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</si>
  <si>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</si>
  <si>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</si>
  <si>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</si>
  <si>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</si>
  <si>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</si>
  <si>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</si>
  <si>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</si>
  <si>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</si>
  <si>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</si>
  <si>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</si>
  <si>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</si>
  <si>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</si>
  <si>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</si>
  <si>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</si>
  <si>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</si>
  <si>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</si>
  <si>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</si>
  <si>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</si>
  <si>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</si>
  <si>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</si>
  <si>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</si>
  <si>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</si>
  <si>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</si>
  <si>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</si>
  <si>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</si>
  <si>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</si>
  <si>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</si>
  <si>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</si>
  <si>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</si>
  <si>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</si>
  <si>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</si>
  <si>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</si>
  <si>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</si>
  <si>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</si>
  <si>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</si>
  <si>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</si>
  <si>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</si>
  <si>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</si>
  <si>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</si>
  <si>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</si>
  <si>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</si>
  <si>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</si>
  <si>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</si>
  <si>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</si>
  <si>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</si>
  <si>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</si>
  <si>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</si>
  <si>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</si>
  <si>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</si>
  <si>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</si>
  <si>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</si>
  <si>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</si>
  <si>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</si>
  <si>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</si>
  <si>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</si>
  <si>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</si>
  <si>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</si>
  <si>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</si>
  <si>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</si>
  <si>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</si>
  <si>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</si>
  <si>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</si>
  <si>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</si>
  <si>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</si>
  <si>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</si>
  <si>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</si>
  <si>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</si>
  <si>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</si>
  <si>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</si>
  <si>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</si>
  <si>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</si>
  <si>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</si>
  <si>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</si>
  <si>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</si>
  <si>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</si>
  <si>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</si>
  <si>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</si>
  <si>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</si>
  <si>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</si>
  <si>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</si>
  <si>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</si>
  <si>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</si>
  <si>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</si>
  <si>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</si>
  <si>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</si>
  <si>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</si>
  <si>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</si>
  <si>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</si>
  <si>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</si>
  <si>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</si>
  <si>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</si>
  <si>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</si>
  <si>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</si>
  <si>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</si>
  <si>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</si>
  <si>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</si>
  <si>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</si>
  <si>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</si>
  <si>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</si>
  <si>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</si>
  <si>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</si>
  <si>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</si>
  <si>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</si>
  <si>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</si>
  <si>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</si>
  <si>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</si>
  <si>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</si>
  <si>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</si>
  <si>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</si>
  <si>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</si>
  <si>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</si>
  <si>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</si>
  <si>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</si>
  <si>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</si>
  <si>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</si>
  <si>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</si>
  <si>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</si>
  <si>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</si>
  <si>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</si>
  <si>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</si>
  <si>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</si>
  <si>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</si>
  <si>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</si>
  <si>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</si>
  <si>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</si>
  <si>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</si>
  <si>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</si>
  <si>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</si>
  <si>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</si>
  <si>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</si>
  <si>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</si>
  <si>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</si>
  <si>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</si>
  <si>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</si>
  <si>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</si>
  <si>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</si>
  <si>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</si>
  <si>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</si>
  <si>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</si>
  <si>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</si>
  <si>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</si>
  <si>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</si>
  <si>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</si>
  <si>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</si>
  <si>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</si>
  <si>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</si>
  <si>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</si>
  <si>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</si>
  <si>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</si>
  <si>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</si>
  <si>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</si>
  <si>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</si>
  <si>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</si>
  <si>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</si>
  <si>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</si>
  <si>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</si>
  <si>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</si>
  <si>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</si>
  <si>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</si>
  <si>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</si>
  <si>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</si>
  <si>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</si>
  <si>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</si>
  <si>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</si>
  <si>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</si>
  <si>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</si>
  <si>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</si>
  <si>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</si>
  <si>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</si>
  <si>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</si>
  <si>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</si>
  <si>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</si>
  <si>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</si>
  <si>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</si>
  <si>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</si>
  <si>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</si>
  <si>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</si>
  <si>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</si>
  <si>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</si>
  <si>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</si>
  <si>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</si>
  <si>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</si>
  <si>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</si>
  <si>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</si>
  <si>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</si>
  <si>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</si>
  <si>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</si>
  <si>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</si>
  <si>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</si>
  <si>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</si>
  <si>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</si>
  <si>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</si>
  <si>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</si>
  <si>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</si>
  <si>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</si>
  <si>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</si>
  <si>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</si>
  <si>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</si>
  <si>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</si>
  <si>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</si>
  <si>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</si>
  <si>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</si>
  <si>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</si>
  <si>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</si>
  <si>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</si>
  <si>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</si>
  <si>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</si>
  <si>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</si>
  <si>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</si>
  <si>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</si>
  <si>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</si>
  <si>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</si>
  <si>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</si>
  <si>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</si>
  <si>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</si>
  <si>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</si>
  <si>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</si>
  <si>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</si>
  <si>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</si>
  <si>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</si>
  <si>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</si>
  <si>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</si>
  <si>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</si>
  <si>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</si>
  <si>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</si>
  <si>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</si>
  <si>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</si>
  <si>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</si>
  <si>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</si>
  <si>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</si>
  <si>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</si>
  <si>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</si>
  <si>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</si>
  <si>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</si>
  <si>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</si>
  <si>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</si>
  <si>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</si>
  <si>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</si>
  <si>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</si>
  <si>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</si>
  <si>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</si>
  <si>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</si>
  <si>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</si>
  <si>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</si>
  <si>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</si>
  <si>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</si>
  <si>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</si>
  <si>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</si>
  <si>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</si>
  <si>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</si>
  <si>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</si>
  <si>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</si>
  <si>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</si>
  <si>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</si>
  <si>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</si>
  <si>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</si>
  <si>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</si>
  <si>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</si>
  <si>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</si>
  <si>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</si>
  <si>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</si>
  <si>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</si>
  <si>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</si>
  <si>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</si>
  <si>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</si>
  <si>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</si>
  <si>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</si>
  <si>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</si>
  <si>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</si>
  <si>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</si>
  <si>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</si>
  <si>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</si>
  <si>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</si>
  <si>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</si>
  <si>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</si>
  <si>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</si>
  <si>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</si>
  <si>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</si>
  <si>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</si>
  <si>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</si>
  <si>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</si>
  <si>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</si>
  <si>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</si>
  <si>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</si>
  <si>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</si>
  <si>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</si>
  <si>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</si>
  <si>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</si>
  <si>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</si>
  <si>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</si>
  <si>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</si>
  <si>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</si>
  <si>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</si>
  <si>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</si>
  <si>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</si>
  <si>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</si>
  <si>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</si>
  <si>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</si>
  <si>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</si>
  <si>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</si>
  <si>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</si>
  <si>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</si>
  <si>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</si>
  <si>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</si>
  <si>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</si>
  <si>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</si>
  <si>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</si>
  <si>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</si>
  <si>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</si>
  <si>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</si>
  <si>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</si>
  <si>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</si>
  <si>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</si>
  <si>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</si>
  <si>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</si>
  <si>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</si>
  <si>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</si>
  <si>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</si>
  <si>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</si>
  <si>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</si>
  <si>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</si>
  <si>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</si>
  <si>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</si>
  <si>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</si>
  <si>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</si>
  <si>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</si>
  <si>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</si>
  <si>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</si>
  <si>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</si>
  <si>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</si>
  <si>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</si>
  <si>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</si>
  <si>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</si>
  <si>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</si>
  <si>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</si>
  <si>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</si>
  <si>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</si>
  <si>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</si>
  <si>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</si>
  <si>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</si>
  <si>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</si>
  <si>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</si>
  <si>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</si>
  <si>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</si>
  <si>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</si>
  <si>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</si>
  <si>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</si>
  <si>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</si>
  <si>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</si>
  <si>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</si>
  <si>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</si>
  <si>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</si>
  <si>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</si>
  <si>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</si>
  <si>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</si>
  <si>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</si>
  <si>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</si>
  <si>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</si>
  <si>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</si>
  <si>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</si>
  <si>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</si>
  <si>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</si>
  <si>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</si>
  <si>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</si>
  <si>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</si>
  <si>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</si>
  <si>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</si>
  <si>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</si>
  <si>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</si>
  <si>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</si>
  <si>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</si>
  <si>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</si>
  <si>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</si>
  <si>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</si>
  <si>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</si>
  <si>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</si>
  <si>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</si>
  <si>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</si>
  <si>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</si>
  <si>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</si>
  <si>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</si>
  <si>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</si>
  <si>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</si>
  <si>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</si>
  <si>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</si>
  <si>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</si>
  <si>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</si>
  <si>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</si>
  <si>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</si>
  <si>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</si>
  <si>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</si>
  <si>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</si>
  <si>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</si>
  <si>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</si>
  <si>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</si>
  <si>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</si>
  <si>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</si>
  <si>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</si>
  <si>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</si>
  <si>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</si>
  <si>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</si>
  <si>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</si>
  <si>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</si>
  <si>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</si>
  <si>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</si>
  <si>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</si>
  <si>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</si>
  <si>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</si>
  <si>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</si>
  <si>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</si>
  <si>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</si>
  <si>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</si>
  <si>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</si>
  <si>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</si>
  <si>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</si>
  <si>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</si>
  <si>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</si>
  <si>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</si>
  <si>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</si>
  <si>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</si>
  <si>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</si>
  <si>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</si>
  <si>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</si>
  <si>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</si>
  <si>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</si>
  <si>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</si>
  <si>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</si>
  <si>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</si>
  <si>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</si>
  <si>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</si>
  <si>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</si>
  <si>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</si>
  <si>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</si>
  <si>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</si>
  <si>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</si>
  <si>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</si>
  <si>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</si>
  <si>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</si>
  <si>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</si>
  <si>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</si>
  <si>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</si>
  <si>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</si>
  <si>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</si>
  <si>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</si>
  <si>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</si>
  <si>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</si>
  <si>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</si>
  <si>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</si>
  <si>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</si>
  <si>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</si>
  <si>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</si>
  <si>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</si>
  <si>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</si>
  <si>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</si>
  <si>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</si>
  <si>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</si>
  <si>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</si>
  <si>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</si>
  <si>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</si>
  <si>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</si>
  <si>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</si>
  <si>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</si>
  <si>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</si>
  <si>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</si>
  <si>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</si>
  <si>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</si>
  <si>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</si>
  <si>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</si>
  <si>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</si>
  <si>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</si>
  <si>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</si>
  <si>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</si>
  <si>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</si>
  <si>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</si>
  <si>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</si>
  <si>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</si>
  <si>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</si>
  <si>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</si>
  <si>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</si>
  <si>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</si>
  <si>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</si>
  <si>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</si>
  <si>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</si>
  <si>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</si>
  <si>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</si>
  <si>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</si>
  <si>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</si>
  <si>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</si>
  <si>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</si>
  <si>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</si>
  <si>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</si>
  <si>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</si>
  <si>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</si>
  <si>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</si>
  <si>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</si>
  <si>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</si>
  <si>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</si>
  <si>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</si>
  <si>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</si>
  <si>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</si>
  <si>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</si>
  <si>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</si>
  <si>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</si>
  <si>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</si>
  <si>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</si>
  <si>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</si>
  <si>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</si>
  <si>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</si>
  <si>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</si>
  <si>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</si>
  <si>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</si>
  <si>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</si>
  <si>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</si>
  <si>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</si>
  <si>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</si>
  <si>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</si>
  <si>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</si>
  <si>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</si>
  <si>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</si>
  <si>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</si>
  <si>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</si>
  <si>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</si>
  <si>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</si>
  <si>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</si>
  <si>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</si>
  <si>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</si>
  <si>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</si>
  <si>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</si>
  <si>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</si>
  <si>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</si>
  <si>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</si>
  <si>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</si>
  <si>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</si>
  <si>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</si>
  <si>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</si>
  <si>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</si>
  <si>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</si>
  <si>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</si>
  <si>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</si>
  <si>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</si>
  <si>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</si>
  <si>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</si>
  <si>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</si>
  <si>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</si>
  <si>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</si>
  <si>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</si>
  <si>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</si>
  <si>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</si>
  <si>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</si>
  <si>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</si>
  <si>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</si>
  <si>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</si>
  <si>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</si>
  <si>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</si>
  <si>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</si>
  <si>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</si>
  <si>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</si>
  <si>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</si>
  <si>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</si>
  <si>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</si>
  <si>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</si>
  <si>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</si>
  <si>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</si>
  <si>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</si>
  <si>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</si>
  <si>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</si>
  <si>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</si>
  <si>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</si>
  <si>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</si>
  <si>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</si>
  <si>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</si>
  <si>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</si>
  <si>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</si>
  <si>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</si>
  <si>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</si>
  <si>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</si>
  <si>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</si>
  <si>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</si>
  <si>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</si>
  <si>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</si>
  <si>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</si>
  <si>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</si>
  <si>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</si>
  <si>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</si>
  <si>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</si>
  <si>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</si>
  <si>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</si>
  <si>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</si>
  <si>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</si>
  <si>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</si>
  <si>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</si>
  <si>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</si>
  <si>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</si>
  <si>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</si>
  <si>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</si>
  <si>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</si>
  <si>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</si>
  <si>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</si>
  <si>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</si>
  <si>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</si>
  <si>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</si>
  <si>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</si>
  <si>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</si>
  <si>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</si>
  <si>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</si>
  <si>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</si>
  <si>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</si>
  <si>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</si>
  <si>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</si>
  <si>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</si>
  <si>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</si>
  <si>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</si>
  <si>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</si>
  <si>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</si>
  <si>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</si>
  <si>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</si>
  <si>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</si>
  <si>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</si>
  <si>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</si>
  <si>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</si>
  <si>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</si>
  <si>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</si>
  <si>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</si>
  <si>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</si>
  <si>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</si>
  <si>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</si>
  <si>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</si>
  <si>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</si>
  <si>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</si>
  <si>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</si>
  <si>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</si>
  <si>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</si>
  <si>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</si>
  <si>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</si>
  <si>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</si>
  <si>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</si>
  <si>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</si>
  <si>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</si>
  <si>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</si>
  <si>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</si>
  <si>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</si>
  <si>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</si>
  <si>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</si>
  <si>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</si>
  <si>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</si>
  <si>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</si>
  <si>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</si>
  <si>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</si>
  <si>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</si>
  <si>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</si>
  <si>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</si>
  <si>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</si>
  <si>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</si>
  <si>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</si>
  <si>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</si>
  <si>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</si>
  <si>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</si>
  <si>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</si>
  <si>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</si>
  <si>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</si>
  <si>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</si>
  <si>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</si>
  <si>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</si>
  <si>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</si>
  <si>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</si>
  <si>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</si>
  <si>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</si>
  <si>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</si>
  <si>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</si>
  <si>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</si>
  <si>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</si>
  <si>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</si>
  <si>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</si>
  <si>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</si>
  <si>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</si>
  <si>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</si>
  <si>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</si>
  <si>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</si>
  <si>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</si>
  <si>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</si>
  <si>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</si>
  <si>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</si>
  <si>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</si>
  <si>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</si>
  <si>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</si>
  <si>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</si>
  <si>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</si>
  <si>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</si>
  <si>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</si>
  <si>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</si>
  <si>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</si>
  <si>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</si>
  <si>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</si>
  <si>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</si>
  <si>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</si>
  <si>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</si>
  <si>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</si>
  <si>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</si>
  <si>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</si>
  <si>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</si>
  <si>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</si>
  <si>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</si>
  <si>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</si>
  <si>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</si>
  <si>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</si>
  <si>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</si>
  <si>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</si>
  <si>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</si>
  <si>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</si>
  <si>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</si>
  <si>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</si>
  <si>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</si>
  <si>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</si>
  <si>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</si>
  <si>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</si>
  <si>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</si>
  <si>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</si>
  <si>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</si>
  <si>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</si>
  <si>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</si>
  <si>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</si>
  <si>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</si>
  <si>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</si>
  <si>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</si>
  <si>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</si>
  <si>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</si>
  <si>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</si>
  <si>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</si>
  <si>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</si>
  <si>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</si>
  <si>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</si>
  <si>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</si>
  <si>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</si>
  <si>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</si>
  <si>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</si>
  <si>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</si>
  <si>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</si>
  <si>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</si>
  <si>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</si>
  <si>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</si>
  <si>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</si>
  <si>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</si>
  <si>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</si>
  <si>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</si>
  <si>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</si>
  <si>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</si>
  <si>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</si>
  <si>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</si>
  <si>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</si>
  <si>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</si>
  <si>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</si>
  <si>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</si>
  <si>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</si>
  <si>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</si>
  <si>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</si>
  <si>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</si>
  <si>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</si>
  <si>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</si>
  <si>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</si>
  <si>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</si>
  <si>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</si>
  <si>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</si>
  <si>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</si>
  <si>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</si>
  <si>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</si>
  <si>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</si>
  <si>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</si>
  <si>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</si>
  <si>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</si>
  <si>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</si>
  <si>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</si>
  <si>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</si>
  <si>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</si>
  <si>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</si>
  <si>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</si>
  <si>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</si>
  <si>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</si>
  <si>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</si>
  <si>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</si>
  <si>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</si>
  <si>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</si>
  <si>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</si>
  <si>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</si>
  <si>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</si>
  <si>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</si>
  <si>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</si>
  <si>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</si>
  <si>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</si>
  <si>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</si>
  <si>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</si>
  <si>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</si>
  <si>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</si>
  <si>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</si>
  <si>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</si>
  <si>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</si>
  <si>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</si>
  <si>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</si>
  <si>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</si>
  <si>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</si>
  <si>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</si>
  <si>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</si>
  <si>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</si>
  <si>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</si>
  <si>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</si>
  <si>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</si>
  <si>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</si>
  <si>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</si>
  <si>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</si>
  <si>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</si>
  <si>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</si>
  <si>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</si>
  <si>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</si>
  <si>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</si>
  <si>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</si>
  <si>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</si>
  <si>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</si>
  <si>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</si>
  <si>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</si>
  <si>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</si>
  <si>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</si>
  <si>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</si>
  <si>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</si>
  <si>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</si>
  <si>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</si>
  <si>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</si>
  <si>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</si>
  <si>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</si>
  <si>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</si>
  <si>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</si>
  <si>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</si>
  <si>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</si>
  <si>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</si>
  <si>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</si>
  <si>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</si>
  <si>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</si>
  <si>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</si>
  <si>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</si>
  <si>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</si>
  <si>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</si>
  <si>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</si>
  <si>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</si>
  <si>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</si>
  <si>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</si>
  <si>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</si>
  <si>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</si>
  <si>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</si>
  <si>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</si>
  <si>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</si>
  <si>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</si>
  <si>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</si>
  <si>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</si>
  <si>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</si>
  <si>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</si>
  <si>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</si>
  <si>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</si>
  <si>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</si>
  <si>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</si>
  <si>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</si>
  <si>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</si>
  <si>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</si>
  <si>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</si>
  <si>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</si>
  <si>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</si>
  <si>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</si>
  <si>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</si>
  <si>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</si>
  <si>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</si>
  <si>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</si>
  <si>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</si>
  <si>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</si>
  <si>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</si>
  <si>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</si>
  <si>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</si>
  <si>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</si>
  <si>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</si>
  <si>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</si>
  <si>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</si>
  <si>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</si>
  <si>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</si>
  <si>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</si>
  <si>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</si>
  <si>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</si>
  <si>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</si>
  <si>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</si>
  <si>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</si>
  <si>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</si>
  <si>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</si>
  <si>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</si>
  <si>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</si>
  <si>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</si>
  <si>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</si>
  <si>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</si>
  <si>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</si>
  <si>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</si>
  <si>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</si>
  <si>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</si>
  <si>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</si>
  <si>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</si>
  <si>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</si>
  <si>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</si>
  <si>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</si>
  <si>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</si>
  <si>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</si>
  <si>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</si>
  <si>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</si>
  <si>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</si>
  <si>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</si>
  <si>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</si>
  <si>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</si>
  <si>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</si>
  <si>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</si>
  <si>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</si>
  <si>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</si>
  <si>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</si>
  <si>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</si>
  <si>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</si>
  <si>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</si>
  <si>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</si>
  <si>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</si>
  <si>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</si>
  <si>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</si>
  <si>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</si>
  <si>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</si>
  <si>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</si>
  <si>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</si>
  <si>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</si>
  <si>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</si>
  <si>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</si>
  <si>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</si>
  <si>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</si>
  <si>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</si>
  <si>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</si>
  <si>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</si>
  <si>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</si>
  <si>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</si>
  <si>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</si>
  <si>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</si>
  <si>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</si>
  <si>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</si>
  <si>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</si>
  <si>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</si>
  <si>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</si>
  <si>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</si>
  <si>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</si>
  <si>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</si>
  <si>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</si>
  <si>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</si>
  <si>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</si>
  <si>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</si>
  <si>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</si>
  <si>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</si>
  <si>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</si>
  <si>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</si>
  <si>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</si>
  <si>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</si>
  <si>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</si>
  <si>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</si>
  <si>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</si>
  <si>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</si>
  <si>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</si>
  <si>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</si>
  <si>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</si>
  <si>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</si>
  <si>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</si>
  <si>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</si>
  <si>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</si>
  <si>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</si>
  <si>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</si>
  <si>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</si>
  <si>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</si>
  <si>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</si>
  <si>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</si>
  <si>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</si>
  <si>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</si>
  <si>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</si>
  <si>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</si>
  <si>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</si>
  <si>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</si>
  <si>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</si>
  <si>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</si>
  <si>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</si>
  <si>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</si>
  <si>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</si>
  <si>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</si>
  <si>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</si>
  <si>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</si>
  <si>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</si>
  <si>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</si>
  <si>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</si>
  <si>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</si>
  <si>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</si>
  <si>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</si>
  <si>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</si>
  <si>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</si>
  <si>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</si>
  <si>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</si>
  <si>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</si>
  <si>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</si>
  <si>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</si>
  <si>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</si>
  <si>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</si>
  <si>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</si>
  <si>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</si>
  <si>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</si>
  <si>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</si>
  <si>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</si>
  <si>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</si>
  <si>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</si>
  <si>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</si>
  <si>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</si>
  <si>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</si>
  <si>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</si>
  <si>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</si>
  <si>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</si>
  <si>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</si>
  <si>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</si>
  <si>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</si>
  <si>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</si>
  <si>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</si>
  <si>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</si>
  <si>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</si>
  <si>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</si>
  <si>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</si>
  <si>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</si>
  <si>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</si>
  <si>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</si>
  <si>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</si>
  <si>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</si>
  <si>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</si>
  <si>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</si>
  <si>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</si>
  <si>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</si>
  <si>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</si>
  <si>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</si>
  <si>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</si>
  <si>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</si>
  <si>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</si>
  <si>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</si>
  <si>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</si>
  <si>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</si>
  <si>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</si>
  <si>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</si>
  <si>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</si>
  <si>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</si>
  <si>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</si>
  <si>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</si>
  <si>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</si>
  <si>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</si>
  <si>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</si>
  <si>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</si>
  <si>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</si>
  <si>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</si>
  <si>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</si>
  <si>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</si>
  <si>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</si>
  <si>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</si>
  <si>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</si>
  <si>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</si>
  <si>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</si>
  <si>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</si>
  <si>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</si>
  <si>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</si>
  <si>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</si>
  <si>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</si>
  <si>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</si>
  <si>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</si>
  <si>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</si>
  <si>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</si>
  <si>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</si>
  <si>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</si>
  <si>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</si>
  <si>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</si>
  <si>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</si>
  <si>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</si>
  <si>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</si>
  <si>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</si>
  <si>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</si>
  <si>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</si>
  <si>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</si>
  <si>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</si>
  <si>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</si>
  <si>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</si>
  <si>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</si>
  <si>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</si>
  <si>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</si>
  <si>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</si>
  <si>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</si>
  <si>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</si>
  <si>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</si>
  <si>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</si>
  <si>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</si>
  <si>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</si>
  <si>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</si>
  <si>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</si>
  <si>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</si>
  <si>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</si>
  <si>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</si>
  <si>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</si>
  <si>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</si>
  <si>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</si>
  <si>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</si>
  <si>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</si>
  <si>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</si>
  <si>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</si>
  <si>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</si>
  <si>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</si>
  <si>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</si>
  <si>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</si>
  <si>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</si>
  <si>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</si>
  <si>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</si>
  <si>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</si>
  <si>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</si>
  <si>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</si>
  <si>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</si>
  <si>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</si>
  <si>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</si>
  <si>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</si>
  <si>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</si>
  <si>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</si>
  <si>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</si>
  <si>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</si>
  <si>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</si>
  <si>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</si>
  <si>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</si>
  <si>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</si>
  <si>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</si>
  <si>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</si>
  <si>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</si>
  <si>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</si>
  <si>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</si>
  <si>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</si>
  <si>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</si>
  <si>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</si>
  <si>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</si>
  <si>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</si>
  <si>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</si>
  <si>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</si>
  <si>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</si>
  <si>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</si>
  <si>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</si>
  <si>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</si>
  <si>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</si>
  <si>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</si>
  <si>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</si>
  <si>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</si>
  <si>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</si>
  <si>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</si>
  <si>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</si>
  <si>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</si>
  <si>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</si>
  <si>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</si>
  <si>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</si>
  <si>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</si>
  <si>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</si>
  <si>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</si>
  <si>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</si>
  <si>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</si>
  <si>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</si>
  <si>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</si>
  <si>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</si>
  <si>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</si>
  <si>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</si>
  <si>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</si>
  <si>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</si>
  <si>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</si>
  <si>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</si>
  <si>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</si>
  <si>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</si>
  <si>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</si>
  <si>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</si>
  <si>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</si>
  <si>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</si>
  <si>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</si>
  <si>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</si>
  <si>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</si>
  <si>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</si>
  <si>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</si>
  <si>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</si>
  <si>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</si>
  <si>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</si>
  <si>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</si>
  <si>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</si>
  <si>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</si>
  <si>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</si>
  <si>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</si>
  <si>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</si>
  <si>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</si>
  <si>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</si>
  <si>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</si>
  <si>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</si>
  <si>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</si>
  <si>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</si>
  <si>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</si>
  <si>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</si>
  <si>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</si>
  <si>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</si>
  <si>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</si>
  <si>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</si>
  <si>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</si>
  <si>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</si>
  <si>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</si>
  <si>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</si>
  <si>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</si>
  <si>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</si>
  <si>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</si>
  <si>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</si>
  <si>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</si>
  <si>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</si>
  <si>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</si>
  <si>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</si>
  <si>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</si>
  <si>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</si>
  <si>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</si>
  <si>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</si>
  <si>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</si>
  <si>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</si>
  <si>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</si>
  <si>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</si>
  <si>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</si>
  <si>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</si>
  <si>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</si>
  <si>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</si>
  <si>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</si>
  <si>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</si>
  <si>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</si>
  <si>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</si>
  <si>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</si>
  <si>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</si>
  <si>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</si>
  <si>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</si>
  <si>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</si>
  <si>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</si>
  <si>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</si>
  <si>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</si>
  <si>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</si>
  <si>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</si>
  <si>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</si>
  <si>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</si>
  <si>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</si>
  <si>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</si>
  <si>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</si>
  <si>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</si>
  <si>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</si>
  <si>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</si>
  <si>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</si>
  <si>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</si>
  <si>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</si>
  <si>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</si>
  <si>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</si>
  <si>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</si>
  <si>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</si>
  <si>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</si>
  <si>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</si>
  <si>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</si>
  <si>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</si>
  <si>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</si>
  <si>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</si>
  <si>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</si>
  <si>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</si>
  <si>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</si>
  <si>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</si>
  <si>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</si>
  <si>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</si>
  <si>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</si>
  <si>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</si>
  <si>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</si>
  <si>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</si>
  <si>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</si>
  <si>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</si>
  <si>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</si>
  <si>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</si>
  <si>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</si>
  <si>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</si>
  <si>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</si>
  <si>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</si>
  <si>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</si>
  <si>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</si>
  <si>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</si>
  <si>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</si>
  <si>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</si>
  <si>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</si>
  <si>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</si>
  <si>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</si>
  <si>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</si>
  <si>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</si>
  <si>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</si>
  <si>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</si>
  <si>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</si>
  <si>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</si>
  <si>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</si>
  <si>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</si>
  <si>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</si>
  <si>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</si>
  <si>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</si>
  <si>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</si>
  <si>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</si>
  <si>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</si>
  <si>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</si>
  <si>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</si>
  <si>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</si>
  <si>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</si>
  <si>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</si>
  <si>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</si>
  <si>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</si>
  <si>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</si>
  <si>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</si>
  <si>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</si>
  <si>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</si>
  <si>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</si>
  <si>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</si>
  <si>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</si>
  <si>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</si>
  <si>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</si>
  <si>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</si>
  <si>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</si>
  <si>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</si>
  <si>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</si>
  <si>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</si>
  <si>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</si>
  <si>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</si>
  <si>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</si>
  <si>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</si>
  <si>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</si>
  <si>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</si>
  <si>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</si>
  <si>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</si>
  <si>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</si>
  <si>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</si>
  <si>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</si>
  <si>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</si>
  <si>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</si>
  <si>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</si>
  <si>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</si>
  <si>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</si>
  <si>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</si>
  <si>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</si>
  <si>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</si>
  <si>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</si>
  <si>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</si>
  <si>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</si>
  <si>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</si>
  <si>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</si>
  <si>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</si>
  <si>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</si>
  <si>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</si>
  <si>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</si>
  <si>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</si>
  <si>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</si>
  <si>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</si>
  <si>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</si>
  <si>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</si>
  <si>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</si>
  <si>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</si>
  <si>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</si>
  <si>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</si>
  <si>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</si>
  <si>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</si>
  <si>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</si>
  <si>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</si>
  <si>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</si>
  <si>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</si>
  <si>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</si>
  <si>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</si>
  <si>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</si>
  <si>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</si>
  <si>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</si>
  <si>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</si>
  <si>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</si>
  <si>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</si>
  <si>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</si>
  <si>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</si>
  <si>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</si>
  <si>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</si>
  <si>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</si>
  <si>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</si>
  <si>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</si>
  <si>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</si>
  <si>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</si>
  <si>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</si>
  <si>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</si>
  <si>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</si>
  <si>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</si>
  <si>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</si>
  <si>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</si>
  <si>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</si>
  <si>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</si>
  <si>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</si>
  <si>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</si>
  <si>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</si>
  <si>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</si>
  <si>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</si>
  <si>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</si>
  <si>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</si>
  <si>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</si>
  <si>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</si>
  <si>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</si>
  <si>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</si>
  <si>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</si>
  <si>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</si>
  <si>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</si>
  <si>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</si>
  <si>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</si>
  <si>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</si>
  <si>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</si>
  <si>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</si>
  <si>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</si>
  <si>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</si>
  <si>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</si>
  <si>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</si>
  <si>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</si>
  <si>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</si>
  <si>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</si>
  <si>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</si>
  <si>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</si>
  <si>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</si>
  <si>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</si>
  <si>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</si>
  <si>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</si>
  <si>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</si>
  <si>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</si>
  <si>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</si>
  <si>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</si>
  <si>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</si>
  <si>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</si>
  <si>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</si>
  <si>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</si>
  <si>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</si>
  <si>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</si>
  <si>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</si>
  <si>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</si>
  <si>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</si>
  <si>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</si>
  <si>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</si>
  <si>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</si>
  <si>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</si>
  <si>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</si>
  <si>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</si>
  <si>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</si>
  <si>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</si>
  <si>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</si>
  <si>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</si>
  <si>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</si>
  <si>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</si>
  <si>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</si>
  <si>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</si>
  <si>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</si>
  <si>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</si>
  <si>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</si>
  <si>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</si>
  <si>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</si>
  <si>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</si>
  <si>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</si>
  <si>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</si>
  <si>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</si>
  <si>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</si>
  <si>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</si>
  <si>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</si>
  <si>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</si>
  <si>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</si>
  <si>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</si>
  <si>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</si>
  <si>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</si>
  <si>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</si>
  <si>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</si>
  <si>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</si>
  <si>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</si>
  <si>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</si>
  <si>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</si>
  <si>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</si>
  <si>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</si>
  <si>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</si>
  <si>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</si>
  <si>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</si>
  <si>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</si>
  <si>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</si>
  <si>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</si>
  <si>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</si>
  <si>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</si>
  <si>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</si>
  <si>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</si>
  <si>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</si>
  <si>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</si>
  <si>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</si>
  <si>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</si>
  <si>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</si>
  <si>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</si>
  <si>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</si>
  <si>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</si>
  <si>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</si>
  <si>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</si>
  <si>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</si>
  <si>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</si>
  <si>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</si>
  <si>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</si>
  <si>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</si>
  <si>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</si>
  <si>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</si>
  <si>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</si>
  <si>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</si>
  <si>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</si>
  <si>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</si>
  <si>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</si>
  <si>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</si>
  <si>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</si>
  <si>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</si>
  <si>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</si>
  <si>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</si>
  <si>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</si>
  <si>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</si>
  <si>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</si>
  <si>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</si>
  <si>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</si>
  <si>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</si>
  <si>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</si>
  <si>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</si>
  <si>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</si>
  <si>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</si>
  <si>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</si>
  <si>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</si>
  <si>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</si>
  <si>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</si>
  <si>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</si>
  <si>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</si>
  <si>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</si>
  <si>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</si>
  <si>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</si>
  <si>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</si>
  <si>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</si>
  <si>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</si>
  <si>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</si>
  <si>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</si>
  <si>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</si>
  <si>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</si>
  <si>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</si>
  <si>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</si>
  <si>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</si>
  <si>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</si>
  <si>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</si>
  <si>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</si>
  <si>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</si>
  <si>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</si>
  <si>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</si>
  <si>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</si>
  <si>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</si>
  <si>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</si>
  <si>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</si>
  <si>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</si>
  <si>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</si>
  <si>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</si>
  <si>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</si>
  <si>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</si>
  <si>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</si>
  <si>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</si>
  <si>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</si>
  <si>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</si>
  <si>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</si>
  <si>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</si>
  <si>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</si>
  <si>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</si>
  <si>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</si>
  <si>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</si>
  <si>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</si>
  <si>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</si>
  <si>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</si>
  <si>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</si>
  <si>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</si>
  <si>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</si>
  <si>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</si>
  <si>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</si>
  <si>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</si>
  <si>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</si>
  <si>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</si>
  <si>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</si>
  <si>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</si>
  <si>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</si>
  <si>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</si>
  <si>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</si>
  <si>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</si>
  <si>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</si>
  <si>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</si>
  <si>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</si>
  <si>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</si>
  <si>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</si>
  <si>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</si>
  <si>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</si>
  <si>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</si>
  <si>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</si>
  <si>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</si>
  <si>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</si>
  <si>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</si>
  <si>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</si>
  <si>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</si>
  <si>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</si>
  <si>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</si>
  <si>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</si>
  <si>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</si>
  <si>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</si>
  <si>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</si>
  <si>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</si>
  <si>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</si>
  <si>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</si>
  <si>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</si>
  <si>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</si>
  <si>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</si>
  <si>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</si>
  <si>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</si>
  <si>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</si>
  <si>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</si>
  <si>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</si>
  <si>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</si>
  <si>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</si>
  <si>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</si>
  <si>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</si>
  <si>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</si>
  <si>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</si>
  <si>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</si>
  <si>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</si>
  <si>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</si>
  <si>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</si>
  <si>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</si>
  <si>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</si>
  <si>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</si>
  <si>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</si>
  <si>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</si>
  <si>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</si>
  <si>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</si>
  <si>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</si>
  <si>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</si>
  <si>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</si>
  <si>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</si>
  <si>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</si>
  <si>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</si>
  <si>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</si>
  <si>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</si>
  <si>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</si>
  <si>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</si>
  <si>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</si>
  <si>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</si>
  <si>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</si>
  <si>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</si>
  <si>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</si>
  <si>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</si>
  <si>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</si>
  <si>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</si>
  <si>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</si>
  <si>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</si>
  <si>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</si>
  <si>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</si>
  <si>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</si>
  <si>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</si>
  <si>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</si>
  <si>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</si>
  <si>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</si>
  <si>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</si>
  <si>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</si>
  <si>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</si>
  <si>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</si>
  <si>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</si>
  <si>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</si>
  <si>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</si>
  <si>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</si>
  <si>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</si>
  <si>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</si>
  <si>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</si>
  <si>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</si>
  <si>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</si>
  <si>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</si>
  <si>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</si>
  <si>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</si>
  <si>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</si>
  <si>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</si>
  <si>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</si>
  <si>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</si>
  <si>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</si>
  <si>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</si>
  <si>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</si>
  <si>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</si>
  <si>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</si>
  <si>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</si>
  <si>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</si>
  <si>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</si>
  <si>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</si>
  <si>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</si>
  <si>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</si>
  <si>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</si>
  <si>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</si>
  <si>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</si>
  <si>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</si>
  <si>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</si>
  <si>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</si>
  <si>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</si>
  <si>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</si>
  <si>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</si>
  <si>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</si>
  <si>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</si>
  <si>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</si>
  <si>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</si>
  <si>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</si>
  <si>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</si>
  <si>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</si>
  <si>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</si>
  <si>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</si>
  <si>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</si>
  <si>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</si>
  <si>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</si>
  <si>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</si>
  <si>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</si>
  <si>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</si>
  <si>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</si>
  <si>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</si>
  <si>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</si>
  <si>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</si>
  <si>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</si>
  <si>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</si>
  <si>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</si>
  <si>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</si>
  <si>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</si>
  <si>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</si>
  <si>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</si>
  <si>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</si>
  <si>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</si>
  <si>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</si>
  <si>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</si>
  <si>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</si>
  <si>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</si>
  <si>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</si>
  <si>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</si>
  <si>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</si>
  <si>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</si>
  <si>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</si>
  <si>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</si>
  <si>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</si>
  <si>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</si>
  <si>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</si>
  <si>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</si>
  <si>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</si>
  <si>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</si>
  <si>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</si>
  <si>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</si>
  <si>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</si>
  <si>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</si>
  <si>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</si>
  <si>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</si>
  <si>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</si>
  <si>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</si>
  <si>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</si>
  <si>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</si>
  <si>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</si>
  <si>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</si>
  <si>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</si>
  <si>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</si>
  <si>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</si>
  <si>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</si>
  <si>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</si>
  <si>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</si>
  <si>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</si>
  <si>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</si>
  <si>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</si>
  <si>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</si>
  <si>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</si>
  <si>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</si>
  <si>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</si>
  <si>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</si>
  <si>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</si>
  <si>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</si>
  <si>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</si>
  <si>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</si>
  <si>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</si>
  <si>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</si>
  <si>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</si>
  <si>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</si>
  <si>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</si>
  <si>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</si>
  <si>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</si>
  <si>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</si>
  <si>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</si>
  <si>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</si>
  <si>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</si>
  <si>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</si>
  <si>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</si>
  <si>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</si>
  <si>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</si>
  <si>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</si>
  <si>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</si>
  <si>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</si>
  <si>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</si>
  <si>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</si>
  <si>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</si>
  <si>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</si>
  <si>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</si>
  <si>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</si>
  <si>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</si>
  <si>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</si>
  <si>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</si>
  <si>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</si>
  <si>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</si>
  <si>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</si>
  <si>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</si>
  <si>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</si>
  <si>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</si>
  <si>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</si>
  <si>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</si>
  <si>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</si>
  <si>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</si>
  <si>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</si>
  <si>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</si>
  <si>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</si>
  <si>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</si>
  <si>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</si>
  <si>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</si>
  <si>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</si>
  <si>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</si>
  <si>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</si>
  <si>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</si>
  <si>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</si>
  <si>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</si>
  <si>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</si>
  <si>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</si>
  <si>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</si>
  <si>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</si>
  <si>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</si>
  <si>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</si>
  <si>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</si>
  <si>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</si>
  <si>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</si>
  <si>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</si>
  <si>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</si>
  <si>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</si>
  <si>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</si>
  <si>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</si>
  <si>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</si>
  <si>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</si>
  <si>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</si>
  <si>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</si>
  <si>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</si>
  <si>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</si>
  <si>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</si>
  <si>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</si>
  <si>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</si>
  <si>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</si>
  <si>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</si>
  <si>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</si>
  <si>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</si>
  <si>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</si>
  <si>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</si>
  <si>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</si>
  <si>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</si>
  <si>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</si>
  <si>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</si>
  <si>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</si>
  <si>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</si>
  <si>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</si>
  <si>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</si>
  <si>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</si>
  <si>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</si>
  <si>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</si>
  <si>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</si>
  <si>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</si>
  <si>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</si>
  <si>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</si>
  <si>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</si>
  <si>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</si>
  <si>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</si>
  <si>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</si>
  <si>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</si>
  <si>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</si>
  <si>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</si>
  <si>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</si>
  <si>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</si>
  <si>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</si>
  <si>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</si>
  <si>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</si>
  <si>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</si>
  <si>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</si>
  <si>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</si>
  <si>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</si>
  <si>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</si>
  <si>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</si>
  <si>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</si>
  <si>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</si>
  <si>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</si>
  <si>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</si>
  <si>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</si>
  <si>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</si>
  <si>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</si>
  <si>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</si>
  <si>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</si>
  <si>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</si>
  <si>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</si>
  <si>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</si>
  <si>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</si>
  <si>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</si>
  <si>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</si>
  <si>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</si>
  <si>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</si>
  <si>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</si>
  <si>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</si>
  <si>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</si>
  <si>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</si>
  <si>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</si>
  <si>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</si>
  <si>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</si>
  <si>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</si>
  <si>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</si>
  <si>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</si>
  <si>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</si>
  <si>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</si>
  <si>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</si>
  <si>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</si>
  <si>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</si>
  <si>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</si>
  <si>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</si>
  <si>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</si>
  <si>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</si>
  <si>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</si>
  <si>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</si>
  <si>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</si>
  <si>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</si>
  <si>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</si>
  <si>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</si>
  <si>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</si>
  <si>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</si>
  <si>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</si>
  <si>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</si>
  <si>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</si>
  <si>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</si>
  <si>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</si>
  <si>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</si>
  <si>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</si>
  <si>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</si>
  <si>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</si>
  <si>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</si>
  <si>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</si>
  <si>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</si>
  <si>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</si>
  <si>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</si>
  <si>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</si>
  <si>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</si>
  <si>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</si>
  <si>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</si>
  <si>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</si>
  <si>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</si>
  <si>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</si>
  <si>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</si>
  <si>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</si>
  <si>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</si>
  <si>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</si>
  <si>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</si>
  <si>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</si>
  <si>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</si>
  <si>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</si>
  <si>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</si>
  <si>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</si>
  <si>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</si>
  <si>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</si>
  <si>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</si>
  <si>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</si>
  <si>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</si>
  <si>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</si>
  <si>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</si>
  <si>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</si>
  <si>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</si>
  <si>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</si>
  <si>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</si>
  <si>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</si>
  <si>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</si>
  <si>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</si>
  <si>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</si>
  <si>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</si>
  <si>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</si>
  <si>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</si>
  <si>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</si>
  <si>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</si>
  <si>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</si>
  <si>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</si>
  <si>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</si>
  <si>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</si>
  <si>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</si>
  <si>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</si>
  <si>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</si>
  <si>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</si>
  <si>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</si>
  <si>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</si>
  <si>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</si>
  <si>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</si>
  <si>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</si>
  <si>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</si>
  <si>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</si>
  <si>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</si>
  <si>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</si>
  <si>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</si>
  <si>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</si>
  <si>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</si>
  <si>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</si>
  <si>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</si>
  <si>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</si>
  <si>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</si>
  <si>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</si>
  <si>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</si>
  <si>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</si>
  <si>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</si>
  <si>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</si>
  <si>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</si>
  <si>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</si>
  <si>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</si>
  <si>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</si>
  <si>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</si>
  <si>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</si>
  <si>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</si>
  <si>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</si>
  <si>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</si>
  <si>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</si>
  <si>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</si>
  <si>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</si>
  <si>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</si>
  <si>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</si>
  <si>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</si>
  <si>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</si>
  <si>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</si>
  <si>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</si>
  <si>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</si>
  <si>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</si>
  <si>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</si>
  <si>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</si>
  <si>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</si>
  <si>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</si>
  <si>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</si>
  <si>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</si>
  <si>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</si>
  <si>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</si>
  <si>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</si>
  <si>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</si>
  <si>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</si>
  <si>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</si>
  <si>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</si>
  <si>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</si>
  <si>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</si>
  <si>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</si>
  <si>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</si>
  <si>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</si>
  <si>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</si>
  <si>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</si>
  <si>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</si>
  <si>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</si>
  <si>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</si>
  <si>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</si>
  <si>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</si>
  <si>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</si>
  <si>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</si>
  <si>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</si>
  <si>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</si>
  <si>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</si>
  <si>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</si>
  <si>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</si>
  <si>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</si>
  <si>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</si>
  <si>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</si>
  <si>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</si>
  <si>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</si>
  <si>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</si>
  <si>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</si>
  <si>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</si>
  <si>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</si>
  <si>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</si>
  <si>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</si>
  <si>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</si>
  <si>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</si>
  <si>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</si>
  <si>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</si>
  <si>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</si>
  <si>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</si>
  <si>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</si>
  <si>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</si>
  <si>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</si>
  <si>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</si>
  <si>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</si>
  <si>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</si>
  <si>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</si>
  <si>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</si>
  <si>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</si>
  <si>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</si>
  <si>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</si>
  <si>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</si>
  <si>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</si>
  <si>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</si>
  <si>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</si>
  <si>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</si>
  <si>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</si>
  <si>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</si>
  <si>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</si>
  <si>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</si>
  <si>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</si>
  <si>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</si>
  <si>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</si>
  <si>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</si>
  <si>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</si>
  <si>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</si>
  <si>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</si>
  <si>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</si>
  <si>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</si>
  <si>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</si>
  <si>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</si>
  <si>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</si>
  <si>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</si>
  <si>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</si>
  <si>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</si>
  <si>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</si>
  <si>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</si>
  <si>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</si>
  <si>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</si>
  <si>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</si>
  <si>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</si>
  <si>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</si>
  <si>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</si>
  <si>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</si>
  <si>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</si>
  <si>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</si>
  <si>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</si>
  <si>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</si>
  <si>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</si>
  <si>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</si>
  <si>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</si>
  <si>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</si>
  <si>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</si>
  <si>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</si>
  <si>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</si>
  <si>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</si>
  <si>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</si>
  <si>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</si>
  <si>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</si>
  <si>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</si>
  <si>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</si>
  <si>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</si>
  <si>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</si>
  <si>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</si>
  <si>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</si>
  <si>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</si>
  <si>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</si>
  <si>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</si>
  <si>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</si>
  <si>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</si>
  <si>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</si>
  <si>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</si>
  <si>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</si>
  <si>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</si>
  <si>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</si>
  <si>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</si>
  <si>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</si>
  <si>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</si>
  <si>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</si>
  <si>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</si>
  <si>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</si>
  <si>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</si>
  <si>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</si>
  <si>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</si>
  <si>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</si>
  <si>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</si>
  <si>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</si>
  <si>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</si>
  <si>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</si>
  <si>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</si>
  <si>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</si>
  <si>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</si>
  <si>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</si>
  <si>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</si>
  <si>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</si>
  <si>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</si>
  <si>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</si>
  <si>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</si>
  <si>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</si>
  <si>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</si>
  <si>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</si>
  <si>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</si>
  <si>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</si>
  <si>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</si>
  <si>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</si>
  <si>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</si>
  <si>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</si>
  <si>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</si>
  <si>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</si>
  <si>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</si>
  <si>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</si>
  <si>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</si>
  <si>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</si>
  <si>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</si>
  <si>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</si>
  <si>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</si>
  <si>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</si>
  <si>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</si>
  <si>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</si>
  <si>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</si>
  <si>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</si>
  <si>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</si>
  <si>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</si>
  <si>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</si>
  <si>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</si>
  <si>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</si>
  <si>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</si>
  <si>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</si>
  <si>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</si>
  <si>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</si>
  <si>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</si>
  <si>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</si>
  <si>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</si>
  <si>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</si>
  <si>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</si>
  <si>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</si>
  <si>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</si>
  <si>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</si>
  <si>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</si>
  <si>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</si>
  <si>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</si>
  <si>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</si>
  <si>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</si>
  <si>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</si>
  <si>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</si>
  <si>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</si>
  <si>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</si>
  <si>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</si>
  <si>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</si>
  <si>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</si>
  <si>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</si>
  <si>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</si>
  <si>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</si>
  <si>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</si>
  <si>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</si>
  <si>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</si>
  <si>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</si>
  <si>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</si>
  <si>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</si>
  <si>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</si>
  <si>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</si>
  <si>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</si>
  <si>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</si>
  <si>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</si>
  <si>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</si>
  <si>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</si>
  <si>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</si>
  <si>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</si>
  <si>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</si>
  <si>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</si>
  <si>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</si>
  <si>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</si>
  <si>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</si>
  <si>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</si>
  <si>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</si>
  <si>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</si>
  <si>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</si>
  <si>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</si>
  <si>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</si>
  <si>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</si>
  <si>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</si>
  <si>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</si>
  <si>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</si>
  <si>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</si>
  <si>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</si>
  <si>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</si>
  <si>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</si>
  <si>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</si>
  <si>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</si>
  <si>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</si>
  <si>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</si>
  <si>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</si>
  <si>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</si>
  <si>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</si>
  <si>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</si>
  <si>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</si>
  <si>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</si>
  <si>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</si>
  <si>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</si>
  <si>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</si>
  <si>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</si>
  <si>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</si>
  <si>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</si>
  <si>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</si>
  <si>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</si>
  <si>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</si>
  <si>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</si>
  <si>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</si>
  <si>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</si>
  <si>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</si>
  <si>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</si>
  <si>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</si>
  <si>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</si>
  <si>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</si>
  <si>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</si>
  <si>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</si>
  <si>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</si>
  <si>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</si>
  <si>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</si>
  <si>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</si>
  <si>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</si>
  <si>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</si>
  <si>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</si>
  <si>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</si>
  <si>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</si>
  <si>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</si>
  <si>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</si>
  <si>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</si>
  <si>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</si>
  <si>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</si>
  <si>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</si>
  <si>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</si>
  <si>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</si>
  <si>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</si>
  <si>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</si>
  <si>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</si>
  <si>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</si>
  <si>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</si>
  <si>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</si>
  <si>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</si>
  <si>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</si>
  <si>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</si>
  <si>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</si>
  <si>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</si>
  <si>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</si>
  <si>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</si>
  <si>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</si>
  <si>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</si>
  <si>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</si>
  <si>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</si>
  <si>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</si>
  <si>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</si>
  <si>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</si>
  <si>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</si>
  <si>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</si>
  <si>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</si>
  <si>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</si>
  <si>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</si>
  <si>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</si>
  <si>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</si>
  <si>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</si>
  <si>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</si>
  <si>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</si>
  <si>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</si>
  <si>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</si>
  <si>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</si>
  <si>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</si>
  <si>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</si>
  <si>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</si>
  <si>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</si>
  <si>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</si>
  <si>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</si>
  <si>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</si>
  <si>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</si>
  <si>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</si>
  <si>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</si>
  <si>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</si>
  <si>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</si>
  <si>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</si>
  <si>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</si>
  <si>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</si>
  <si>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</si>
  <si>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</si>
  <si>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</si>
  <si>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</si>
  <si>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</si>
  <si>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</si>
  <si>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</si>
  <si>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</si>
  <si>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</si>
  <si>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</si>
  <si>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</si>
  <si>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</si>
  <si>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</si>
  <si>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</si>
  <si>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</si>
  <si>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</si>
  <si>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</si>
  <si>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</si>
  <si>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</si>
  <si>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</si>
  <si>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</si>
  <si>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</si>
  <si>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</si>
  <si>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</si>
  <si>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</si>
  <si>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</si>
  <si>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</si>
  <si>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</si>
  <si>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</si>
  <si>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</si>
  <si>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</si>
  <si>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</si>
  <si>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</si>
  <si>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</si>
  <si>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</si>
  <si>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</si>
  <si>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</si>
  <si>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</si>
  <si>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</si>
  <si>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</si>
  <si>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</si>
  <si>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</si>
  <si>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</si>
  <si>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</si>
  <si>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</si>
  <si>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</si>
  <si>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</si>
  <si>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</si>
  <si>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</si>
  <si>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</si>
  <si>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</si>
  <si>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</si>
  <si>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</si>
  <si>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</si>
  <si>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</si>
  <si>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</si>
  <si>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</si>
  <si>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</si>
  <si>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</si>
  <si>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</si>
  <si>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</si>
  <si>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</si>
  <si>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</si>
  <si>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</si>
  <si>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</si>
  <si>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</si>
  <si>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</si>
  <si>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</si>
  <si>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</si>
  <si>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</si>
  <si>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</si>
  <si>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</si>
  <si>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</si>
  <si>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</si>
  <si>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</si>
  <si>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</si>
  <si>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</si>
  <si>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</si>
  <si>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</si>
  <si>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</si>
  <si>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</si>
  <si>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</si>
  <si>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</si>
  <si>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</si>
  <si>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</si>
  <si>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</si>
  <si>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</si>
  <si>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</si>
  <si>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</si>
  <si>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</si>
  <si>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</si>
  <si>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</si>
  <si>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</si>
  <si>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</si>
  <si>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</si>
  <si>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</si>
  <si>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</si>
  <si>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</si>
  <si>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</si>
  <si>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</si>
  <si>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</si>
  <si>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</si>
  <si>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</si>
  <si>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</si>
  <si>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</si>
  <si>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</si>
  <si>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</si>
  <si>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</si>
  <si>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</si>
  <si>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</si>
  <si>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</si>
  <si>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</si>
  <si>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</si>
  <si>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</si>
  <si>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</si>
  <si>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</si>
  <si>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</si>
  <si>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</si>
  <si>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</si>
  <si>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</si>
  <si>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</si>
  <si>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</si>
  <si>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</si>
  <si>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</si>
  <si>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</si>
  <si>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</si>
  <si>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</si>
  <si>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</si>
  <si>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</si>
  <si>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</si>
  <si>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</si>
  <si>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</si>
  <si>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</si>
  <si>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</si>
  <si>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</si>
  <si>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</si>
  <si>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</si>
  <si>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</si>
  <si>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</si>
  <si>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</si>
  <si>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</si>
  <si>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</si>
  <si>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</si>
  <si>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</si>
  <si>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</si>
  <si>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</si>
  <si>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</si>
  <si>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</si>
  <si>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</si>
  <si>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</si>
  <si>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</si>
  <si>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</si>
  <si>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</si>
  <si>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</si>
  <si>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</si>
  <si>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</si>
  <si>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</si>
  <si>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</si>
  <si>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</si>
  <si>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</si>
  <si>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</si>
  <si>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</si>
  <si>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</si>
  <si>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</si>
  <si>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</si>
  <si>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</si>
  <si>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</si>
  <si>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</si>
  <si>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</si>
  <si>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</si>
  <si>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</si>
  <si>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</si>
  <si>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</si>
  <si>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</si>
  <si>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</si>
  <si>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</si>
  <si>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</si>
  <si>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</si>
  <si>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</si>
  <si>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</si>
  <si>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</si>
  <si>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</si>
  <si>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</si>
  <si>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</si>
  <si>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</si>
  <si>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</si>
  <si>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</si>
  <si>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</si>
  <si>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</si>
  <si>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</si>
  <si>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</si>
  <si>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</si>
  <si>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</si>
  <si>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</si>
  <si>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</si>
  <si>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</si>
  <si>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</si>
  <si>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</si>
  <si>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</si>
  <si>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</si>
  <si>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</si>
  <si>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</si>
  <si>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</si>
  <si>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</si>
  <si>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</si>
  <si>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</si>
  <si>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</si>
  <si>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</si>
  <si>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</si>
  <si>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</si>
  <si>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</si>
  <si>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</si>
  <si>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</si>
  <si>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</si>
  <si>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</si>
  <si>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</si>
  <si>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</si>
  <si>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</si>
  <si>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</si>
  <si>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</si>
  <si>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</si>
  <si>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</si>
  <si>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</si>
  <si>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</si>
  <si>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</si>
  <si>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</si>
  <si>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</si>
  <si>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</si>
  <si>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</si>
  <si>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</si>
  <si>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</si>
  <si>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</si>
  <si>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</si>
  <si>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</si>
  <si>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</si>
  <si>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</si>
  <si>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</si>
  <si>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</si>
  <si>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</si>
  <si>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</si>
  <si>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</si>
  <si>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</si>
  <si>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</si>
  <si>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</si>
  <si>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</si>
  <si>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</si>
  <si>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</si>
  <si>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</si>
  <si>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</si>
  <si>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</si>
  <si>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</si>
  <si>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</si>
  <si>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</si>
  <si>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</si>
  <si>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</si>
  <si>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</si>
  <si>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</si>
  <si>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</si>
  <si>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</si>
  <si>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</si>
  <si>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</si>
  <si>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</si>
  <si>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</si>
  <si>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</si>
  <si>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</si>
  <si>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</si>
  <si>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</si>
  <si>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</si>
  <si>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</si>
  <si>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</si>
  <si>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</si>
  <si>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</si>
  <si>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</si>
  <si>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</si>
  <si>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</si>
  <si>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</si>
  <si>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</si>
  <si>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</si>
  <si>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</si>
  <si>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</si>
  <si>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</si>
  <si>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</si>
  <si>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</si>
  <si>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</si>
  <si>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</si>
  <si>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</si>
  <si>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</si>
  <si>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</si>
  <si>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</si>
  <si>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</si>
  <si>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</si>
  <si>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</si>
  <si>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</si>
  <si>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</si>
  <si>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</si>
  <si>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</si>
  <si>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</si>
  <si>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</si>
  <si>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</si>
  <si>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</si>
  <si>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</si>
  <si>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</si>
  <si>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</si>
  <si>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</si>
  <si>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</si>
  <si>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</si>
  <si>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</si>
  <si>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</si>
  <si>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</si>
  <si>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</si>
  <si>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</si>
  <si>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</si>
  <si>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</si>
  <si>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</si>
  <si>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</si>
  <si>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</si>
  <si>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</si>
  <si>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</si>
  <si>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</si>
  <si>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</si>
  <si>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</si>
  <si>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</si>
  <si>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</si>
  <si>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</si>
  <si>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</si>
  <si>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</si>
  <si>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</si>
  <si>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</si>
  <si>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</si>
  <si>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</si>
  <si>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</si>
  <si>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</si>
  <si>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</si>
  <si>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</si>
  <si>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</si>
  <si>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</si>
  <si>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</si>
  <si>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</si>
  <si>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</si>
  <si>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</si>
  <si>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</si>
  <si>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</si>
  <si>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</si>
  <si>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</si>
  <si>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</si>
  <si>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</si>
  <si>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</si>
  <si>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</si>
  <si>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</si>
  <si>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</si>
  <si>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</si>
  <si>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</si>
  <si>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</si>
  <si>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</si>
  <si>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</si>
  <si>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</si>
  <si>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</si>
  <si>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</si>
  <si>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</si>
  <si>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</si>
  <si>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</si>
  <si>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</si>
  <si>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</si>
  <si>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</si>
  <si>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</si>
  <si>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</si>
  <si>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</si>
  <si>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</si>
  <si>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</si>
  <si>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</si>
  <si>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</si>
  <si>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</si>
  <si>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</si>
  <si>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</si>
  <si>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</si>
  <si>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</si>
  <si>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</si>
  <si>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</si>
  <si>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</si>
  <si>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</si>
  <si>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</si>
  <si>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</si>
  <si>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</si>
  <si>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</si>
  <si>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</si>
  <si>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</si>
  <si>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</si>
  <si>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</si>
  <si>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</si>
  <si>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</si>
  <si>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</si>
  <si>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</si>
  <si>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</si>
  <si>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</si>
  <si>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</si>
  <si>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</si>
  <si>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</si>
  <si>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</si>
  <si>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</si>
  <si>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</si>
  <si>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</si>
  <si>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</si>
  <si>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</si>
  <si>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</si>
  <si>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</si>
  <si>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</si>
  <si>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</si>
  <si>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</si>
  <si>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</si>
  <si>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</si>
  <si>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</si>
  <si>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</si>
  <si>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</si>
  <si>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</si>
  <si>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</si>
  <si>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</si>
  <si>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</si>
  <si>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</si>
  <si>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</si>
  <si>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</si>
  <si>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</si>
  <si>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</si>
  <si>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</si>
  <si>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</si>
  <si>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</si>
  <si>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</si>
  <si>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</si>
  <si>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</si>
  <si>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</si>
  <si>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</si>
  <si>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</si>
  <si>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</si>
  <si>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</si>
  <si>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</si>
  <si>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</si>
  <si>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</si>
  <si>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</si>
  <si>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</si>
  <si>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</si>
  <si>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</si>
  <si>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</si>
  <si>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</si>
  <si>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</si>
  <si>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</si>
  <si>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</si>
  <si>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</si>
  <si>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</si>
  <si>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</si>
  <si>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</si>
  <si>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</si>
  <si>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</si>
  <si>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</si>
  <si>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</si>
  <si>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</si>
  <si>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</si>
  <si>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</si>
  <si>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</si>
  <si>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</si>
  <si>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</si>
  <si>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</si>
  <si>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</si>
  <si>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</si>
  <si>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</si>
  <si>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</si>
  <si>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</si>
  <si>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</si>
  <si>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</si>
  <si>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</si>
  <si>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</si>
  <si>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</si>
  <si>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</si>
  <si>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</si>
  <si>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</si>
  <si>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</si>
  <si>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</si>
  <si>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</si>
  <si>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</si>
  <si>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</si>
  <si>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</si>
  <si>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</si>
  <si>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</si>
  <si>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</si>
  <si>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</si>
  <si>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</si>
  <si>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</si>
  <si>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</si>
  <si>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</si>
  <si>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</si>
  <si>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</si>
  <si>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</si>
  <si>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</si>
  <si>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</si>
  <si>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</si>
  <si>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</si>
  <si>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</si>
  <si>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</si>
  <si>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</si>
  <si>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</si>
  <si>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</si>
  <si>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</si>
  <si>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</si>
  <si>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</si>
  <si>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</si>
  <si>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</si>
  <si>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</si>
  <si>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</si>
  <si>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</si>
  <si>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</si>
  <si>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</si>
  <si>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</si>
  <si>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</si>
  <si>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</si>
  <si>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</si>
  <si>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</si>
  <si>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</si>
  <si>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</si>
  <si>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</si>
  <si>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</si>
  <si>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</si>
  <si>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</si>
  <si>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</si>
  <si>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</si>
  <si>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</si>
  <si>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</si>
  <si>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</si>
  <si>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</si>
  <si>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</si>
  <si>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</si>
  <si>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</si>
  <si>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</si>
  <si>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</si>
  <si>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</si>
  <si>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</si>
  <si>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</si>
  <si>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</si>
  <si>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</si>
  <si>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</si>
  <si>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</si>
  <si>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</si>
  <si>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</si>
  <si>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</si>
  <si>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</si>
  <si>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</si>
  <si>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</si>
  <si>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</si>
  <si>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</si>
  <si>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</si>
  <si>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</si>
  <si>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</si>
  <si>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</si>
  <si>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</si>
  <si>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</si>
  <si>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</si>
  <si>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</si>
  <si>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</si>
  <si>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</si>
  <si>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</si>
  <si>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</si>
  <si>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</si>
  <si>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</si>
  <si>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</si>
  <si>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</si>
  <si>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</si>
  <si>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</si>
  <si>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</si>
  <si>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</si>
  <si>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</si>
  <si>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</si>
  <si>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</si>
  <si>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</si>
  <si>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</si>
  <si>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</si>
  <si>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</si>
  <si>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</si>
  <si>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</si>
  <si>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</si>
  <si>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</si>
  <si>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</si>
  <si>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</si>
  <si>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</si>
  <si>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</si>
  <si>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</si>
  <si>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</si>
  <si>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</si>
  <si>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</si>
  <si>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</si>
  <si>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</si>
  <si>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</si>
  <si>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</si>
  <si>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</si>
  <si>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</si>
  <si>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</si>
  <si>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</si>
  <si>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</si>
  <si>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</si>
  <si>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</si>
  <si>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</si>
  <si>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</si>
  <si>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</si>
  <si>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</si>
  <si>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</si>
  <si>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</si>
  <si>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</si>
  <si>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</si>
  <si>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</si>
  <si>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</si>
  <si>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</si>
  <si>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</si>
  <si>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</si>
  <si>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</si>
  <si>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</si>
  <si>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</si>
  <si>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</si>
  <si>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</si>
  <si>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</si>
  <si>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</si>
  <si>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</si>
  <si>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</si>
  <si>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</si>
  <si>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</si>
  <si>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</si>
  <si>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</si>
  <si>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</si>
  <si>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</si>
  <si>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</si>
  <si>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</si>
  <si>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</si>
  <si>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</si>
  <si>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</si>
  <si>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</si>
  <si>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</si>
  <si>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</si>
  <si>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</si>
  <si>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</si>
  <si>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</si>
  <si>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</si>
  <si>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</si>
  <si>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</si>
  <si>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</si>
  <si>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</si>
  <si>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</si>
  <si>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</si>
  <si>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</si>
  <si>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</si>
  <si>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</si>
  <si>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</si>
  <si>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</si>
  <si>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</si>
  <si>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</si>
  <si>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</si>
  <si>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</si>
  <si>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</si>
  <si>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</si>
  <si>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</si>
  <si>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</si>
  <si>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</si>
  <si>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</si>
  <si>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</si>
  <si>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</si>
  <si>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</si>
  <si>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</si>
  <si>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</si>
  <si>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</si>
  <si>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</si>
  <si>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</si>
  <si>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</si>
  <si>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</si>
  <si>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</si>
  <si>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</si>
  <si>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</si>
  <si>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</si>
  <si>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</si>
  <si>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</si>
  <si>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</si>
  <si>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</si>
  <si>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</si>
  <si>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</si>
  <si>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</si>
  <si>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</si>
  <si>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</si>
  <si>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</si>
  <si>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</si>
  <si>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</si>
  <si>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</si>
  <si>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</si>
  <si>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</si>
  <si>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</si>
  <si>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</si>
  <si>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</si>
  <si>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</si>
  <si>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</si>
  <si>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</si>
  <si>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</si>
  <si>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</si>
  <si>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</si>
  <si>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</si>
  <si>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</si>
  <si>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</si>
  <si>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</si>
  <si>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</si>
  <si>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</si>
  <si>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</si>
  <si>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</si>
  <si>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</si>
  <si>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</si>
  <si>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</si>
  <si>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</si>
  <si>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</si>
  <si>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</si>
  <si>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</si>
  <si>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</si>
  <si>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</si>
  <si>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</si>
  <si>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</si>
  <si>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</si>
  <si>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</si>
  <si>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</si>
  <si>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</si>
  <si>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</si>
  <si>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</si>
  <si>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</si>
  <si>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</si>
  <si>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</si>
  <si>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</si>
  <si>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</si>
  <si>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</si>
  <si>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</si>
  <si>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</si>
  <si>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</si>
  <si>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</si>
  <si>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</si>
  <si>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</si>
  <si>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</si>
  <si>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</si>
  <si>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</si>
  <si>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</si>
  <si>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</si>
  <si>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</si>
  <si>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</si>
  <si>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</si>
  <si>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</si>
  <si>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</si>
  <si>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</si>
  <si>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</si>
  <si>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</si>
  <si>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</si>
  <si>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</si>
  <si>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</si>
  <si>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</si>
  <si>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</si>
  <si>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</si>
  <si>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</si>
  <si>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</si>
  <si>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</si>
  <si>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</si>
  <si>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</si>
  <si>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</si>
  <si>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</si>
  <si>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</si>
  <si>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</si>
  <si>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</si>
  <si>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</si>
  <si>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</si>
  <si>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</si>
  <si>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</si>
  <si>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</si>
  <si>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</si>
  <si>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</si>
  <si>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</si>
  <si>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</si>
  <si>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</si>
  <si>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</si>
  <si>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</si>
  <si>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</si>
  <si>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</si>
  <si>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</si>
  <si>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</si>
  <si>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</si>
  <si>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</si>
  <si>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</si>
  <si>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</si>
  <si>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</si>
  <si>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</si>
  <si>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</si>
  <si>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</si>
  <si>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</si>
  <si>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</si>
  <si>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</si>
  <si>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</si>
  <si>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</si>
  <si>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</si>
  <si>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</si>
  <si>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</si>
  <si>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</si>
  <si>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</si>
  <si>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</si>
  <si>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</si>
  <si>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</si>
  <si>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</si>
  <si>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</si>
  <si>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</si>
  <si>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</si>
  <si>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</si>
  <si>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</si>
  <si>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</si>
  <si>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</si>
  <si>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</si>
  <si>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</si>
  <si>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</si>
  <si>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</si>
  <si>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</si>
  <si>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</si>
  <si>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</si>
  <si>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</si>
  <si>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</si>
  <si>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</si>
  <si>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</si>
  <si>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</si>
  <si>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</si>
  <si>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</si>
  <si>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</si>
  <si>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</si>
  <si>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</si>
  <si>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</si>
  <si>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</si>
  <si>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</si>
  <si>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</si>
  <si>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</si>
  <si>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</si>
  <si>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</si>
  <si>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</si>
  <si>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</si>
  <si>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</si>
  <si>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</si>
  <si>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</si>
  <si>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</si>
  <si>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</si>
  <si>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</si>
  <si>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</si>
  <si>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</si>
  <si>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</si>
  <si>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</si>
  <si>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</si>
  <si>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</si>
  <si>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</si>
  <si>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</si>
  <si>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</si>
  <si>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</si>
  <si>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</si>
  <si>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</si>
  <si>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</si>
  <si>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</si>
  <si>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</si>
  <si>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</si>
  <si>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</si>
  <si>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</si>
  <si>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</si>
  <si>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</si>
  <si>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</si>
  <si>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</si>
  <si>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</si>
  <si>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</si>
  <si>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</si>
  <si>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</si>
  <si>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</si>
  <si>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</si>
  <si>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</si>
  <si>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</si>
  <si>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</si>
  <si>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</si>
  <si>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</si>
  <si>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</si>
  <si>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</si>
  <si>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</si>
  <si>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</si>
  <si>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</si>
  <si>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</si>
  <si>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</si>
  <si>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</si>
  <si>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</si>
  <si>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</si>
  <si>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</si>
  <si>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</si>
  <si>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</si>
  <si>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</si>
  <si>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</si>
  <si>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</si>
  <si>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</si>
  <si>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</si>
  <si>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</si>
  <si>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</si>
  <si>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</si>
  <si>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</si>
  <si>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</si>
  <si>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</si>
  <si>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</si>
  <si>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</si>
  <si>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</si>
  <si>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</si>
  <si>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</si>
  <si>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</si>
  <si>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</si>
  <si>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</si>
  <si>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</si>
  <si>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</si>
  <si>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</si>
  <si>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</si>
  <si>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</si>
  <si>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</si>
  <si>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</si>
  <si>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</si>
  <si>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</si>
  <si>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</si>
  <si>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</si>
  <si>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</si>
  <si>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</si>
  <si>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</si>
  <si>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</si>
  <si>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</si>
  <si>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</si>
  <si>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</si>
  <si>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</si>
  <si>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</si>
  <si>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</si>
  <si>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</si>
  <si>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</si>
  <si>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</si>
  <si>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</si>
  <si>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</si>
  <si>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</si>
  <si>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</si>
  <si>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</si>
  <si>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</si>
  <si>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</si>
  <si>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</si>
  <si>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</si>
  <si>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</si>
  <si>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</si>
  <si>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</si>
  <si>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</si>
  <si>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</si>
  <si>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</si>
  <si>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</si>
  <si>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</si>
  <si>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</si>
  <si>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</si>
  <si>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</si>
  <si>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</si>
  <si>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</si>
  <si>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</si>
  <si>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</si>
  <si>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</si>
  <si>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</si>
  <si>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</si>
  <si>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</si>
  <si>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</si>
  <si>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</si>
  <si>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</si>
  <si>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</si>
  <si>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</si>
  <si>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</si>
  <si>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</si>
  <si>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</si>
  <si>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</si>
  <si>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</si>
  <si>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</si>
  <si>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</si>
  <si>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</si>
  <si>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</si>
  <si>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</si>
  <si>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</si>
  <si>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</si>
  <si>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</si>
  <si>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</si>
  <si>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</si>
  <si>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</si>
  <si>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</si>
  <si>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</si>
  <si>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</si>
  <si>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</si>
  <si>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</si>
  <si>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</si>
  <si>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</si>
  <si>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</si>
  <si>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</si>
  <si>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</si>
  <si>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</si>
  <si>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</si>
  <si>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</si>
  <si>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</si>
  <si>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</si>
  <si>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</si>
  <si>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</si>
  <si>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</si>
  <si>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</si>
  <si>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</si>
  <si>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</si>
  <si>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</si>
  <si>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</si>
  <si>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</si>
  <si>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</si>
  <si>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</si>
  <si>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</si>
  <si>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</si>
  <si>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</si>
  <si>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</si>
  <si>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</si>
  <si>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</si>
  <si>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</si>
  <si>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</si>
  <si>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</si>
  <si>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</si>
  <si>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</si>
  <si>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</si>
  <si>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</si>
  <si>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</si>
  <si>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</si>
  <si>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</si>
  <si>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</si>
  <si>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</si>
  <si>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</si>
  <si>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</si>
  <si>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</si>
  <si>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</si>
  <si>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</si>
  <si>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</si>
  <si>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</si>
  <si>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</si>
  <si>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</si>
  <si>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</si>
  <si>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</si>
  <si>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</si>
  <si>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</si>
  <si>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</si>
  <si>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</si>
  <si>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</si>
  <si>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</si>
  <si>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</si>
  <si>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</si>
  <si>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</si>
  <si>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</si>
  <si>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</si>
  <si>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</si>
  <si>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</si>
  <si>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</si>
  <si>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</si>
  <si>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</si>
  <si>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</si>
  <si>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</si>
  <si>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</si>
  <si>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</si>
  <si>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</si>
  <si>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</si>
  <si>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</si>
  <si>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</si>
  <si>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</si>
  <si>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</si>
  <si>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</si>
  <si>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</si>
  <si>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</si>
  <si>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</si>
  <si>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</si>
  <si>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</si>
  <si>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</si>
  <si>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</si>
  <si>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</si>
  <si>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</si>
  <si>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</si>
  <si>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</si>
  <si>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</si>
  <si>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</si>
  <si>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</si>
  <si>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</si>
  <si>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</si>
  <si>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</si>
  <si>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</si>
  <si>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</si>
  <si>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</si>
  <si>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</si>
  <si>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</si>
  <si>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</si>
  <si>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</si>
  <si>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</si>
  <si>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</si>
  <si>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</si>
  <si>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</si>
  <si>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</si>
  <si>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</si>
  <si>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</si>
  <si>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</si>
  <si>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</si>
  <si>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</si>
  <si>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</si>
  <si>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</si>
  <si>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</si>
  <si>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</si>
  <si>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</si>
  <si>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</si>
  <si>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</si>
  <si>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</si>
  <si>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</si>
  <si>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</si>
  <si>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</si>
  <si>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</si>
  <si>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</si>
  <si>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</si>
  <si>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</si>
  <si>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</si>
  <si>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</si>
  <si>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</si>
  <si>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</si>
  <si>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</si>
  <si>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</si>
  <si>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</si>
  <si>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</si>
  <si>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</si>
  <si>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</si>
  <si>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</si>
  <si>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</si>
  <si>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</si>
  <si>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</si>
  <si>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</si>
  <si>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</si>
  <si>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</si>
  <si>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</si>
  <si>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</si>
  <si>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</si>
  <si>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</si>
  <si>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</si>
  <si>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</si>
  <si>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</si>
  <si>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</si>
  <si>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</si>
  <si>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</si>
  <si>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</si>
  <si>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</si>
  <si>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</si>
  <si>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</si>
  <si>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</si>
  <si>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</si>
  <si>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</si>
  <si>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</si>
  <si>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</si>
  <si>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</si>
  <si>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</si>
  <si>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</si>
  <si>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</si>
  <si>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</si>
  <si>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</si>
  <si>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</si>
  <si>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</si>
  <si>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</si>
  <si>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</si>
  <si>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</si>
  <si>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</si>
  <si>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</si>
  <si>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</si>
  <si>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</si>
  <si>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</si>
  <si>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</si>
  <si>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</si>
  <si>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</si>
  <si>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</si>
  <si>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</si>
  <si>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</si>
  <si>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</si>
  <si>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</si>
  <si>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</si>
  <si>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</si>
  <si>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</si>
  <si>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</si>
  <si>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</si>
  <si>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</si>
  <si>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</si>
  <si>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</si>
  <si>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</si>
  <si>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</si>
  <si>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</si>
  <si>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</si>
  <si>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</si>
  <si>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</si>
  <si>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</si>
  <si>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</si>
  <si>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</si>
  <si>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</si>
  <si>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</si>
  <si>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</si>
  <si>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</si>
  <si>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</si>
  <si>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</si>
  <si>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</si>
  <si>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</si>
  <si>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</si>
  <si>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</si>
  <si>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</si>
  <si>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</si>
  <si>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</si>
  <si>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</si>
  <si>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</si>
  <si>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</si>
  <si>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</si>
  <si>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</si>
  <si>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</si>
  <si>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</si>
  <si>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</si>
  <si>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</si>
  <si>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</si>
  <si>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</si>
  <si>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</si>
  <si>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</si>
  <si>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</si>
  <si>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</si>
  <si>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</si>
  <si>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</si>
  <si>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</si>
  <si>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</si>
  <si>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</si>
  <si>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</si>
  <si>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</si>
  <si>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</si>
  <si>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</si>
  <si>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</si>
  <si>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</si>
  <si>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</si>
  <si>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</si>
  <si>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</si>
  <si>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</si>
  <si>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</si>
  <si>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</si>
  <si>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</si>
  <si>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</si>
  <si>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</si>
  <si>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</si>
  <si>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</si>
  <si>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</si>
  <si>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</si>
  <si>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</si>
  <si>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</si>
  <si>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</si>
  <si>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</si>
  <si>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</si>
  <si>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</si>
  <si>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</si>
  <si>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</si>
  <si>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</si>
  <si>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</si>
  <si>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</si>
  <si>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</si>
  <si>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</si>
  <si>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</si>
  <si>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</si>
  <si>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</si>
  <si>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</si>
  <si>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</si>
  <si>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</si>
  <si>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</si>
  <si>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</si>
  <si>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</si>
  <si>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</si>
  <si>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</si>
  <si>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</si>
  <si>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</si>
  <si>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</si>
  <si>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</si>
  <si>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</si>
  <si>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</si>
  <si>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</si>
  <si>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</si>
  <si>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</si>
  <si>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</si>
  <si>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</si>
  <si>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</si>
  <si>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</si>
  <si>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</si>
  <si>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</si>
  <si>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</si>
  <si>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</si>
  <si>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</si>
  <si>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</si>
  <si>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</si>
  <si>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</si>
  <si>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</si>
  <si>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</si>
  <si>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</si>
  <si>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</si>
  <si>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</si>
  <si>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</si>
  <si>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</si>
  <si>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</si>
  <si>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</si>
  <si>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</si>
  <si>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</si>
  <si>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</si>
  <si>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</si>
  <si>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</si>
  <si>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</si>
  <si>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</si>
  <si>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</si>
  <si>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</si>
  <si>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</si>
  <si>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</si>
  <si>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</si>
  <si>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</si>
  <si>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</si>
  <si>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</si>
  <si>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</si>
  <si>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</si>
  <si>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</si>
  <si>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</si>
  <si>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</si>
  <si>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</si>
  <si>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</si>
  <si>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</si>
  <si>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</si>
  <si>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</si>
  <si>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</si>
  <si>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</si>
  <si>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</si>
  <si>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</si>
  <si>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</si>
  <si>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</si>
  <si>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</si>
  <si>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</si>
  <si>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</si>
  <si>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</si>
  <si>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</si>
  <si>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</si>
  <si>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</si>
  <si>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</si>
  <si>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</si>
  <si>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</si>
  <si>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</si>
  <si>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</si>
  <si>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</si>
  <si>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</si>
  <si>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</si>
  <si>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</si>
  <si>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</si>
  <si>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</si>
  <si>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</si>
  <si>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</si>
  <si>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</si>
  <si>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</si>
  <si>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</si>
  <si>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</si>
  <si>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</si>
  <si>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</si>
  <si>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</si>
  <si>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</si>
  <si>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</si>
  <si>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</si>
  <si>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</si>
  <si>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</si>
  <si>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</si>
  <si>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</si>
  <si>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</si>
  <si>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</si>
  <si>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</si>
  <si>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</si>
  <si>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</si>
  <si>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</si>
  <si>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</si>
  <si>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</si>
  <si>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</si>
  <si>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</si>
  <si>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</si>
  <si>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</si>
  <si>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</si>
  <si>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</si>
  <si>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</si>
  <si>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</si>
  <si>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</si>
  <si>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</si>
  <si>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</si>
  <si>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</si>
  <si>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</si>
  <si>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</si>
  <si>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</si>
  <si>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</si>
  <si>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</si>
  <si>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</si>
  <si>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</si>
  <si>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</si>
  <si>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</si>
  <si>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</si>
  <si>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</si>
  <si>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</si>
  <si>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</si>
  <si>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</si>
  <si>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</si>
  <si>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</si>
  <si>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</si>
  <si>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</si>
  <si>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</si>
  <si>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</si>
  <si>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</si>
  <si>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</si>
  <si>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</si>
  <si>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</si>
  <si>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</si>
  <si>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</si>
  <si>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</si>
  <si>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</si>
  <si>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</si>
  <si>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</si>
  <si>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</si>
  <si>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</si>
  <si>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</si>
  <si>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</si>
  <si>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</si>
  <si>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</si>
  <si>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</si>
  <si>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</si>
  <si>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</si>
  <si>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</si>
  <si>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</si>
  <si>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</si>
  <si>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</si>
  <si>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</si>
  <si>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</si>
  <si>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</si>
  <si>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</si>
  <si>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</si>
  <si>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</si>
  <si>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</si>
  <si>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</si>
  <si>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</si>
  <si>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</si>
  <si>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</si>
  <si>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</si>
  <si>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</si>
  <si>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</si>
  <si>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</si>
  <si>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</si>
  <si>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</si>
  <si>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</si>
  <si>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</si>
  <si>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Column Labels</t>
  </si>
  <si>
    <t>Count of name</t>
  </si>
  <si>
    <t>(All)</t>
  </si>
  <si>
    <t>Parent Category</t>
  </si>
  <si>
    <t xml:space="preserve"> 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</si>
  <si>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</si>
  <si>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</si>
  <si>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</si>
  <si>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</si>
  <si>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</si>
  <si>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</si>
  <si>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</si>
  <si>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</si>
  <si>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</si>
  <si>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</si>
  <si>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</si>
  <si>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</si>
  <si>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</si>
  <si>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</si>
  <si>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</si>
  <si>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</si>
  <si>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</si>
  <si>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</si>
  <si>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</si>
  <si>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</si>
  <si>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</si>
  <si>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</si>
  <si>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</si>
  <si>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</si>
  <si>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</si>
  <si>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</si>
  <si>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</si>
  <si>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</si>
  <si>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</si>
  <si>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</si>
  <si>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</si>
  <si>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</si>
  <si>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</si>
  <si>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</si>
  <si>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</si>
  <si>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</si>
  <si>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</si>
  <si>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</si>
  <si>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</si>
  <si>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Standard Error</t>
  </si>
  <si>
    <t>Mode</t>
  </si>
  <si>
    <t>Standard Deviation</t>
  </si>
  <si>
    <t>Sample Variance</t>
  </si>
  <si>
    <t>Kurtosis</t>
  </si>
  <si>
    <t>Skewness</t>
  </si>
  <si>
    <t>Range</t>
  </si>
  <si>
    <t>Maximum</t>
  </si>
  <si>
    <t>Sum</t>
  </si>
  <si>
    <t>Count</t>
  </si>
  <si>
    <t>Successful Statistics</t>
  </si>
  <si>
    <t>Failed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</si>
</sst>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1" xfId="0" applyFont="1" applyBorder="1" applyAlignment="1">
      <alignment horizontal="centerContinuous"/>
    </xf>
    <xf numFmtId="0" fontId="0" fillId="0" borderId="2" xfId="0" applyBorder="1"/>
    <xf numFmtId="0" fontId="3" fillId="0" borderId="1" xfId="0" applyFont="1" applyBorder="1" applyAlignment="1">
      <alignment horizontal="centerContinuous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1" xfId="0" applyFont="1" applyFill="1" applyBorder="1" applyAlignment="1">
      <alignment horizontal="centerContinuous"/>
    </xf>
    <xf numFmtId="0" fontId="3" fillId="0" borderId="1" xfId="0" applyFont="1" applyFill="1" applyBorder="1" applyAlignment="1">
      <alignment horizontal="centerContinuous"/>
    </xf>
  </cellXfs>
  <cellStyles count="1">
    <cellStyle name="Normal" xfId="0" builtinId="0"/>
  </cellStyles>
  <dxfs count="51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[StarterBookTMS Homework .xlsx]Category!PivotTable3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Category!$D$7:$D$16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Category!$E$7:$E$16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24-4186-9FD4-238E1A13C162}"/>
            </c:ext>
          </c:extLst>
        </c:ser>
        <c:ser>
          <c:idx val="1"/>
          <c:order val="1"/>
          <c:tx>
            <c:strRef>
              <c:f>Category!$F$5:$F$6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Category!$D$7:$D$16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Category!$F$7:$F$16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24-4186-9FD4-238E1A13C162}"/>
            </c:ext>
          </c:extLst>
        </c:ser>
        <c:ser>
          <c:idx val="2"/>
          <c:order val="2"/>
          <c:tx>
            <c:strRef>
              <c:f>Category!$G$5:$G$6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Category!$D$7:$D$16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Category!$G$7:$G$16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24-4186-9FD4-238E1A13C162}"/>
            </c:ext>
          </c:extLst>
        </c:ser>
        <c:ser>
          <c:idx val="3"/>
          <c:order val="3"/>
          <c:tx>
            <c:strRef>
              <c:f>Category!$H$5:$H$6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Category!$D$7:$D$16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Category!$H$7:$H$16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24-4186-9FD4-238E1A13C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315024"/>
        <c:axId val="635315344"/>
      </c:barChart>
      <c:catAx>
        <c:axId val="63531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315344"/>
        <c:crosses val="autoZero"/>
        <c:auto val="1"/>
        <c:lblAlgn val="ctr"/>
        <c:lblOffset val="100"/>
        <c:noMultiLvlLbl val="0"/>
      </c:catAx>
      <c:valAx>
        <c:axId val="6353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31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[StarterBookTMS Homework .xlsx]Sub_Category!PivotTable6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4-435C-BFFA-F8250EA0AE81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14-435C-BFFA-F8250EA0AE81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14-435C-BFFA-F8250EA0AE81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214-435C-BFFA-F8250EA0A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0127056"/>
        <c:axId val="690124816"/>
      </c:barChart>
      <c:catAx>
        <c:axId val="69012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24816"/>
        <c:crosses val="autoZero"/>
        <c:auto val="1"/>
        <c:lblAlgn val="ctr"/>
        <c:lblOffset val="100"/>
        <c:noMultiLvlLbl val="0"/>
      </c:catAx>
      <c:valAx>
        <c:axId val="69012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2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[StarterBookTMS Homework .xlsx]Line Graph!PivotTable2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2-46B4-920E-E898C6EAF823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A2-46B4-920E-E898C6EAF823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A2-46B4-920E-E898C6EAF823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A2-46B4-920E-E898C6EAF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407544"/>
        <c:axId val="786403704"/>
      </c:lineChart>
      <c:catAx>
        <c:axId val="78640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03704"/>
        <c:crosses val="autoZero"/>
        <c:auto val="1"/>
        <c:lblAlgn val="ctr"/>
        <c:lblOffset val="100"/>
        <c:noMultiLvlLbl val="0"/>
      </c:catAx>
      <c:valAx>
        <c:axId val="78640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F-405C-AEA0-D5EBAB2826D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F-405C-AEA0-D5EBAB2826D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F-405C-AEA0-D5EBAB282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362192"/>
        <c:axId val="699359312"/>
      </c:lineChart>
      <c:catAx>
        <c:axId val="69936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9312"/>
        <c:crosses val="autoZero"/>
        <c:auto val="1"/>
        <c:lblAlgn val="ctr"/>
        <c:lblOffset val="100"/>
        <c:noMultiLvlLbl val="0"/>
      </c:catAx>
      <c:valAx>
        <c:axId val="6993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6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38097</xdr:colOff>
      <xdr:row>0</xdr:row>
      <xdr:rowOff>0</xdr:rowOff>
    </xdr:from>
    <xdr:to>
      <xdr:col>11</xdr:col>
      <xdr:colOff>514350</xdr:colOff>
      <xdr:row>26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65F433-84A4-4E60-95F4-F0AE69E8E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14287</xdr:rowOff>
    </xdr:from>
    <xdr:to>
      <xdr:col>19</xdr:col>
      <xdr:colOff>466725</xdr:colOff>
      <xdr:row>19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1D407-57EE-450C-BEFB-B80FFE5A5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207167</xdr:colOff>
      <xdr:row>4</xdr:row>
      <xdr:rowOff>85725</xdr:rowOff>
    </xdr:from>
    <xdr:to>
      <xdr:col>13</xdr:col>
      <xdr:colOff>245267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0859C-7809-4128-B19A-70F482E12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1045366</xdr:colOff>
      <xdr:row>13</xdr:row>
      <xdr:rowOff>52387</xdr:rowOff>
    </xdr:from>
    <xdr:to>
      <xdr:col>9</xdr:col>
      <xdr:colOff>376237</xdr:colOff>
      <xdr:row>35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1EBF92-45C7-472E-B415-05ECE02F4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Stephens" refreshedDate="44234.621811574078" createdVersion="6" refreshedVersion="6" minRefreshableVersion="3" recordCount="4114" xr:uid="{1DC589BD-B411-4CBE-88FC-AFDE30AC60A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Stephens" refreshedDate="44240.690820601849" createdVersion="6" refreshedVersion="6" minRefreshableVersion="3" recordCount="4114" xr:uid="{4C4CF749-F9E1-48A0-A725-89377438125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 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n v="8500"/>
    <n v="11633"/>
    <x v="0"/>
    <x v="0"/>
    <s v="USD"/>
    <n v="1437620400"/>
    <x v="0"/>
    <b v="0"/>
    <n v="182"/>
    <b v="1"/>
    <s v="film &amp; video/television"/>
    <n v="137"/>
    <n v="64"/>
    <x v="0"/>
    <x v="0"/>
  </r>
  <r>
    <x v="1"/>
    <x v="1"/>
    <x v="1"/>
    <n v="10275"/>
    <n v="14653"/>
    <x v="0"/>
    <x v="0"/>
    <s v="USD"/>
    <n v="1488464683"/>
    <x v="1"/>
    <b v="0"/>
    <n v="79"/>
    <b v="1"/>
    <s v="film &amp; video/television"/>
    <n v="143"/>
    <n v="185"/>
    <x v="0"/>
    <x v="0"/>
  </r>
  <r>
    <x v="2"/>
    <x v="2"/>
    <x v="2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x v="3"/>
    <x v="3"/>
    <x v="3"/>
    <n v="10000"/>
    <n v="10390"/>
    <x v="0"/>
    <x v="0"/>
    <s v="USD"/>
    <n v="1407414107"/>
    <x v="3"/>
    <b v="0"/>
    <n v="150"/>
    <b v="1"/>
    <s v="film &amp; video/television"/>
    <n v="104"/>
    <n v="69"/>
    <x v="0"/>
    <x v="0"/>
  </r>
  <r>
    <x v="4"/>
    <x v="4"/>
    <x v="4"/>
    <n v="44000"/>
    <n v="54116.28"/>
    <x v="0"/>
    <x v="0"/>
    <s v="USD"/>
    <n v="1450555279"/>
    <x v="4"/>
    <b v="0"/>
    <n v="284"/>
    <b v="1"/>
    <s v="film &amp; video/television"/>
    <n v="123"/>
    <n v="191"/>
    <x v="0"/>
    <x v="0"/>
  </r>
  <r>
    <x v="5"/>
    <x v="5"/>
    <x v="5"/>
    <n v="3999"/>
    <n v="4390"/>
    <x v="0"/>
    <x v="0"/>
    <s v="USD"/>
    <n v="1469770500"/>
    <x v="5"/>
    <b v="0"/>
    <n v="47"/>
    <b v="1"/>
    <s v="film &amp; video/television"/>
    <n v="110"/>
    <n v="93"/>
    <x v="0"/>
    <x v="0"/>
  </r>
  <r>
    <x v="6"/>
    <x v="6"/>
    <x v="6"/>
    <n v="8000"/>
    <n v="8519"/>
    <x v="0"/>
    <x v="0"/>
    <s v="USD"/>
    <n v="1402710250"/>
    <x v="6"/>
    <b v="0"/>
    <n v="58"/>
    <b v="1"/>
    <s v="film &amp; video/television"/>
    <n v="106"/>
    <n v="147"/>
    <x v="0"/>
    <x v="0"/>
  </r>
  <r>
    <x v="7"/>
    <x v="7"/>
    <x v="7"/>
    <n v="9000"/>
    <n v="9110"/>
    <x v="0"/>
    <x v="0"/>
    <s v="USD"/>
    <n v="1467680867"/>
    <x v="7"/>
    <b v="0"/>
    <n v="57"/>
    <b v="1"/>
    <s v="film &amp; video/television"/>
    <n v="101"/>
    <n v="160"/>
    <x v="0"/>
    <x v="0"/>
  </r>
  <r>
    <x v="8"/>
    <x v="8"/>
    <x v="8"/>
    <n v="3500"/>
    <n v="3501.52"/>
    <x v="0"/>
    <x v="0"/>
    <s v="USD"/>
    <n v="1460754000"/>
    <x v="8"/>
    <b v="0"/>
    <n v="12"/>
    <b v="1"/>
    <s v="film &amp; video/television"/>
    <n v="100"/>
    <n v="292"/>
    <x v="0"/>
    <x v="0"/>
  </r>
  <r>
    <x v="9"/>
    <x v="9"/>
    <x v="9"/>
    <n v="500"/>
    <n v="629.99"/>
    <x v="0"/>
    <x v="0"/>
    <s v="USD"/>
    <n v="1460860144"/>
    <x v="9"/>
    <b v="0"/>
    <n v="20"/>
    <b v="1"/>
    <s v="film &amp; video/television"/>
    <n v="126"/>
    <n v="31"/>
    <x v="0"/>
    <x v="0"/>
  </r>
  <r>
    <x v="10"/>
    <x v="10"/>
    <x v="10"/>
    <n v="3000"/>
    <n v="3015"/>
    <x v="0"/>
    <x v="0"/>
    <s v="USD"/>
    <n v="1403660279"/>
    <x v="10"/>
    <b v="0"/>
    <n v="19"/>
    <b v="1"/>
    <s v="film &amp; video/television"/>
    <n v="101"/>
    <n v="159"/>
    <x v="0"/>
    <x v="0"/>
  </r>
  <r>
    <x v="11"/>
    <x v="11"/>
    <x v="11"/>
    <n v="5000"/>
    <n v="6025"/>
    <x v="0"/>
    <x v="0"/>
    <s v="USD"/>
    <n v="1471834800"/>
    <x v="11"/>
    <b v="0"/>
    <n v="75"/>
    <b v="1"/>
    <s v="film &amp; video/television"/>
    <n v="121"/>
    <n v="80"/>
    <x v="0"/>
    <x v="0"/>
  </r>
  <r>
    <x v="12"/>
    <x v="12"/>
    <x v="12"/>
    <n v="30000"/>
    <n v="49588"/>
    <x v="0"/>
    <x v="0"/>
    <s v="USD"/>
    <n v="1405479600"/>
    <x v="12"/>
    <b v="0"/>
    <n v="827"/>
    <b v="1"/>
    <s v="film &amp; video/television"/>
    <n v="165"/>
    <n v="60"/>
    <x v="0"/>
    <x v="0"/>
  </r>
  <r>
    <x v="13"/>
    <x v="13"/>
    <x v="13"/>
    <n v="3500"/>
    <n v="5599"/>
    <x v="0"/>
    <x v="0"/>
    <s v="USD"/>
    <n v="1466713620"/>
    <x v="13"/>
    <b v="0"/>
    <n v="51"/>
    <b v="1"/>
    <s v="film &amp; video/television"/>
    <n v="160"/>
    <n v="110"/>
    <x v="0"/>
    <x v="0"/>
  </r>
  <r>
    <x v="14"/>
    <x v="14"/>
    <x v="14"/>
    <n v="6000"/>
    <n v="6056"/>
    <x v="0"/>
    <x v="2"/>
    <s v="AUD"/>
    <n v="1405259940"/>
    <x v="14"/>
    <b v="0"/>
    <n v="41"/>
    <b v="1"/>
    <s v="film &amp; video/television"/>
    <n v="101"/>
    <n v="148"/>
    <x v="0"/>
    <x v="0"/>
  </r>
  <r>
    <x v="15"/>
    <x v="15"/>
    <x v="15"/>
    <n v="2000"/>
    <n v="2132"/>
    <x v="0"/>
    <x v="3"/>
    <s v="EUR"/>
    <n v="1443384840"/>
    <x v="15"/>
    <b v="0"/>
    <n v="98"/>
    <b v="1"/>
    <s v="film &amp; video/television"/>
    <n v="107"/>
    <n v="22"/>
    <x v="0"/>
    <x v="0"/>
  </r>
  <r>
    <x v="16"/>
    <x v="16"/>
    <x v="16"/>
    <n v="12000"/>
    <n v="12029"/>
    <x v="0"/>
    <x v="0"/>
    <s v="USD"/>
    <n v="1402896600"/>
    <x v="16"/>
    <b v="0"/>
    <n v="70"/>
    <b v="1"/>
    <s v="film &amp; video/television"/>
    <n v="100"/>
    <n v="172"/>
    <x v="0"/>
    <x v="0"/>
  </r>
  <r>
    <x v="17"/>
    <x v="17"/>
    <x v="17"/>
    <n v="1500"/>
    <n v="1510"/>
    <x v="0"/>
    <x v="1"/>
    <s v="GBP"/>
    <n v="1415126022"/>
    <x v="17"/>
    <b v="0"/>
    <n v="36"/>
    <b v="1"/>
    <s v="film &amp; video/television"/>
    <n v="101"/>
    <n v="42"/>
    <x v="0"/>
    <x v="0"/>
  </r>
  <r>
    <x v="18"/>
    <x v="18"/>
    <x v="18"/>
    <n v="30000"/>
    <n v="31896.33"/>
    <x v="0"/>
    <x v="0"/>
    <s v="USD"/>
    <n v="1410958856"/>
    <x v="18"/>
    <b v="0"/>
    <n v="342"/>
    <b v="1"/>
    <s v="film &amp; video/television"/>
    <n v="106"/>
    <n v="93"/>
    <x v="0"/>
    <x v="0"/>
  </r>
  <r>
    <x v="19"/>
    <x v="19"/>
    <x v="19"/>
    <n v="850"/>
    <n v="1235"/>
    <x v="0"/>
    <x v="0"/>
    <s v="USD"/>
    <n v="1437420934"/>
    <x v="19"/>
    <b v="0"/>
    <n v="22"/>
    <b v="1"/>
    <s v="film &amp; video/television"/>
    <n v="145"/>
    <n v="56"/>
    <x v="0"/>
    <x v="0"/>
  </r>
  <r>
    <x v="20"/>
    <x v="20"/>
    <x v="20"/>
    <n v="2000"/>
    <n v="2004"/>
    <x v="0"/>
    <x v="0"/>
    <s v="USD"/>
    <n v="1442167912"/>
    <x v="20"/>
    <b v="0"/>
    <n v="25"/>
    <b v="1"/>
    <s v="film &amp; video/television"/>
    <n v="100"/>
    <n v="80"/>
    <x v="0"/>
    <x v="0"/>
  </r>
  <r>
    <x v="21"/>
    <x v="21"/>
    <x v="21"/>
    <n v="18500"/>
    <n v="20190"/>
    <x v="0"/>
    <x v="0"/>
    <s v="USD"/>
    <n v="1411743789"/>
    <x v="21"/>
    <b v="0"/>
    <n v="101"/>
    <b v="1"/>
    <s v="film &amp; video/television"/>
    <n v="109"/>
    <n v="200"/>
    <x v="0"/>
    <x v="0"/>
  </r>
  <r>
    <x v="22"/>
    <x v="22"/>
    <x v="22"/>
    <n v="350"/>
    <n v="410"/>
    <x v="0"/>
    <x v="0"/>
    <s v="USD"/>
    <n v="1420099140"/>
    <x v="22"/>
    <b v="0"/>
    <n v="8"/>
    <b v="1"/>
    <s v="film &amp; video/television"/>
    <n v="117"/>
    <n v="51"/>
    <x v="0"/>
    <x v="0"/>
  </r>
  <r>
    <x v="23"/>
    <x v="23"/>
    <x v="23"/>
    <n v="2000"/>
    <n v="2370"/>
    <x v="0"/>
    <x v="0"/>
    <s v="USD"/>
    <n v="1430407200"/>
    <x v="23"/>
    <b v="0"/>
    <n v="23"/>
    <b v="1"/>
    <s v="film &amp; video/television"/>
    <n v="119"/>
    <n v="103"/>
    <x v="0"/>
    <x v="0"/>
  </r>
  <r>
    <x v="24"/>
    <x v="24"/>
    <x v="24"/>
    <n v="35000"/>
    <n v="38082.69"/>
    <x v="0"/>
    <x v="0"/>
    <s v="USD"/>
    <n v="1442345940"/>
    <x v="24"/>
    <b v="0"/>
    <n v="574"/>
    <b v="1"/>
    <s v="film &amp; video/television"/>
    <n v="109"/>
    <n v="66"/>
    <x v="0"/>
    <x v="0"/>
  </r>
  <r>
    <x v="25"/>
    <x v="25"/>
    <x v="25"/>
    <n v="600"/>
    <n v="800"/>
    <x v="0"/>
    <x v="0"/>
    <s v="USD"/>
    <n v="1452299761"/>
    <x v="25"/>
    <b v="0"/>
    <n v="14"/>
    <b v="1"/>
    <s v="film &amp; video/television"/>
    <n v="133"/>
    <n v="57"/>
    <x v="0"/>
    <x v="0"/>
  </r>
  <r>
    <x v="26"/>
    <x v="26"/>
    <x v="26"/>
    <n v="1250"/>
    <n v="1940"/>
    <x v="0"/>
    <x v="0"/>
    <s v="USD"/>
    <n v="1408278144"/>
    <x v="26"/>
    <b v="0"/>
    <n v="19"/>
    <b v="1"/>
    <s v="film &amp; video/television"/>
    <n v="155"/>
    <n v="102"/>
    <x v="0"/>
    <x v="0"/>
  </r>
  <r>
    <x v="27"/>
    <x v="27"/>
    <x v="27"/>
    <n v="20000"/>
    <n v="22345"/>
    <x v="0"/>
    <x v="4"/>
    <s v="NZD"/>
    <n v="1416113833"/>
    <x v="27"/>
    <b v="0"/>
    <n v="150"/>
    <b v="1"/>
    <s v="film &amp; video/television"/>
    <n v="112"/>
    <n v="149"/>
    <x v="0"/>
    <x v="0"/>
  </r>
  <r>
    <x v="28"/>
    <x v="28"/>
    <x v="28"/>
    <n v="12000"/>
    <n v="12042"/>
    <x v="0"/>
    <x v="0"/>
    <s v="USD"/>
    <n v="1450307284"/>
    <x v="28"/>
    <b v="0"/>
    <n v="71"/>
    <b v="1"/>
    <s v="film &amp; video/television"/>
    <n v="100"/>
    <n v="170"/>
    <x v="0"/>
    <x v="0"/>
  </r>
  <r>
    <x v="29"/>
    <x v="29"/>
    <x v="29"/>
    <n v="3000"/>
    <n v="3700"/>
    <x v="0"/>
    <x v="1"/>
    <s v="GBP"/>
    <n v="1406045368"/>
    <x v="29"/>
    <b v="0"/>
    <n v="117"/>
    <b v="1"/>
    <s v="film &amp; video/television"/>
    <n v="123"/>
    <n v="32"/>
    <x v="0"/>
    <x v="0"/>
  </r>
  <r>
    <x v="30"/>
    <x v="30"/>
    <x v="30"/>
    <n v="4000"/>
    <n v="4051.99"/>
    <x v="0"/>
    <x v="0"/>
    <s v="USD"/>
    <n v="1408604515"/>
    <x v="30"/>
    <b v="0"/>
    <n v="53"/>
    <b v="1"/>
    <s v="film &amp; video/television"/>
    <n v="101"/>
    <n v="76"/>
    <x v="0"/>
    <x v="0"/>
  </r>
  <r>
    <x v="31"/>
    <x v="31"/>
    <x v="31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x v="32"/>
    <x v="32"/>
    <x v="32"/>
    <n v="28450"/>
    <n v="28520"/>
    <x v="0"/>
    <x v="0"/>
    <s v="USD"/>
    <n v="1463111940"/>
    <x v="32"/>
    <b v="0"/>
    <n v="89"/>
    <b v="1"/>
    <s v="film &amp; video/television"/>
    <n v="100"/>
    <n v="320"/>
    <x v="0"/>
    <x v="0"/>
  </r>
  <r>
    <x v="33"/>
    <x v="33"/>
    <x v="33"/>
    <n v="5250"/>
    <n v="5360"/>
    <x v="0"/>
    <x v="0"/>
    <s v="USD"/>
    <n v="1447001501"/>
    <x v="33"/>
    <b v="0"/>
    <n v="64"/>
    <b v="1"/>
    <s v="film &amp; video/television"/>
    <n v="102"/>
    <n v="84"/>
    <x v="0"/>
    <x v="0"/>
  </r>
  <r>
    <x v="34"/>
    <x v="34"/>
    <x v="34"/>
    <n v="2600"/>
    <n v="3392"/>
    <x v="0"/>
    <x v="0"/>
    <s v="USD"/>
    <n v="1407224601"/>
    <x v="34"/>
    <b v="0"/>
    <n v="68"/>
    <b v="1"/>
    <s v="film &amp; video/television"/>
    <n v="130"/>
    <n v="50"/>
    <x v="0"/>
    <x v="0"/>
  </r>
  <r>
    <x v="35"/>
    <x v="35"/>
    <x v="35"/>
    <n v="1000"/>
    <n v="1665"/>
    <x v="0"/>
    <x v="0"/>
    <s v="USD"/>
    <n v="1430179200"/>
    <x v="35"/>
    <b v="0"/>
    <n v="28"/>
    <b v="1"/>
    <s v="film &amp; video/television"/>
    <n v="167"/>
    <n v="59"/>
    <x v="0"/>
    <x v="0"/>
  </r>
  <r>
    <x v="36"/>
    <x v="36"/>
    <x v="36"/>
    <n v="6000"/>
    <n v="8529"/>
    <x v="0"/>
    <x v="0"/>
    <s v="USD"/>
    <n v="1428128525"/>
    <x v="36"/>
    <b v="0"/>
    <n v="44"/>
    <b v="1"/>
    <s v="film &amp; video/television"/>
    <n v="142"/>
    <n v="194"/>
    <x v="0"/>
    <x v="0"/>
  </r>
  <r>
    <x v="37"/>
    <x v="37"/>
    <x v="37"/>
    <n v="22000"/>
    <n v="40357"/>
    <x v="0"/>
    <x v="0"/>
    <s v="USD"/>
    <n v="1425055079"/>
    <x v="37"/>
    <b v="0"/>
    <n v="253"/>
    <b v="1"/>
    <s v="film &amp; video/television"/>
    <n v="183"/>
    <n v="160"/>
    <x v="0"/>
    <x v="0"/>
  </r>
  <r>
    <x v="38"/>
    <x v="38"/>
    <x v="38"/>
    <n v="2500"/>
    <n v="2751"/>
    <x v="0"/>
    <x v="0"/>
    <s v="USD"/>
    <n v="1368235344"/>
    <x v="38"/>
    <b v="0"/>
    <n v="66"/>
    <b v="1"/>
    <s v="film &amp; video/television"/>
    <n v="110"/>
    <n v="42"/>
    <x v="0"/>
    <x v="0"/>
  </r>
  <r>
    <x v="39"/>
    <x v="39"/>
    <x v="39"/>
    <n v="25000"/>
    <n v="32745"/>
    <x v="0"/>
    <x v="1"/>
    <s v="GBP"/>
    <n v="1401058740"/>
    <x v="39"/>
    <b v="0"/>
    <n v="217"/>
    <b v="1"/>
    <s v="film &amp; video/television"/>
    <n v="131"/>
    <n v="151"/>
    <x v="0"/>
    <x v="0"/>
  </r>
  <r>
    <x v="40"/>
    <x v="40"/>
    <x v="40"/>
    <n v="2000"/>
    <n v="2027"/>
    <x v="0"/>
    <x v="0"/>
    <s v="USD"/>
    <n v="1403150400"/>
    <x v="40"/>
    <b v="0"/>
    <n v="16"/>
    <b v="1"/>
    <s v="film &amp; video/television"/>
    <n v="101"/>
    <n v="127"/>
    <x v="0"/>
    <x v="0"/>
  </r>
  <r>
    <x v="41"/>
    <x v="41"/>
    <x v="41"/>
    <n v="2000"/>
    <n v="2000"/>
    <x v="0"/>
    <x v="0"/>
    <s v="USD"/>
    <n v="1412516354"/>
    <x v="41"/>
    <b v="0"/>
    <n v="19"/>
    <b v="1"/>
    <s v="film &amp; video/television"/>
    <n v="100"/>
    <n v="105"/>
    <x v="0"/>
    <x v="0"/>
  </r>
  <r>
    <x v="42"/>
    <x v="42"/>
    <x v="42"/>
    <n v="14000"/>
    <n v="19860"/>
    <x v="0"/>
    <x v="0"/>
    <s v="USD"/>
    <n v="1419780026"/>
    <x v="42"/>
    <b v="0"/>
    <n v="169"/>
    <b v="1"/>
    <s v="film &amp; video/television"/>
    <n v="142"/>
    <n v="118"/>
    <x v="0"/>
    <x v="0"/>
  </r>
  <r>
    <x v="43"/>
    <x v="43"/>
    <x v="43"/>
    <n v="10000"/>
    <n v="30866"/>
    <x v="0"/>
    <x v="0"/>
    <s v="USD"/>
    <n v="1405209600"/>
    <x v="43"/>
    <b v="0"/>
    <n v="263"/>
    <b v="1"/>
    <s v="film &amp; video/television"/>
    <n v="309"/>
    <n v="117"/>
    <x v="0"/>
    <x v="0"/>
  </r>
  <r>
    <x v="44"/>
    <x v="44"/>
    <x v="44"/>
    <n v="2000"/>
    <n v="2000"/>
    <x v="0"/>
    <x v="0"/>
    <s v="USD"/>
    <n v="1412648537"/>
    <x v="44"/>
    <b v="0"/>
    <n v="15"/>
    <b v="1"/>
    <s v="film &amp; video/television"/>
    <n v="100"/>
    <n v="133"/>
    <x v="0"/>
    <x v="0"/>
  </r>
  <r>
    <x v="45"/>
    <x v="45"/>
    <x v="45"/>
    <n v="5000"/>
    <n v="6000"/>
    <x v="0"/>
    <x v="0"/>
    <s v="USD"/>
    <n v="1461769107"/>
    <x v="45"/>
    <b v="0"/>
    <n v="61"/>
    <b v="1"/>
    <s v="film &amp; video/television"/>
    <n v="120"/>
    <n v="98"/>
    <x v="0"/>
    <x v="0"/>
  </r>
  <r>
    <x v="46"/>
    <x v="46"/>
    <x v="46"/>
    <n v="8400"/>
    <n v="8750"/>
    <x v="0"/>
    <x v="2"/>
    <s v="AUD"/>
    <n v="1450220974"/>
    <x v="46"/>
    <b v="0"/>
    <n v="45"/>
    <b v="1"/>
    <s v="film &amp; video/television"/>
    <n v="104"/>
    <n v="194"/>
    <x v="0"/>
    <x v="0"/>
  </r>
  <r>
    <x v="47"/>
    <x v="47"/>
    <x v="47"/>
    <n v="5000"/>
    <n v="5380.55"/>
    <x v="0"/>
    <x v="0"/>
    <s v="USD"/>
    <n v="1419021607"/>
    <x v="47"/>
    <b v="0"/>
    <n v="70"/>
    <b v="1"/>
    <s v="film &amp; video/television"/>
    <n v="108"/>
    <n v="77"/>
    <x v="0"/>
    <x v="0"/>
  </r>
  <r>
    <x v="48"/>
    <x v="48"/>
    <x v="48"/>
    <n v="2000"/>
    <n v="2159"/>
    <x v="0"/>
    <x v="1"/>
    <s v="GBP"/>
    <n v="1425211200"/>
    <x v="48"/>
    <b v="0"/>
    <n v="38"/>
    <b v="1"/>
    <s v="film &amp; video/television"/>
    <n v="108"/>
    <n v="57"/>
    <x v="0"/>
    <x v="0"/>
  </r>
  <r>
    <x v="49"/>
    <x v="49"/>
    <x v="49"/>
    <n v="12000"/>
    <n v="12000"/>
    <x v="0"/>
    <x v="0"/>
    <s v="USD"/>
    <n v="1445660045"/>
    <x v="49"/>
    <b v="0"/>
    <n v="87"/>
    <b v="1"/>
    <s v="film &amp; video/television"/>
    <n v="100"/>
    <n v="138"/>
    <x v="0"/>
    <x v="0"/>
  </r>
  <r>
    <x v="50"/>
    <x v="50"/>
    <x v="50"/>
    <n v="600"/>
    <n v="600"/>
    <x v="0"/>
    <x v="1"/>
    <s v="GBP"/>
    <n v="1422637200"/>
    <x v="50"/>
    <b v="0"/>
    <n v="22"/>
    <b v="1"/>
    <s v="film &amp; video/television"/>
    <n v="100"/>
    <n v="27"/>
    <x v="0"/>
    <x v="0"/>
  </r>
  <r>
    <x v="51"/>
    <x v="51"/>
    <x v="51"/>
    <n v="11000"/>
    <n v="14082"/>
    <x v="0"/>
    <x v="0"/>
    <s v="USD"/>
    <n v="1439245037"/>
    <x v="51"/>
    <b v="0"/>
    <n v="119"/>
    <b v="1"/>
    <s v="film &amp; video/television"/>
    <n v="128"/>
    <n v="118"/>
    <x v="0"/>
    <x v="0"/>
  </r>
  <r>
    <x v="52"/>
    <x v="52"/>
    <x v="52"/>
    <n v="10000"/>
    <n v="11621"/>
    <x v="0"/>
    <x v="0"/>
    <s v="USD"/>
    <n v="1405615846"/>
    <x v="52"/>
    <b v="0"/>
    <n v="52"/>
    <b v="1"/>
    <s v="film &amp; video/television"/>
    <n v="116"/>
    <n v="223"/>
    <x v="0"/>
    <x v="0"/>
  </r>
  <r>
    <x v="53"/>
    <x v="53"/>
    <x v="53"/>
    <n v="3000"/>
    <n v="3289"/>
    <x v="0"/>
    <x v="0"/>
    <s v="USD"/>
    <n v="1396648800"/>
    <x v="53"/>
    <b v="0"/>
    <n v="117"/>
    <b v="1"/>
    <s v="film &amp; video/television"/>
    <n v="110"/>
    <n v="28"/>
    <x v="0"/>
    <x v="0"/>
  </r>
  <r>
    <x v="54"/>
    <x v="54"/>
    <x v="54"/>
    <n v="10000"/>
    <n v="10100"/>
    <x v="0"/>
    <x v="0"/>
    <s v="USD"/>
    <n v="1451063221"/>
    <x v="54"/>
    <b v="0"/>
    <n v="52"/>
    <b v="1"/>
    <s v="film &amp; video/television"/>
    <n v="101"/>
    <n v="194"/>
    <x v="0"/>
    <x v="0"/>
  </r>
  <r>
    <x v="55"/>
    <x v="55"/>
    <x v="55"/>
    <n v="8600"/>
    <n v="11090"/>
    <x v="0"/>
    <x v="0"/>
    <s v="USD"/>
    <n v="1464390916"/>
    <x v="55"/>
    <b v="0"/>
    <n v="86"/>
    <b v="1"/>
    <s v="film &amp; video/television"/>
    <n v="129"/>
    <n v="129"/>
    <x v="0"/>
    <x v="0"/>
  </r>
  <r>
    <x v="56"/>
    <x v="56"/>
    <x v="56"/>
    <n v="8000"/>
    <n v="8581"/>
    <x v="0"/>
    <x v="1"/>
    <s v="GBP"/>
    <n v="1433779200"/>
    <x v="56"/>
    <b v="0"/>
    <n v="174"/>
    <b v="1"/>
    <s v="film &amp; video/television"/>
    <n v="107"/>
    <n v="49"/>
    <x v="0"/>
    <x v="0"/>
  </r>
  <r>
    <x v="57"/>
    <x v="57"/>
    <x v="57"/>
    <n v="15000"/>
    <n v="15285"/>
    <x v="0"/>
    <x v="0"/>
    <s v="USD"/>
    <n v="1429991962"/>
    <x v="57"/>
    <b v="0"/>
    <n v="69"/>
    <b v="1"/>
    <s v="film &amp; video/television"/>
    <n v="102"/>
    <n v="222"/>
    <x v="0"/>
    <x v="0"/>
  </r>
  <r>
    <x v="58"/>
    <x v="58"/>
    <x v="58"/>
    <n v="10000"/>
    <n v="10291"/>
    <x v="0"/>
    <x v="0"/>
    <s v="USD"/>
    <n v="1416423172"/>
    <x v="58"/>
    <b v="0"/>
    <n v="75"/>
    <b v="1"/>
    <s v="film &amp; video/television"/>
    <n v="103"/>
    <n v="137"/>
    <x v="0"/>
    <x v="0"/>
  </r>
  <r>
    <x v="59"/>
    <x v="59"/>
    <x v="59"/>
    <n v="20000"/>
    <n v="20025.14"/>
    <x v="0"/>
    <x v="0"/>
    <s v="USD"/>
    <n v="1442264400"/>
    <x v="59"/>
    <b v="0"/>
    <n v="33"/>
    <b v="1"/>
    <s v="film &amp; video/television"/>
    <n v="100"/>
    <n v="607"/>
    <x v="0"/>
    <x v="0"/>
  </r>
  <r>
    <x v="60"/>
    <x v="60"/>
    <x v="60"/>
    <n v="4500"/>
    <n v="4648.33"/>
    <x v="0"/>
    <x v="1"/>
    <s v="GBP"/>
    <n v="1395532800"/>
    <x v="60"/>
    <b v="0"/>
    <n v="108"/>
    <b v="1"/>
    <s v="film &amp; video/shorts"/>
    <n v="103"/>
    <n v="43"/>
    <x v="0"/>
    <x v="1"/>
  </r>
  <r>
    <x v="61"/>
    <x v="61"/>
    <x v="61"/>
    <n v="5000"/>
    <n v="7415"/>
    <x v="0"/>
    <x v="0"/>
    <s v="USD"/>
    <n v="1370547157"/>
    <x v="61"/>
    <b v="0"/>
    <n v="23"/>
    <b v="1"/>
    <s v="film &amp; video/shorts"/>
    <n v="148"/>
    <n v="322"/>
    <x v="0"/>
    <x v="1"/>
  </r>
  <r>
    <x v="62"/>
    <x v="62"/>
    <x v="62"/>
    <n v="3000"/>
    <n v="4642"/>
    <x v="0"/>
    <x v="0"/>
    <s v="USD"/>
    <n v="1362337878"/>
    <x v="62"/>
    <b v="0"/>
    <n v="48"/>
    <b v="1"/>
    <s v="film &amp; video/shorts"/>
    <n v="155"/>
    <n v="97"/>
    <x v="0"/>
    <x v="1"/>
  </r>
  <r>
    <x v="63"/>
    <x v="63"/>
    <x v="63"/>
    <n v="2000"/>
    <n v="2270.37"/>
    <x v="0"/>
    <x v="0"/>
    <s v="USD"/>
    <n v="1388206740"/>
    <x v="63"/>
    <b v="0"/>
    <n v="64"/>
    <b v="1"/>
    <s v="film &amp; video/shorts"/>
    <n v="114"/>
    <n v="35"/>
    <x v="0"/>
    <x v="1"/>
  </r>
  <r>
    <x v="64"/>
    <x v="64"/>
    <x v="64"/>
    <n v="1200"/>
    <n v="2080"/>
    <x v="0"/>
    <x v="0"/>
    <s v="USD"/>
    <n v="1373243181"/>
    <x v="64"/>
    <b v="0"/>
    <n v="24"/>
    <b v="1"/>
    <s v="film &amp; video/shorts"/>
    <n v="173"/>
    <n v="87"/>
    <x v="0"/>
    <x v="1"/>
  </r>
  <r>
    <x v="65"/>
    <x v="65"/>
    <x v="65"/>
    <n v="7000"/>
    <n v="7527"/>
    <x v="0"/>
    <x v="5"/>
    <s v="CAD"/>
    <n v="1407736740"/>
    <x v="65"/>
    <b v="0"/>
    <n v="57"/>
    <b v="1"/>
    <s v="film &amp; video/shorts"/>
    <n v="108"/>
    <n v="132"/>
    <x v="0"/>
    <x v="1"/>
  </r>
  <r>
    <x v="66"/>
    <x v="66"/>
    <x v="66"/>
    <n v="2000"/>
    <n v="2372"/>
    <x v="0"/>
    <x v="0"/>
    <s v="USD"/>
    <n v="1468873420"/>
    <x v="66"/>
    <b v="0"/>
    <n v="26"/>
    <b v="1"/>
    <s v="film &amp; video/shorts"/>
    <n v="119"/>
    <n v="91"/>
    <x v="0"/>
    <x v="1"/>
  </r>
  <r>
    <x v="67"/>
    <x v="67"/>
    <x v="67"/>
    <n v="2000"/>
    <n v="2325"/>
    <x v="0"/>
    <x v="0"/>
    <s v="USD"/>
    <n v="1342360804"/>
    <x v="67"/>
    <b v="0"/>
    <n v="20"/>
    <b v="1"/>
    <s v="film &amp; video/shorts"/>
    <n v="116"/>
    <n v="116"/>
    <x v="0"/>
    <x v="1"/>
  </r>
  <r>
    <x v="68"/>
    <x v="68"/>
    <x v="68"/>
    <n v="600"/>
    <n v="763"/>
    <x v="0"/>
    <x v="1"/>
    <s v="GBP"/>
    <n v="1393162791"/>
    <x v="68"/>
    <b v="0"/>
    <n v="36"/>
    <b v="1"/>
    <s v="film &amp; video/shorts"/>
    <n v="127"/>
    <n v="21"/>
    <x v="0"/>
    <x v="1"/>
  </r>
  <r>
    <x v="69"/>
    <x v="69"/>
    <x v="69"/>
    <n v="10000"/>
    <n v="11094.23"/>
    <x v="0"/>
    <x v="0"/>
    <s v="USD"/>
    <n v="1317538740"/>
    <x v="69"/>
    <b v="0"/>
    <n v="178"/>
    <b v="1"/>
    <s v="film &amp; video/shorts"/>
    <n v="111"/>
    <n v="62"/>
    <x v="0"/>
    <x v="1"/>
  </r>
  <r>
    <x v="70"/>
    <x v="70"/>
    <x v="70"/>
    <n v="500"/>
    <n v="636"/>
    <x v="0"/>
    <x v="0"/>
    <s v="USD"/>
    <n v="1315171845"/>
    <x v="70"/>
    <b v="0"/>
    <n v="17"/>
    <b v="1"/>
    <s v="film &amp; video/shorts"/>
    <n v="127"/>
    <n v="37"/>
    <x v="0"/>
    <x v="1"/>
  </r>
  <r>
    <x v="71"/>
    <x v="71"/>
    <x v="71"/>
    <n v="1800"/>
    <n v="2231"/>
    <x v="0"/>
    <x v="0"/>
    <s v="USD"/>
    <n v="1338186657"/>
    <x v="71"/>
    <b v="0"/>
    <n v="32"/>
    <b v="1"/>
    <s v="film &amp; video/shorts"/>
    <n v="124"/>
    <n v="70"/>
    <x v="0"/>
    <x v="1"/>
  </r>
  <r>
    <x v="72"/>
    <x v="72"/>
    <x v="72"/>
    <n v="2200"/>
    <n v="2385"/>
    <x v="0"/>
    <x v="0"/>
    <s v="USD"/>
    <n v="1352937600"/>
    <x v="72"/>
    <b v="0"/>
    <n v="41"/>
    <b v="1"/>
    <s v="film &amp; video/shorts"/>
    <n v="108"/>
    <n v="58"/>
    <x v="0"/>
    <x v="1"/>
  </r>
  <r>
    <x v="73"/>
    <x v="73"/>
    <x v="73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x v="74"/>
    <x v="74"/>
    <x v="74"/>
    <n v="500"/>
    <n v="564.66"/>
    <x v="0"/>
    <x v="6"/>
    <s v="EUR"/>
    <n v="1453376495"/>
    <x v="74"/>
    <b v="0"/>
    <n v="29"/>
    <b v="1"/>
    <s v="film &amp; video/shorts"/>
    <n v="113"/>
    <n v="19"/>
    <x v="0"/>
    <x v="1"/>
  </r>
  <r>
    <x v="75"/>
    <x v="75"/>
    <x v="75"/>
    <n v="3500"/>
    <n v="4040"/>
    <x v="0"/>
    <x v="0"/>
    <s v="USD"/>
    <n v="1366693272"/>
    <x v="75"/>
    <b v="0"/>
    <n v="47"/>
    <b v="1"/>
    <s v="film &amp; video/shorts"/>
    <n v="115"/>
    <n v="86"/>
    <x v="0"/>
    <x v="1"/>
  </r>
  <r>
    <x v="76"/>
    <x v="76"/>
    <x v="76"/>
    <n v="300"/>
    <n v="460"/>
    <x v="0"/>
    <x v="0"/>
    <s v="USD"/>
    <n v="1325007358"/>
    <x v="76"/>
    <b v="0"/>
    <n v="15"/>
    <b v="1"/>
    <s v="film &amp; video/shorts"/>
    <n v="153"/>
    <n v="31"/>
    <x v="0"/>
    <x v="1"/>
  </r>
  <r>
    <x v="77"/>
    <x v="77"/>
    <x v="77"/>
    <n v="400"/>
    <n v="1570"/>
    <x v="0"/>
    <x v="0"/>
    <s v="USD"/>
    <n v="1337569140"/>
    <x v="77"/>
    <b v="0"/>
    <n v="26"/>
    <b v="1"/>
    <s v="film &amp; video/shorts"/>
    <n v="393"/>
    <n v="60"/>
    <x v="0"/>
    <x v="1"/>
  </r>
  <r>
    <x v="78"/>
    <x v="78"/>
    <x v="78"/>
    <n v="50"/>
    <n v="1351"/>
    <x v="0"/>
    <x v="6"/>
    <s v="EUR"/>
    <n v="1472751121"/>
    <x v="78"/>
    <b v="0"/>
    <n v="35"/>
    <b v="1"/>
    <s v="film &amp; video/shorts"/>
    <n v="2702"/>
    <n v="39"/>
    <x v="0"/>
    <x v="1"/>
  </r>
  <r>
    <x v="79"/>
    <x v="79"/>
    <x v="79"/>
    <n v="1300"/>
    <n v="1651"/>
    <x v="0"/>
    <x v="1"/>
    <s v="GBP"/>
    <n v="1398451093"/>
    <x v="79"/>
    <b v="0"/>
    <n v="41"/>
    <b v="1"/>
    <s v="film &amp; video/shorts"/>
    <n v="127"/>
    <n v="40"/>
    <x v="0"/>
    <x v="1"/>
  </r>
  <r>
    <x v="80"/>
    <x v="80"/>
    <x v="80"/>
    <n v="12000"/>
    <n v="12870"/>
    <x v="0"/>
    <x v="0"/>
    <s v="USD"/>
    <n v="1386640856"/>
    <x v="80"/>
    <b v="0"/>
    <n v="47"/>
    <b v="1"/>
    <s v="film &amp; video/shorts"/>
    <n v="107"/>
    <n v="274"/>
    <x v="0"/>
    <x v="1"/>
  </r>
  <r>
    <x v="81"/>
    <x v="81"/>
    <x v="81"/>
    <n v="750"/>
    <n v="1485"/>
    <x v="0"/>
    <x v="0"/>
    <s v="USD"/>
    <n v="1342234920"/>
    <x v="81"/>
    <b v="0"/>
    <n v="28"/>
    <b v="1"/>
    <s v="film &amp; video/shorts"/>
    <n v="198"/>
    <n v="53"/>
    <x v="0"/>
    <x v="1"/>
  </r>
  <r>
    <x v="82"/>
    <x v="82"/>
    <x v="82"/>
    <n v="4000"/>
    <n v="4000.5"/>
    <x v="0"/>
    <x v="0"/>
    <s v="USD"/>
    <n v="1318189261"/>
    <x v="82"/>
    <b v="0"/>
    <n v="100"/>
    <b v="1"/>
    <s v="film &amp; video/shorts"/>
    <n v="100"/>
    <n v="40"/>
    <x v="0"/>
    <x v="1"/>
  </r>
  <r>
    <x v="83"/>
    <x v="83"/>
    <x v="83"/>
    <n v="200"/>
    <n v="205"/>
    <x v="0"/>
    <x v="1"/>
    <s v="GBP"/>
    <n v="1424604600"/>
    <x v="83"/>
    <b v="0"/>
    <n v="13"/>
    <b v="1"/>
    <s v="film &amp; video/shorts"/>
    <n v="103"/>
    <n v="16"/>
    <x v="0"/>
    <x v="1"/>
  </r>
  <r>
    <x v="84"/>
    <x v="84"/>
    <x v="84"/>
    <n v="500"/>
    <n v="500"/>
    <x v="0"/>
    <x v="0"/>
    <s v="USD"/>
    <n v="1305483086"/>
    <x v="84"/>
    <b v="0"/>
    <n v="7"/>
    <b v="1"/>
    <s v="film &amp; video/shorts"/>
    <n v="100"/>
    <n v="71"/>
    <x v="0"/>
    <x v="1"/>
  </r>
  <r>
    <x v="85"/>
    <x v="85"/>
    <x v="85"/>
    <n v="1200"/>
    <n v="1506"/>
    <x v="0"/>
    <x v="0"/>
    <s v="USD"/>
    <n v="1316746837"/>
    <x v="85"/>
    <b v="0"/>
    <n v="21"/>
    <b v="1"/>
    <s v="film &amp; video/shorts"/>
    <n v="126"/>
    <n v="72"/>
    <x v="0"/>
    <x v="1"/>
  </r>
  <r>
    <x v="86"/>
    <x v="86"/>
    <x v="86"/>
    <n v="6000"/>
    <n v="6388"/>
    <x v="0"/>
    <x v="6"/>
    <s v="EUR"/>
    <n v="1451226045"/>
    <x v="86"/>
    <b v="0"/>
    <n v="17"/>
    <b v="1"/>
    <s v="film &amp; video/shorts"/>
    <n v="106"/>
    <n v="376"/>
    <x v="0"/>
    <x v="1"/>
  </r>
  <r>
    <x v="87"/>
    <x v="87"/>
    <x v="87"/>
    <n v="2500"/>
    <n v="2615"/>
    <x v="0"/>
    <x v="0"/>
    <s v="USD"/>
    <n v="1275529260"/>
    <x v="87"/>
    <b v="0"/>
    <n v="25"/>
    <b v="1"/>
    <s v="film &amp; video/shorts"/>
    <n v="105"/>
    <n v="105"/>
    <x v="0"/>
    <x v="1"/>
  </r>
  <r>
    <x v="88"/>
    <x v="88"/>
    <x v="88"/>
    <n v="3500"/>
    <n v="3600"/>
    <x v="0"/>
    <x v="0"/>
    <s v="USD"/>
    <n v="1403452131"/>
    <x v="88"/>
    <b v="0"/>
    <n v="60"/>
    <b v="1"/>
    <s v="film &amp; video/shorts"/>
    <n v="103"/>
    <n v="60"/>
    <x v="0"/>
    <x v="1"/>
  </r>
  <r>
    <x v="89"/>
    <x v="89"/>
    <x v="89"/>
    <n v="6000"/>
    <n v="6904"/>
    <x v="0"/>
    <x v="0"/>
    <s v="USD"/>
    <n v="1370196192"/>
    <x v="89"/>
    <b v="0"/>
    <n v="56"/>
    <b v="1"/>
    <s v="film &amp; video/shorts"/>
    <n v="115"/>
    <n v="123"/>
    <x v="0"/>
    <x v="1"/>
  </r>
  <r>
    <x v="90"/>
    <x v="90"/>
    <x v="90"/>
    <n v="500"/>
    <n v="502"/>
    <x v="0"/>
    <x v="0"/>
    <s v="USD"/>
    <n v="1310454499"/>
    <x v="90"/>
    <b v="0"/>
    <n v="16"/>
    <b v="1"/>
    <s v="film &amp; video/shorts"/>
    <n v="100"/>
    <n v="31"/>
    <x v="0"/>
    <x v="1"/>
  </r>
  <r>
    <x v="91"/>
    <x v="91"/>
    <x v="91"/>
    <n v="3000"/>
    <n v="3600"/>
    <x v="0"/>
    <x v="0"/>
    <s v="USD"/>
    <n v="1305625164"/>
    <x v="91"/>
    <b v="0"/>
    <n v="46"/>
    <b v="1"/>
    <s v="film &amp; video/shorts"/>
    <n v="120"/>
    <n v="78"/>
    <x v="0"/>
    <x v="1"/>
  </r>
  <r>
    <x v="92"/>
    <x v="92"/>
    <x v="92"/>
    <n v="5000"/>
    <n v="5260"/>
    <x v="0"/>
    <x v="5"/>
    <s v="CAD"/>
    <n v="1485936000"/>
    <x v="92"/>
    <b v="0"/>
    <n v="43"/>
    <b v="1"/>
    <s v="film &amp; video/shorts"/>
    <n v="105"/>
    <n v="122"/>
    <x v="0"/>
    <x v="1"/>
  </r>
  <r>
    <x v="93"/>
    <x v="93"/>
    <x v="93"/>
    <n v="1000"/>
    <n v="1106"/>
    <x v="0"/>
    <x v="0"/>
    <s v="USD"/>
    <n v="1341349200"/>
    <x v="93"/>
    <b v="0"/>
    <n v="15"/>
    <b v="1"/>
    <s v="film &amp; video/shorts"/>
    <n v="111"/>
    <n v="74"/>
    <x v="0"/>
    <x v="1"/>
  </r>
  <r>
    <x v="94"/>
    <x v="94"/>
    <x v="94"/>
    <n v="250"/>
    <n v="260"/>
    <x v="0"/>
    <x v="1"/>
    <s v="GBP"/>
    <n v="1396890822"/>
    <x v="94"/>
    <b v="0"/>
    <n v="12"/>
    <b v="1"/>
    <s v="film &amp; video/shorts"/>
    <n v="104"/>
    <n v="22"/>
    <x v="0"/>
    <x v="1"/>
  </r>
  <r>
    <x v="95"/>
    <x v="95"/>
    <x v="95"/>
    <n v="350"/>
    <n v="460"/>
    <x v="0"/>
    <x v="0"/>
    <s v="USD"/>
    <n v="1330214841"/>
    <x v="95"/>
    <b v="0"/>
    <n v="21"/>
    <b v="1"/>
    <s v="film &amp; video/shorts"/>
    <n v="131"/>
    <n v="22"/>
    <x v="0"/>
    <x v="1"/>
  </r>
  <r>
    <x v="96"/>
    <x v="96"/>
    <x v="96"/>
    <n v="1500"/>
    <n v="1720"/>
    <x v="0"/>
    <x v="0"/>
    <s v="USD"/>
    <n v="1280631600"/>
    <x v="96"/>
    <b v="0"/>
    <n v="34"/>
    <b v="1"/>
    <s v="film &amp; video/shorts"/>
    <n v="115"/>
    <n v="51"/>
    <x v="0"/>
    <x v="1"/>
  </r>
  <r>
    <x v="97"/>
    <x v="97"/>
    <x v="97"/>
    <n v="400"/>
    <n v="425"/>
    <x v="0"/>
    <x v="0"/>
    <s v="USD"/>
    <n v="1310440482"/>
    <x v="97"/>
    <b v="0"/>
    <n v="8"/>
    <b v="1"/>
    <s v="film &amp; video/shorts"/>
    <n v="106"/>
    <n v="53"/>
    <x v="0"/>
    <x v="1"/>
  </r>
  <r>
    <x v="98"/>
    <x v="98"/>
    <x v="98"/>
    <n v="3200"/>
    <n v="3400"/>
    <x v="0"/>
    <x v="0"/>
    <s v="USD"/>
    <n v="1354923000"/>
    <x v="98"/>
    <b v="0"/>
    <n v="60"/>
    <b v="1"/>
    <s v="film &amp; video/shorts"/>
    <n v="106"/>
    <n v="57"/>
    <x v="0"/>
    <x v="1"/>
  </r>
  <r>
    <x v="99"/>
    <x v="99"/>
    <x v="99"/>
    <n v="1500"/>
    <n v="1590.29"/>
    <x v="0"/>
    <x v="0"/>
    <s v="USD"/>
    <n v="1390426799"/>
    <x v="99"/>
    <b v="0"/>
    <n v="39"/>
    <b v="1"/>
    <s v="film &amp; video/shorts"/>
    <n v="106"/>
    <n v="41"/>
    <x v="0"/>
    <x v="1"/>
  </r>
  <r>
    <x v="100"/>
    <x v="100"/>
    <x v="100"/>
    <n v="5000"/>
    <n v="5000"/>
    <x v="0"/>
    <x v="0"/>
    <s v="USD"/>
    <n v="1352055886"/>
    <x v="100"/>
    <b v="0"/>
    <n v="26"/>
    <b v="1"/>
    <s v="film &amp; video/shorts"/>
    <n v="100"/>
    <n v="192"/>
    <x v="0"/>
    <x v="1"/>
  </r>
  <r>
    <x v="101"/>
    <x v="101"/>
    <x v="101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x v="102"/>
    <x v="102"/>
    <x v="102"/>
    <n v="6000"/>
    <n v="7665"/>
    <x v="0"/>
    <x v="0"/>
    <s v="USD"/>
    <n v="1293073733"/>
    <x v="102"/>
    <b v="0"/>
    <n v="65"/>
    <b v="1"/>
    <s v="film &amp; video/shorts"/>
    <n v="128"/>
    <n v="118"/>
    <x v="0"/>
    <x v="1"/>
  </r>
  <r>
    <x v="103"/>
    <x v="103"/>
    <x v="103"/>
    <n v="1300"/>
    <n v="1367"/>
    <x v="0"/>
    <x v="1"/>
    <s v="GBP"/>
    <n v="1394220030"/>
    <x v="103"/>
    <b v="0"/>
    <n v="49"/>
    <b v="1"/>
    <s v="film &amp; video/shorts"/>
    <n v="105"/>
    <n v="28"/>
    <x v="0"/>
    <x v="1"/>
  </r>
  <r>
    <x v="104"/>
    <x v="104"/>
    <x v="104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x v="105"/>
    <x v="105"/>
    <x v="105"/>
    <n v="2200"/>
    <n v="2363"/>
    <x v="0"/>
    <x v="0"/>
    <s v="USD"/>
    <n v="1463184000"/>
    <x v="105"/>
    <b v="0"/>
    <n v="60"/>
    <b v="1"/>
    <s v="film &amp; video/shorts"/>
    <n v="107"/>
    <n v="39"/>
    <x v="0"/>
    <x v="1"/>
  </r>
  <r>
    <x v="106"/>
    <x v="106"/>
    <x v="106"/>
    <n v="5000"/>
    <n v="5025"/>
    <x v="0"/>
    <x v="0"/>
    <s v="USD"/>
    <n v="1333391901"/>
    <x v="106"/>
    <b v="0"/>
    <n v="27"/>
    <b v="1"/>
    <s v="film &amp; video/shorts"/>
    <n v="101"/>
    <n v="186"/>
    <x v="0"/>
    <x v="1"/>
  </r>
  <r>
    <x v="107"/>
    <x v="107"/>
    <x v="107"/>
    <n v="7500"/>
    <n v="7685"/>
    <x v="0"/>
    <x v="0"/>
    <s v="USD"/>
    <n v="1303688087"/>
    <x v="107"/>
    <b v="0"/>
    <n v="69"/>
    <b v="1"/>
    <s v="film &amp; video/shorts"/>
    <n v="102"/>
    <n v="111"/>
    <x v="0"/>
    <x v="1"/>
  </r>
  <r>
    <x v="108"/>
    <x v="108"/>
    <x v="108"/>
    <n v="1500"/>
    <n v="3700"/>
    <x v="0"/>
    <x v="0"/>
    <s v="USD"/>
    <n v="1370011370"/>
    <x v="108"/>
    <b v="0"/>
    <n v="47"/>
    <b v="1"/>
    <s v="film &amp; video/shorts"/>
    <n v="247"/>
    <n v="79"/>
    <x v="0"/>
    <x v="1"/>
  </r>
  <r>
    <x v="109"/>
    <x v="109"/>
    <x v="109"/>
    <n v="1000"/>
    <n v="2195"/>
    <x v="0"/>
    <x v="0"/>
    <s v="USD"/>
    <n v="1298680630"/>
    <x v="109"/>
    <b v="0"/>
    <n v="47"/>
    <b v="1"/>
    <s v="film &amp; video/shorts"/>
    <n v="220"/>
    <n v="47"/>
    <x v="0"/>
    <x v="1"/>
  </r>
  <r>
    <x v="110"/>
    <x v="110"/>
    <x v="110"/>
    <n v="1300"/>
    <n v="1700"/>
    <x v="0"/>
    <x v="0"/>
    <s v="USD"/>
    <n v="1384408740"/>
    <x v="110"/>
    <b v="0"/>
    <n v="26"/>
    <b v="1"/>
    <s v="film &amp; video/shorts"/>
    <n v="131"/>
    <n v="65"/>
    <x v="0"/>
    <x v="1"/>
  </r>
  <r>
    <x v="111"/>
    <x v="111"/>
    <x v="111"/>
    <n v="3500"/>
    <n v="5410"/>
    <x v="0"/>
    <x v="2"/>
    <s v="AUD"/>
    <n v="1433059187"/>
    <x v="111"/>
    <b v="0"/>
    <n v="53"/>
    <b v="1"/>
    <s v="film &amp; video/shorts"/>
    <n v="155"/>
    <n v="102"/>
    <x v="0"/>
    <x v="1"/>
  </r>
  <r>
    <x v="112"/>
    <x v="112"/>
    <x v="112"/>
    <n v="5000"/>
    <n v="5200"/>
    <x v="0"/>
    <x v="0"/>
    <s v="USD"/>
    <n v="1397354400"/>
    <x v="112"/>
    <b v="0"/>
    <n v="81"/>
    <b v="1"/>
    <s v="film &amp; video/shorts"/>
    <n v="104"/>
    <n v="64"/>
    <x v="0"/>
    <x v="1"/>
  </r>
  <r>
    <x v="113"/>
    <x v="113"/>
    <x v="113"/>
    <n v="5000"/>
    <n v="7050"/>
    <x v="0"/>
    <x v="0"/>
    <s v="USD"/>
    <n v="1312642800"/>
    <x v="113"/>
    <b v="0"/>
    <n v="78"/>
    <b v="1"/>
    <s v="film &amp; video/shorts"/>
    <n v="141"/>
    <n v="90"/>
    <x v="0"/>
    <x v="1"/>
  </r>
  <r>
    <x v="114"/>
    <x v="114"/>
    <x v="114"/>
    <n v="3000"/>
    <n v="3100"/>
    <x v="0"/>
    <x v="0"/>
    <s v="USD"/>
    <n v="1326436488"/>
    <x v="114"/>
    <b v="0"/>
    <n v="35"/>
    <b v="1"/>
    <s v="film &amp; video/shorts"/>
    <n v="103"/>
    <n v="89"/>
    <x v="0"/>
    <x v="1"/>
  </r>
  <r>
    <x v="115"/>
    <x v="115"/>
    <x v="115"/>
    <n v="450"/>
    <n v="632"/>
    <x v="0"/>
    <x v="0"/>
    <s v="USD"/>
    <n v="1328377444"/>
    <x v="115"/>
    <b v="0"/>
    <n v="22"/>
    <b v="1"/>
    <s v="film &amp; video/shorts"/>
    <n v="140"/>
    <n v="29"/>
    <x v="0"/>
    <x v="1"/>
  </r>
  <r>
    <x v="116"/>
    <x v="116"/>
    <x v="116"/>
    <n v="3500"/>
    <n v="3978"/>
    <x v="0"/>
    <x v="0"/>
    <s v="USD"/>
    <n v="1302260155"/>
    <x v="116"/>
    <b v="0"/>
    <n v="57"/>
    <b v="1"/>
    <s v="film &amp; video/shorts"/>
    <n v="114"/>
    <n v="70"/>
    <x v="0"/>
    <x v="1"/>
  </r>
  <r>
    <x v="117"/>
    <x v="117"/>
    <x v="117"/>
    <n v="4500"/>
    <n v="4522.22"/>
    <x v="0"/>
    <x v="0"/>
    <s v="USD"/>
    <n v="1276110000"/>
    <x v="117"/>
    <b v="0"/>
    <n v="27"/>
    <b v="1"/>
    <s v="film &amp; video/shorts"/>
    <n v="100"/>
    <n v="167"/>
    <x v="0"/>
    <x v="1"/>
  </r>
  <r>
    <x v="118"/>
    <x v="118"/>
    <x v="118"/>
    <n v="5000"/>
    <n v="5651.58"/>
    <x v="0"/>
    <x v="0"/>
    <s v="USD"/>
    <n v="1311902236"/>
    <x v="118"/>
    <b v="0"/>
    <n v="39"/>
    <b v="1"/>
    <s v="film &amp; video/shorts"/>
    <n v="113"/>
    <n v="145"/>
    <x v="0"/>
    <x v="1"/>
  </r>
  <r>
    <x v="119"/>
    <x v="119"/>
    <x v="119"/>
    <n v="3250"/>
    <n v="3398.1"/>
    <x v="0"/>
    <x v="0"/>
    <s v="USD"/>
    <n v="1313276400"/>
    <x v="119"/>
    <b v="0"/>
    <n v="37"/>
    <b v="1"/>
    <s v="film &amp; video/shorts"/>
    <n v="105"/>
    <n v="92"/>
    <x v="0"/>
    <x v="1"/>
  </r>
  <r>
    <x v="120"/>
    <x v="120"/>
    <x v="120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x v="121"/>
    <x v="121"/>
    <x v="121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x v="122"/>
    <x v="122"/>
    <x v="122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x v="123"/>
    <x v="123"/>
    <x v="123"/>
    <n v="55000"/>
    <n v="151"/>
    <x v="1"/>
    <x v="0"/>
    <s v="USD"/>
    <n v="1414533600"/>
    <x v="123"/>
    <b v="0"/>
    <n v="6"/>
    <b v="0"/>
    <s v="film &amp; video/science fiction"/>
    <n v="0"/>
    <n v="25"/>
    <x v="0"/>
    <x v="2"/>
  </r>
  <r>
    <x v="124"/>
    <x v="124"/>
    <x v="124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x v="125"/>
    <x v="125"/>
    <x v="125"/>
    <n v="500"/>
    <n v="70"/>
    <x v="1"/>
    <x v="5"/>
    <s v="CAD"/>
    <n v="1486165880"/>
    <x v="125"/>
    <b v="0"/>
    <n v="6"/>
    <b v="0"/>
    <s v="film &amp; video/science fiction"/>
    <n v="14"/>
    <n v="12"/>
    <x v="0"/>
    <x v="2"/>
  </r>
  <r>
    <x v="126"/>
    <x v="126"/>
    <x v="126"/>
    <n v="25000"/>
    <n v="1387"/>
    <x v="1"/>
    <x v="0"/>
    <s v="USD"/>
    <n v="1433988000"/>
    <x v="126"/>
    <b v="0"/>
    <n v="13"/>
    <b v="0"/>
    <s v="film &amp; video/science fiction"/>
    <n v="6"/>
    <n v="107"/>
    <x v="0"/>
    <x v="2"/>
  </r>
  <r>
    <x v="127"/>
    <x v="127"/>
    <x v="127"/>
    <n v="8000"/>
    <n v="190"/>
    <x v="1"/>
    <x v="0"/>
    <s v="USD"/>
    <n v="1428069541"/>
    <x v="127"/>
    <b v="0"/>
    <n v="4"/>
    <b v="0"/>
    <s v="film &amp; video/science fiction"/>
    <n v="2"/>
    <n v="48"/>
    <x v="0"/>
    <x v="2"/>
  </r>
  <r>
    <x v="128"/>
    <x v="128"/>
    <x v="128"/>
    <n v="100000"/>
    <n v="1867"/>
    <x v="1"/>
    <x v="0"/>
    <s v="USD"/>
    <n v="1476941293"/>
    <x v="128"/>
    <b v="0"/>
    <n v="6"/>
    <b v="0"/>
    <s v="film &amp; video/science fiction"/>
    <n v="2"/>
    <n v="311"/>
    <x v="0"/>
    <x v="2"/>
  </r>
  <r>
    <x v="129"/>
    <x v="129"/>
    <x v="129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x v="130"/>
    <x v="130"/>
    <x v="130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x v="131"/>
    <x v="131"/>
    <x v="131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x v="132"/>
    <x v="132"/>
    <x v="132"/>
    <n v="80000"/>
    <n v="7655"/>
    <x v="1"/>
    <x v="0"/>
    <s v="USD"/>
    <n v="1415392207"/>
    <x v="132"/>
    <b v="0"/>
    <n v="81"/>
    <b v="0"/>
    <s v="film &amp; video/science fiction"/>
    <n v="10"/>
    <n v="95"/>
    <x v="0"/>
    <x v="2"/>
  </r>
  <r>
    <x v="133"/>
    <x v="133"/>
    <x v="133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x v="134"/>
    <x v="134"/>
    <x v="134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x v="135"/>
    <x v="135"/>
    <x v="135"/>
    <n v="3000"/>
    <n v="403"/>
    <x v="1"/>
    <x v="0"/>
    <s v="USD"/>
    <n v="1404241200"/>
    <x v="135"/>
    <b v="0"/>
    <n v="5"/>
    <b v="0"/>
    <s v="film &amp; video/science fiction"/>
    <n v="13"/>
    <n v="81"/>
    <x v="0"/>
    <x v="2"/>
  </r>
  <r>
    <x v="136"/>
    <x v="136"/>
    <x v="121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x v="137"/>
    <x v="137"/>
    <x v="136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x v="138"/>
    <x v="138"/>
    <x v="137"/>
    <n v="150000"/>
    <n v="4712"/>
    <x v="1"/>
    <x v="0"/>
    <s v="USD"/>
    <n v="1438405140"/>
    <x v="138"/>
    <b v="0"/>
    <n v="58"/>
    <b v="0"/>
    <s v="film &amp; video/science fiction"/>
    <n v="3"/>
    <n v="81"/>
    <x v="0"/>
    <x v="2"/>
  </r>
  <r>
    <x v="139"/>
    <x v="139"/>
    <x v="138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x v="140"/>
    <x v="140"/>
    <x v="139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x v="141"/>
    <x v="141"/>
    <x v="140"/>
    <n v="12000"/>
    <n v="1293"/>
    <x v="1"/>
    <x v="0"/>
    <s v="USD"/>
    <n v="1433043623"/>
    <x v="141"/>
    <b v="0"/>
    <n v="28"/>
    <b v="0"/>
    <s v="film &amp; video/science fiction"/>
    <n v="11"/>
    <n v="46"/>
    <x v="0"/>
    <x v="2"/>
  </r>
  <r>
    <x v="142"/>
    <x v="142"/>
    <x v="141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x v="143"/>
    <x v="143"/>
    <x v="142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x v="144"/>
    <x v="144"/>
    <x v="143"/>
    <n v="7500"/>
    <n v="2070"/>
    <x v="1"/>
    <x v="5"/>
    <s v="CAD"/>
    <n v="1428945472"/>
    <x v="144"/>
    <b v="0"/>
    <n v="37"/>
    <b v="0"/>
    <s v="film &amp; video/science fiction"/>
    <n v="28"/>
    <n v="56"/>
    <x v="0"/>
    <x v="2"/>
  </r>
  <r>
    <x v="145"/>
    <x v="145"/>
    <x v="144"/>
    <n v="4500"/>
    <n v="338"/>
    <x v="1"/>
    <x v="0"/>
    <s v="USD"/>
    <n v="1439298052"/>
    <x v="145"/>
    <b v="0"/>
    <n v="9"/>
    <b v="0"/>
    <s v="film &amp; video/science fiction"/>
    <n v="8"/>
    <n v="38"/>
    <x v="0"/>
    <x v="2"/>
  </r>
  <r>
    <x v="146"/>
    <x v="146"/>
    <x v="145"/>
    <n v="20000"/>
    <n v="115"/>
    <x v="1"/>
    <x v="0"/>
    <s v="USD"/>
    <n v="1484698998"/>
    <x v="146"/>
    <b v="0"/>
    <n v="3"/>
    <b v="0"/>
    <s v="film &amp; video/science fiction"/>
    <n v="1"/>
    <n v="38"/>
    <x v="0"/>
    <x v="2"/>
  </r>
  <r>
    <x v="147"/>
    <x v="147"/>
    <x v="146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x v="148"/>
    <x v="148"/>
    <x v="147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x v="149"/>
    <x v="149"/>
    <x v="148"/>
    <n v="10000"/>
    <n v="92"/>
    <x v="1"/>
    <x v="0"/>
    <s v="USD"/>
    <n v="1419494400"/>
    <x v="149"/>
    <b v="0"/>
    <n v="6"/>
    <b v="0"/>
    <s v="film &amp; video/science fiction"/>
    <n v="1"/>
    <n v="15"/>
    <x v="0"/>
    <x v="2"/>
  </r>
  <r>
    <x v="150"/>
    <x v="150"/>
    <x v="149"/>
    <n v="130000"/>
    <n v="30112"/>
    <x v="1"/>
    <x v="0"/>
    <s v="USD"/>
    <n v="1432612382"/>
    <x v="150"/>
    <b v="0"/>
    <n v="67"/>
    <b v="0"/>
    <s v="film &amp; video/science fiction"/>
    <n v="23"/>
    <n v="449"/>
    <x v="0"/>
    <x v="2"/>
  </r>
  <r>
    <x v="151"/>
    <x v="151"/>
    <x v="150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x v="152"/>
    <x v="152"/>
    <x v="151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x v="153"/>
    <x v="153"/>
    <x v="152"/>
    <n v="50000"/>
    <n v="359"/>
    <x v="1"/>
    <x v="0"/>
    <s v="USD"/>
    <n v="1417532644"/>
    <x v="153"/>
    <b v="0"/>
    <n v="10"/>
    <b v="0"/>
    <s v="film &amp; video/science fiction"/>
    <n v="1"/>
    <n v="36"/>
    <x v="0"/>
    <x v="2"/>
  </r>
  <r>
    <x v="154"/>
    <x v="154"/>
    <x v="153"/>
    <n v="1500"/>
    <n v="40"/>
    <x v="1"/>
    <x v="0"/>
    <s v="USD"/>
    <n v="1433336895"/>
    <x v="154"/>
    <b v="0"/>
    <n v="3"/>
    <b v="0"/>
    <s v="film &amp; video/science fiction"/>
    <n v="3"/>
    <n v="13"/>
    <x v="0"/>
    <x v="2"/>
  </r>
  <r>
    <x v="155"/>
    <x v="155"/>
    <x v="154"/>
    <n v="1350000"/>
    <n v="81"/>
    <x v="1"/>
    <x v="0"/>
    <s v="USD"/>
    <n v="1437657935"/>
    <x v="155"/>
    <b v="0"/>
    <n v="4"/>
    <b v="0"/>
    <s v="film &amp; video/science fiction"/>
    <n v="0"/>
    <n v="20"/>
    <x v="0"/>
    <x v="2"/>
  </r>
  <r>
    <x v="156"/>
    <x v="156"/>
    <x v="155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</r>
  <r>
    <x v="157"/>
    <x v="157"/>
    <x v="156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x v="158"/>
    <x v="158"/>
    <x v="157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x v="159"/>
    <x v="159"/>
    <x v="158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x v="160"/>
    <x v="160"/>
    <x v="159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x v="161"/>
    <x v="161"/>
    <x v="160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x v="162"/>
    <x v="162"/>
    <x v="161"/>
    <n v="2800"/>
    <n v="435"/>
    <x v="2"/>
    <x v="0"/>
    <s v="USD"/>
    <n v="1408232520"/>
    <x v="162"/>
    <b v="0"/>
    <n v="10"/>
    <b v="0"/>
    <s v="film &amp; video/drama"/>
    <n v="16"/>
    <n v="44"/>
    <x v="0"/>
    <x v="3"/>
  </r>
  <r>
    <x v="163"/>
    <x v="163"/>
    <x v="162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x v="164"/>
    <x v="164"/>
    <x v="163"/>
    <n v="120000"/>
    <n v="640"/>
    <x v="2"/>
    <x v="0"/>
    <s v="USD"/>
    <n v="1411150701"/>
    <x v="164"/>
    <b v="0"/>
    <n v="7"/>
    <b v="0"/>
    <s v="film &amp; video/drama"/>
    <n v="1"/>
    <n v="91"/>
    <x v="0"/>
    <x v="3"/>
  </r>
  <r>
    <x v="165"/>
    <x v="165"/>
    <x v="164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x v="166"/>
    <x v="166"/>
    <x v="165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x v="167"/>
    <x v="167"/>
    <x v="166"/>
    <n v="110000"/>
    <n v="11"/>
    <x v="2"/>
    <x v="0"/>
    <s v="USD"/>
    <n v="1438726535"/>
    <x v="167"/>
    <b v="0"/>
    <n v="2"/>
    <b v="0"/>
    <s v="film &amp; video/drama"/>
    <n v="0"/>
    <n v="6"/>
    <x v="0"/>
    <x v="3"/>
  </r>
  <r>
    <x v="168"/>
    <x v="168"/>
    <x v="167"/>
    <n v="8000"/>
    <n v="325"/>
    <x v="2"/>
    <x v="0"/>
    <s v="USD"/>
    <n v="1426791770"/>
    <x v="168"/>
    <b v="0"/>
    <n v="3"/>
    <b v="0"/>
    <s v="film &amp; video/drama"/>
    <n v="4"/>
    <n v="108"/>
    <x v="0"/>
    <x v="3"/>
  </r>
  <r>
    <x v="169"/>
    <x v="169"/>
    <x v="168"/>
    <n v="2500"/>
    <n v="560"/>
    <x v="2"/>
    <x v="1"/>
    <s v="GBP"/>
    <n v="1413634059"/>
    <x v="169"/>
    <b v="0"/>
    <n v="10"/>
    <b v="0"/>
    <s v="film &amp; video/drama"/>
    <n v="22"/>
    <n v="56"/>
    <x v="0"/>
    <x v="3"/>
  </r>
  <r>
    <x v="170"/>
    <x v="170"/>
    <x v="169"/>
    <n v="10000"/>
    <n v="325"/>
    <x v="2"/>
    <x v="0"/>
    <s v="USD"/>
    <n v="1440912480"/>
    <x v="170"/>
    <b v="0"/>
    <n v="10"/>
    <b v="0"/>
    <s v="film &amp; video/drama"/>
    <n v="3"/>
    <n v="33"/>
    <x v="0"/>
    <x v="3"/>
  </r>
  <r>
    <x v="171"/>
    <x v="171"/>
    <x v="170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x v="172"/>
    <x v="172"/>
    <x v="171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x v="173"/>
    <x v="173"/>
    <x v="172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x v="174"/>
    <x v="174"/>
    <x v="173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x v="175"/>
    <x v="175"/>
    <x v="174"/>
    <n v="20000"/>
    <n v="1297"/>
    <x v="2"/>
    <x v="1"/>
    <s v="GBP"/>
    <n v="1409337611"/>
    <x v="175"/>
    <b v="0"/>
    <n v="26"/>
    <b v="0"/>
    <s v="film &amp; video/drama"/>
    <n v="6"/>
    <n v="50"/>
    <x v="0"/>
    <x v="3"/>
  </r>
  <r>
    <x v="176"/>
    <x v="176"/>
    <x v="175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x v="177"/>
    <x v="177"/>
    <x v="176"/>
    <n v="450"/>
    <n v="180"/>
    <x v="2"/>
    <x v="0"/>
    <s v="USD"/>
    <n v="1427155726"/>
    <x v="177"/>
    <b v="0"/>
    <n v="7"/>
    <b v="0"/>
    <s v="film &amp; video/drama"/>
    <n v="40"/>
    <n v="26"/>
    <x v="0"/>
    <x v="3"/>
  </r>
  <r>
    <x v="178"/>
    <x v="178"/>
    <x v="177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x v="179"/>
    <x v="179"/>
    <x v="178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x v="180"/>
    <x v="180"/>
    <x v="179"/>
    <n v="1200"/>
    <n v="401"/>
    <x v="2"/>
    <x v="1"/>
    <s v="GBP"/>
    <n v="1428951600"/>
    <x v="180"/>
    <b v="0"/>
    <n v="13"/>
    <b v="0"/>
    <s v="film &amp; video/drama"/>
    <n v="33"/>
    <n v="31"/>
    <x v="0"/>
    <x v="3"/>
  </r>
  <r>
    <x v="181"/>
    <x v="181"/>
    <x v="180"/>
    <n v="3423"/>
    <n v="722"/>
    <x v="2"/>
    <x v="1"/>
    <s v="GBP"/>
    <n v="1434995295"/>
    <x v="181"/>
    <b v="0"/>
    <n v="4"/>
    <b v="0"/>
    <s v="film &amp; video/drama"/>
    <n v="21"/>
    <n v="181"/>
    <x v="0"/>
    <x v="3"/>
  </r>
  <r>
    <x v="182"/>
    <x v="182"/>
    <x v="181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x v="183"/>
    <x v="183"/>
    <x v="182"/>
    <n v="12500"/>
    <n v="4482"/>
    <x v="2"/>
    <x v="1"/>
    <s v="GBP"/>
    <n v="1417033610"/>
    <x v="183"/>
    <b v="0"/>
    <n v="12"/>
    <b v="0"/>
    <s v="film &amp; video/drama"/>
    <n v="36"/>
    <n v="374"/>
    <x v="0"/>
    <x v="3"/>
  </r>
  <r>
    <x v="184"/>
    <x v="184"/>
    <x v="183"/>
    <n v="1500"/>
    <n v="51"/>
    <x v="2"/>
    <x v="5"/>
    <s v="CAD"/>
    <n v="1409543940"/>
    <x v="184"/>
    <b v="0"/>
    <n v="2"/>
    <b v="0"/>
    <s v="film &amp; video/drama"/>
    <n v="3"/>
    <n v="26"/>
    <x v="0"/>
    <x v="3"/>
  </r>
  <r>
    <x v="185"/>
    <x v="185"/>
    <x v="184"/>
    <n v="40000"/>
    <n v="2200"/>
    <x v="2"/>
    <x v="10"/>
    <s v="NOK"/>
    <n v="1471557139"/>
    <x v="185"/>
    <b v="0"/>
    <n v="10"/>
    <b v="0"/>
    <s v="film &amp; video/drama"/>
    <n v="6"/>
    <n v="220"/>
    <x v="0"/>
    <x v="3"/>
  </r>
  <r>
    <x v="186"/>
    <x v="186"/>
    <x v="185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x v="187"/>
    <x v="187"/>
    <x v="186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x v="188"/>
    <x v="188"/>
    <x v="187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x v="189"/>
    <x v="189"/>
    <x v="188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x v="190"/>
    <x v="190"/>
    <x v="189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x v="191"/>
    <x v="191"/>
    <x v="190"/>
    <n v="5000"/>
    <n v="250"/>
    <x v="2"/>
    <x v="2"/>
    <s v="AUD"/>
    <n v="1443782138"/>
    <x v="191"/>
    <b v="0"/>
    <n v="3"/>
    <b v="0"/>
    <s v="film &amp; video/drama"/>
    <n v="5"/>
    <n v="83"/>
    <x v="0"/>
    <x v="3"/>
  </r>
  <r>
    <x v="192"/>
    <x v="192"/>
    <x v="191"/>
    <n v="1000000"/>
    <n v="17"/>
    <x v="2"/>
    <x v="0"/>
    <s v="USD"/>
    <n v="1413572432"/>
    <x v="192"/>
    <b v="0"/>
    <n v="3"/>
    <b v="0"/>
    <s v="film &amp; video/drama"/>
    <n v="0"/>
    <n v="6"/>
    <x v="0"/>
    <x v="3"/>
  </r>
  <r>
    <x v="193"/>
    <x v="193"/>
    <x v="192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x v="194"/>
    <x v="194"/>
    <x v="193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x v="195"/>
    <x v="195"/>
    <x v="194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x v="196"/>
    <x v="196"/>
    <x v="195"/>
    <n v="3500"/>
    <n v="1465"/>
    <x v="2"/>
    <x v="1"/>
    <s v="GBP"/>
    <n v="1444510800"/>
    <x v="196"/>
    <b v="0"/>
    <n v="19"/>
    <b v="0"/>
    <s v="film &amp; video/drama"/>
    <n v="42"/>
    <n v="77"/>
    <x v="0"/>
    <x v="3"/>
  </r>
  <r>
    <x v="197"/>
    <x v="197"/>
    <x v="196"/>
    <n v="2500"/>
    <n v="262"/>
    <x v="2"/>
    <x v="1"/>
    <s v="GBP"/>
    <n v="1487365200"/>
    <x v="197"/>
    <b v="0"/>
    <n v="8"/>
    <b v="0"/>
    <s v="film &amp; video/drama"/>
    <n v="10"/>
    <n v="33"/>
    <x v="0"/>
    <x v="3"/>
  </r>
  <r>
    <x v="198"/>
    <x v="198"/>
    <x v="197"/>
    <n v="25000"/>
    <n v="279"/>
    <x v="2"/>
    <x v="0"/>
    <s v="USD"/>
    <n v="1412500322"/>
    <x v="198"/>
    <b v="0"/>
    <n v="6"/>
    <b v="0"/>
    <s v="film &amp; video/drama"/>
    <n v="1"/>
    <n v="47"/>
    <x v="0"/>
    <x v="3"/>
  </r>
  <r>
    <x v="199"/>
    <x v="199"/>
    <x v="198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x v="200"/>
    <x v="200"/>
    <x v="199"/>
    <n v="6000"/>
    <n v="1571.55"/>
    <x v="2"/>
    <x v="0"/>
    <s v="USD"/>
    <n v="1410746403"/>
    <x v="200"/>
    <b v="0"/>
    <n v="18"/>
    <b v="0"/>
    <s v="film &amp; video/drama"/>
    <n v="26"/>
    <n v="87"/>
    <x v="0"/>
    <x v="3"/>
  </r>
  <r>
    <x v="201"/>
    <x v="201"/>
    <x v="200"/>
    <n v="650"/>
    <n v="380"/>
    <x v="2"/>
    <x v="0"/>
    <s v="USD"/>
    <n v="1423424329"/>
    <x v="201"/>
    <b v="0"/>
    <n v="7"/>
    <b v="0"/>
    <s v="film &amp; video/drama"/>
    <n v="58"/>
    <n v="54"/>
    <x v="0"/>
    <x v="3"/>
  </r>
  <r>
    <x v="202"/>
    <x v="202"/>
    <x v="201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x v="203"/>
    <x v="203"/>
    <x v="202"/>
    <n v="2500"/>
    <n v="746"/>
    <x v="2"/>
    <x v="1"/>
    <s v="GBP"/>
    <n v="1422562864"/>
    <x v="203"/>
    <b v="0"/>
    <n v="8"/>
    <b v="0"/>
    <s v="film &amp; video/drama"/>
    <n v="30"/>
    <n v="93"/>
    <x v="0"/>
    <x v="3"/>
  </r>
  <r>
    <x v="204"/>
    <x v="204"/>
    <x v="203"/>
    <n v="300000"/>
    <n v="152165"/>
    <x v="2"/>
    <x v="2"/>
    <s v="AUD"/>
    <n v="1470319203"/>
    <x v="204"/>
    <b v="0"/>
    <n v="1293"/>
    <b v="0"/>
    <s v="film &amp; video/drama"/>
    <n v="51"/>
    <n v="118"/>
    <x v="0"/>
    <x v="3"/>
  </r>
  <r>
    <x v="205"/>
    <x v="205"/>
    <x v="204"/>
    <n v="8000"/>
    <n v="1300"/>
    <x v="2"/>
    <x v="0"/>
    <s v="USD"/>
    <n v="1444144222"/>
    <x v="205"/>
    <b v="0"/>
    <n v="17"/>
    <b v="0"/>
    <s v="film &amp; video/drama"/>
    <n v="16"/>
    <n v="76"/>
    <x v="0"/>
    <x v="3"/>
  </r>
  <r>
    <x v="206"/>
    <x v="206"/>
    <x v="205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x v="207"/>
    <x v="207"/>
    <x v="206"/>
    <n v="14000"/>
    <n v="2130"/>
    <x v="2"/>
    <x v="5"/>
    <s v="CAD"/>
    <n v="1420346638"/>
    <x v="207"/>
    <b v="0"/>
    <n v="13"/>
    <b v="0"/>
    <s v="film &amp; video/drama"/>
    <n v="15"/>
    <n v="164"/>
    <x v="0"/>
    <x v="3"/>
  </r>
  <r>
    <x v="208"/>
    <x v="208"/>
    <x v="207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x v="209"/>
    <x v="209"/>
    <x v="208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x v="210"/>
    <x v="210"/>
    <x v="209"/>
    <n v="12000"/>
    <n v="3030"/>
    <x v="2"/>
    <x v="0"/>
    <s v="USD"/>
    <n v="1443675600"/>
    <x v="210"/>
    <b v="0"/>
    <n v="33"/>
    <b v="0"/>
    <s v="film &amp; video/drama"/>
    <n v="25"/>
    <n v="92"/>
    <x v="0"/>
    <x v="3"/>
  </r>
  <r>
    <x v="211"/>
    <x v="211"/>
    <x v="210"/>
    <n v="5000"/>
    <n v="2230"/>
    <x v="2"/>
    <x v="0"/>
    <s v="USD"/>
    <n v="1442634617"/>
    <x v="211"/>
    <b v="0"/>
    <n v="12"/>
    <b v="0"/>
    <s v="film &amp; video/drama"/>
    <n v="45"/>
    <n v="186"/>
    <x v="0"/>
    <x v="3"/>
  </r>
  <r>
    <x v="212"/>
    <x v="212"/>
    <x v="211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x v="213"/>
    <x v="213"/>
    <x v="212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x v="214"/>
    <x v="214"/>
    <x v="213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x v="215"/>
    <x v="215"/>
    <x v="214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x v="216"/>
    <x v="216"/>
    <x v="215"/>
    <n v="50000"/>
    <n v="27849.22"/>
    <x v="2"/>
    <x v="0"/>
    <s v="USD"/>
    <n v="1429740037"/>
    <x v="216"/>
    <b v="0"/>
    <n v="84"/>
    <b v="0"/>
    <s v="film &amp; video/drama"/>
    <n v="56"/>
    <n v="332"/>
    <x v="0"/>
    <x v="3"/>
  </r>
  <r>
    <x v="217"/>
    <x v="217"/>
    <x v="216"/>
    <n v="100000"/>
    <n v="11943"/>
    <x v="2"/>
    <x v="11"/>
    <s v="SEK"/>
    <n v="1419780149"/>
    <x v="217"/>
    <b v="0"/>
    <n v="38"/>
    <b v="0"/>
    <s v="film &amp; video/drama"/>
    <n v="12"/>
    <n v="314"/>
    <x v="0"/>
    <x v="3"/>
  </r>
  <r>
    <x v="218"/>
    <x v="218"/>
    <x v="217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x v="219"/>
    <x v="219"/>
    <x v="218"/>
    <n v="50000"/>
    <n v="8815"/>
    <x v="2"/>
    <x v="0"/>
    <s v="USD"/>
    <n v="1459493940"/>
    <x v="219"/>
    <b v="0"/>
    <n v="76"/>
    <b v="0"/>
    <s v="film &amp; video/drama"/>
    <n v="18"/>
    <n v="116"/>
    <x v="0"/>
    <x v="3"/>
  </r>
  <r>
    <x v="220"/>
    <x v="220"/>
    <x v="219"/>
    <n v="50000"/>
    <n v="360"/>
    <x v="2"/>
    <x v="0"/>
    <s v="USD"/>
    <n v="1440101160"/>
    <x v="220"/>
    <b v="0"/>
    <n v="3"/>
    <b v="0"/>
    <s v="film &amp; video/drama"/>
    <n v="1"/>
    <n v="120"/>
    <x v="0"/>
    <x v="3"/>
  </r>
  <r>
    <x v="221"/>
    <x v="221"/>
    <x v="220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x v="222"/>
    <x v="222"/>
    <x v="221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x v="223"/>
    <x v="223"/>
    <x v="222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x v="224"/>
    <x v="224"/>
    <x v="223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x v="225"/>
    <x v="225"/>
    <x v="224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x v="226"/>
    <x v="226"/>
    <x v="225"/>
    <n v="29000"/>
    <n v="250"/>
    <x v="2"/>
    <x v="1"/>
    <s v="GBP"/>
    <n v="1433064540"/>
    <x v="226"/>
    <b v="0"/>
    <n v="2"/>
    <b v="0"/>
    <s v="film &amp; video/drama"/>
    <n v="1"/>
    <n v="125"/>
    <x v="0"/>
    <x v="3"/>
  </r>
  <r>
    <x v="227"/>
    <x v="227"/>
    <x v="226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x v="228"/>
    <x v="228"/>
    <x v="227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x v="229"/>
    <x v="229"/>
    <x v="228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x v="230"/>
    <x v="230"/>
    <x v="229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x v="231"/>
    <x v="231"/>
    <x v="230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x v="232"/>
    <x v="232"/>
    <x v="231"/>
    <n v="4000"/>
    <n v="110"/>
    <x v="2"/>
    <x v="1"/>
    <s v="GBP"/>
    <n v="1425066546"/>
    <x v="232"/>
    <b v="0"/>
    <n v="7"/>
    <b v="0"/>
    <s v="film &amp; video/drama"/>
    <n v="3"/>
    <n v="16"/>
    <x v="0"/>
    <x v="3"/>
  </r>
  <r>
    <x v="233"/>
    <x v="233"/>
    <x v="232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x v="234"/>
    <x v="234"/>
    <x v="233"/>
    <n v="1000"/>
    <n v="401"/>
    <x v="2"/>
    <x v="0"/>
    <s v="USD"/>
    <n v="1434847859"/>
    <x v="234"/>
    <b v="0"/>
    <n v="5"/>
    <b v="0"/>
    <s v="film &amp; video/drama"/>
    <n v="40"/>
    <n v="80"/>
    <x v="0"/>
    <x v="3"/>
  </r>
  <r>
    <x v="235"/>
    <x v="235"/>
    <x v="234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x v="236"/>
    <x v="236"/>
    <x v="235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x v="237"/>
    <x v="237"/>
    <x v="236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x v="238"/>
    <x v="238"/>
    <x v="237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x v="239"/>
    <x v="239"/>
    <x v="238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x v="240"/>
    <x v="240"/>
    <x v="239"/>
    <n v="15000"/>
    <n v="16145.12"/>
    <x v="0"/>
    <x v="0"/>
    <s v="USD"/>
    <n v="1367773211"/>
    <x v="240"/>
    <b v="1"/>
    <n v="137"/>
    <b v="1"/>
    <s v="film &amp; video/documentary"/>
    <n v="108"/>
    <n v="118"/>
    <x v="0"/>
    <x v="4"/>
  </r>
  <r>
    <x v="241"/>
    <x v="241"/>
    <x v="240"/>
    <n v="36400"/>
    <n v="41000"/>
    <x v="0"/>
    <x v="0"/>
    <s v="USD"/>
    <n v="1419180304"/>
    <x v="241"/>
    <b v="1"/>
    <n v="376"/>
    <b v="1"/>
    <s v="film &amp; video/documentary"/>
    <n v="113"/>
    <n v="109"/>
    <x v="0"/>
    <x v="4"/>
  </r>
  <r>
    <x v="242"/>
    <x v="242"/>
    <x v="241"/>
    <n v="13000"/>
    <n v="14750"/>
    <x v="0"/>
    <x v="0"/>
    <s v="USD"/>
    <n v="1324381790"/>
    <x v="242"/>
    <b v="1"/>
    <n v="202"/>
    <b v="1"/>
    <s v="film &amp; video/documentary"/>
    <n v="113"/>
    <n v="73"/>
    <x v="0"/>
    <x v="4"/>
  </r>
  <r>
    <x v="243"/>
    <x v="243"/>
    <x v="242"/>
    <n v="25000"/>
    <n v="25648"/>
    <x v="0"/>
    <x v="0"/>
    <s v="USD"/>
    <n v="1393031304"/>
    <x v="243"/>
    <b v="1"/>
    <n v="328"/>
    <b v="1"/>
    <s v="film &amp; video/documentary"/>
    <n v="103"/>
    <n v="78"/>
    <x v="0"/>
    <x v="4"/>
  </r>
  <r>
    <x v="244"/>
    <x v="244"/>
    <x v="243"/>
    <n v="3500"/>
    <n v="3981.5"/>
    <x v="0"/>
    <x v="0"/>
    <s v="USD"/>
    <n v="1268723160"/>
    <x v="244"/>
    <b v="1"/>
    <n v="84"/>
    <b v="1"/>
    <s v="film &amp; video/documentary"/>
    <n v="114"/>
    <n v="47"/>
    <x v="0"/>
    <x v="4"/>
  </r>
  <r>
    <x v="245"/>
    <x v="245"/>
    <x v="244"/>
    <n v="5000"/>
    <n v="5186"/>
    <x v="0"/>
    <x v="0"/>
    <s v="USD"/>
    <n v="1345079785"/>
    <x v="245"/>
    <b v="1"/>
    <n v="96"/>
    <b v="1"/>
    <s v="film &amp; video/documentary"/>
    <n v="104"/>
    <n v="54"/>
    <x v="0"/>
    <x v="4"/>
  </r>
  <r>
    <x v="246"/>
    <x v="246"/>
    <x v="245"/>
    <n v="5000"/>
    <n v="15273"/>
    <x v="0"/>
    <x v="0"/>
    <s v="USD"/>
    <n v="1292665405"/>
    <x v="246"/>
    <b v="1"/>
    <n v="223"/>
    <b v="1"/>
    <s v="film &amp; video/documentary"/>
    <n v="305"/>
    <n v="68"/>
    <x v="0"/>
    <x v="4"/>
  </r>
  <r>
    <x v="247"/>
    <x v="247"/>
    <x v="246"/>
    <n v="5000"/>
    <n v="6705"/>
    <x v="0"/>
    <x v="0"/>
    <s v="USD"/>
    <n v="1287200340"/>
    <x v="247"/>
    <b v="1"/>
    <n v="62"/>
    <b v="1"/>
    <s v="film &amp; video/documentary"/>
    <n v="134"/>
    <n v="108"/>
    <x v="0"/>
    <x v="4"/>
  </r>
  <r>
    <x v="248"/>
    <x v="248"/>
    <x v="247"/>
    <n v="85000"/>
    <n v="86133"/>
    <x v="0"/>
    <x v="0"/>
    <s v="USD"/>
    <n v="1325961309"/>
    <x v="248"/>
    <b v="1"/>
    <n v="146"/>
    <b v="1"/>
    <s v="film &amp; video/documentary"/>
    <n v="101"/>
    <n v="590"/>
    <x v="0"/>
    <x v="4"/>
  </r>
  <r>
    <x v="249"/>
    <x v="249"/>
    <x v="248"/>
    <n v="10000"/>
    <n v="11292"/>
    <x v="0"/>
    <x v="0"/>
    <s v="USD"/>
    <n v="1282498800"/>
    <x v="249"/>
    <b v="1"/>
    <n v="235"/>
    <b v="1"/>
    <s v="film &amp; video/documentary"/>
    <n v="113"/>
    <n v="48"/>
    <x v="0"/>
    <x v="4"/>
  </r>
  <r>
    <x v="250"/>
    <x v="250"/>
    <x v="249"/>
    <n v="30000"/>
    <n v="31675"/>
    <x v="0"/>
    <x v="0"/>
    <s v="USD"/>
    <n v="1370525691"/>
    <x v="250"/>
    <b v="1"/>
    <n v="437"/>
    <b v="1"/>
    <s v="film &amp; video/documentary"/>
    <n v="106"/>
    <n v="72"/>
    <x v="0"/>
    <x v="4"/>
  </r>
  <r>
    <x v="251"/>
    <x v="251"/>
    <x v="250"/>
    <n v="3500"/>
    <n v="4395"/>
    <x v="0"/>
    <x v="0"/>
    <s v="USD"/>
    <n v="1337194800"/>
    <x v="251"/>
    <b v="1"/>
    <n v="77"/>
    <b v="1"/>
    <s v="film &amp; video/documentary"/>
    <n v="126"/>
    <n v="57"/>
    <x v="0"/>
    <x v="4"/>
  </r>
  <r>
    <x v="252"/>
    <x v="252"/>
    <x v="251"/>
    <n v="5000"/>
    <n v="9228"/>
    <x v="0"/>
    <x v="0"/>
    <s v="USD"/>
    <n v="1275364740"/>
    <x v="252"/>
    <b v="1"/>
    <n v="108"/>
    <b v="1"/>
    <s v="film &amp; video/documentary"/>
    <n v="185"/>
    <n v="85"/>
    <x v="0"/>
    <x v="4"/>
  </r>
  <r>
    <x v="253"/>
    <x v="253"/>
    <x v="252"/>
    <n v="1500"/>
    <n v="1511"/>
    <x v="0"/>
    <x v="0"/>
    <s v="USD"/>
    <n v="1329320235"/>
    <x v="253"/>
    <b v="1"/>
    <n v="7"/>
    <b v="1"/>
    <s v="film &amp; video/documentary"/>
    <n v="101"/>
    <n v="216"/>
    <x v="0"/>
    <x v="4"/>
  </r>
  <r>
    <x v="254"/>
    <x v="254"/>
    <x v="253"/>
    <n v="24000"/>
    <n v="28067.34"/>
    <x v="0"/>
    <x v="0"/>
    <s v="USD"/>
    <n v="1445047200"/>
    <x v="254"/>
    <b v="1"/>
    <n v="314"/>
    <b v="1"/>
    <s v="film &amp; video/documentary"/>
    <n v="117"/>
    <n v="89"/>
    <x v="0"/>
    <x v="4"/>
  </r>
  <r>
    <x v="255"/>
    <x v="255"/>
    <x v="254"/>
    <n v="8000"/>
    <n v="8538.66"/>
    <x v="0"/>
    <x v="0"/>
    <s v="USD"/>
    <n v="1300275482"/>
    <x v="255"/>
    <b v="1"/>
    <n v="188"/>
    <b v="1"/>
    <s v="film &amp; video/documentary"/>
    <n v="107"/>
    <n v="45"/>
    <x v="0"/>
    <x v="4"/>
  </r>
  <r>
    <x v="256"/>
    <x v="256"/>
    <x v="255"/>
    <n v="13000"/>
    <n v="18083"/>
    <x v="0"/>
    <x v="0"/>
    <s v="USD"/>
    <n v="1363458467"/>
    <x v="256"/>
    <b v="1"/>
    <n v="275"/>
    <b v="1"/>
    <s v="film &amp; video/documentary"/>
    <n v="139"/>
    <n v="66"/>
    <x v="0"/>
    <x v="4"/>
  </r>
  <r>
    <x v="257"/>
    <x v="257"/>
    <x v="256"/>
    <n v="35000"/>
    <n v="37354.269999999997"/>
    <x v="0"/>
    <x v="0"/>
    <s v="USD"/>
    <n v="1463670162"/>
    <x v="257"/>
    <b v="1"/>
    <n v="560"/>
    <b v="1"/>
    <s v="film &amp; video/documentary"/>
    <n v="107"/>
    <n v="67"/>
    <x v="0"/>
    <x v="4"/>
  </r>
  <r>
    <x v="258"/>
    <x v="258"/>
    <x v="257"/>
    <n v="30000"/>
    <n v="57342"/>
    <x v="0"/>
    <x v="0"/>
    <s v="USD"/>
    <n v="1308359666"/>
    <x v="258"/>
    <b v="1"/>
    <n v="688"/>
    <b v="1"/>
    <s v="film &amp; video/documentary"/>
    <n v="191"/>
    <n v="83"/>
    <x v="0"/>
    <x v="4"/>
  </r>
  <r>
    <x v="259"/>
    <x v="259"/>
    <x v="258"/>
    <n v="75000"/>
    <n v="98953.42"/>
    <x v="0"/>
    <x v="0"/>
    <s v="USD"/>
    <n v="1428514969"/>
    <x v="259"/>
    <b v="1"/>
    <n v="942"/>
    <b v="1"/>
    <s v="film &amp; video/documentary"/>
    <n v="132"/>
    <n v="105"/>
    <x v="0"/>
    <x v="4"/>
  </r>
  <r>
    <x v="260"/>
    <x v="260"/>
    <x v="259"/>
    <n v="10000"/>
    <n v="10640"/>
    <x v="0"/>
    <x v="0"/>
    <s v="USD"/>
    <n v="1279360740"/>
    <x v="260"/>
    <b v="1"/>
    <n v="88"/>
    <b v="1"/>
    <s v="film &amp; video/documentary"/>
    <n v="106"/>
    <n v="121"/>
    <x v="0"/>
    <x v="4"/>
  </r>
  <r>
    <x v="261"/>
    <x v="261"/>
    <x v="260"/>
    <n v="20000"/>
    <n v="21480"/>
    <x v="0"/>
    <x v="0"/>
    <s v="USD"/>
    <n v="1339080900"/>
    <x v="261"/>
    <b v="1"/>
    <n v="220"/>
    <b v="1"/>
    <s v="film &amp; video/documentary"/>
    <n v="107"/>
    <n v="98"/>
    <x v="0"/>
    <x v="4"/>
  </r>
  <r>
    <x v="262"/>
    <x v="262"/>
    <x v="261"/>
    <n v="2500"/>
    <n v="6000"/>
    <x v="0"/>
    <x v="0"/>
    <s v="USD"/>
    <n v="1298699828"/>
    <x v="262"/>
    <b v="1"/>
    <n v="145"/>
    <b v="1"/>
    <s v="film &amp; video/documentary"/>
    <n v="240"/>
    <n v="41"/>
    <x v="0"/>
    <x v="4"/>
  </r>
  <r>
    <x v="263"/>
    <x v="263"/>
    <x v="262"/>
    <n v="25000"/>
    <n v="29520.27"/>
    <x v="0"/>
    <x v="0"/>
    <s v="USD"/>
    <n v="1348786494"/>
    <x v="263"/>
    <b v="1"/>
    <n v="963"/>
    <b v="1"/>
    <s v="film &amp; video/documentary"/>
    <n v="118"/>
    <n v="31"/>
    <x v="0"/>
    <x v="4"/>
  </r>
  <r>
    <x v="264"/>
    <x v="264"/>
    <x v="263"/>
    <n v="5000"/>
    <n v="5910"/>
    <x v="0"/>
    <x v="0"/>
    <s v="USD"/>
    <n v="1336747995"/>
    <x v="264"/>
    <b v="1"/>
    <n v="91"/>
    <b v="1"/>
    <s v="film &amp; video/documentary"/>
    <n v="118"/>
    <n v="65"/>
    <x v="0"/>
    <x v="4"/>
  </r>
  <r>
    <x v="265"/>
    <x v="265"/>
    <x v="264"/>
    <n v="5000"/>
    <n v="5555"/>
    <x v="0"/>
    <x v="0"/>
    <s v="USD"/>
    <n v="1273522560"/>
    <x v="265"/>
    <b v="1"/>
    <n v="58"/>
    <b v="1"/>
    <s v="film &amp; video/documentary"/>
    <n v="111"/>
    <n v="96"/>
    <x v="0"/>
    <x v="4"/>
  </r>
  <r>
    <x v="266"/>
    <x v="266"/>
    <x v="265"/>
    <n v="1000"/>
    <n v="1455"/>
    <x v="0"/>
    <x v="0"/>
    <s v="USD"/>
    <n v="1271994660"/>
    <x v="266"/>
    <b v="1"/>
    <n v="36"/>
    <b v="1"/>
    <s v="film &amp; video/documentary"/>
    <n v="146"/>
    <n v="40"/>
    <x v="0"/>
    <x v="4"/>
  </r>
  <r>
    <x v="267"/>
    <x v="267"/>
    <x v="266"/>
    <n v="9850"/>
    <n v="12965.44"/>
    <x v="0"/>
    <x v="1"/>
    <s v="GBP"/>
    <n v="1403693499"/>
    <x v="267"/>
    <b v="1"/>
    <n v="165"/>
    <b v="1"/>
    <s v="film &amp; video/documentary"/>
    <n v="132"/>
    <n v="79"/>
    <x v="0"/>
    <x v="4"/>
  </r>
  <r>
    <x v="268"/>
    <x v="268"/>
    <x v="267"/>
    <n v="5000"/>
    <n v="5570"/>
    <x v="0"/>
    <x v="0"/>
    <s v="USD"/>
    <n v="1320640778"/>
    <x v="268"/>
    <b v="1"/>
    <n v="111"/>
    <b v="1"/>
    <s v="film &amp; video/documentary"/>
    <n v="111"/>
    <n v="50"/>
    <x v="0"/>
    <x v="4"/>
  </r>
  <r>
    <x v="269"/>
    <x v="269"/>
    <x v="268"/>
    <n v="100000"/>
    <n v="147233.76999999999"/>
    <x v="0"/>
    <x v="2"/>
    <s v="AUD"/>
    <n v="1487738622"/>
    <x v="269"/>
    <b v="1"/>
    <n v="1596"/>
    <b v="1"/>
    <s v="film &amp; video/documentary"/>
    <n v="147"/>
    <n v="92"/>
    <x v="0"/>
    <x v="4"/>
  </r>
  <r>
    <x v="270"/>
    <x v="270"/>
    <x v="269"/>
    <n v="2300"/>
    <n v="3510"/>
    <x v="0"/>
    <x v="0"/>
    <s v="USD"/>
    <n v="1306296000"/>
    <x v="270"/>
    <b v="1"/>
    <n v="61"/>
    <b v="1"/>
    <s v="film &amp; video/documentary"/>
    <n v="153"/>
    <n v="58"/>
    <x v="0"/>
    <x v="4"/>
  </r>
  <r>
    <x v="271"/>
    <x v="271"/>
    <x v="270"/>
    <n v="30000"/>
    <n v="31404"/>
    <x v="0"/>
    <x v="0"/>
    <s v="USD"/>
    <n v="1388649600"/>
    <x v="271"/>
    <b v="1"/>
    <n v="287"/>
    <b v="1"/>
    <s v="film &amp; video/documentary"/>
    <n v="105"/>
    <n v="109"/>
    <x v="0"/>
    <x v="4"/>
  </r>
  <r>
    <x v="272"/>
    <x v="272"/>
    <x v="271"/>
    <n v="3000"/>
    <n v="5323.01"/>
    <x v="0"/>
    <x v="0"/>
    <s v="USD"/>
    <n v="1272480540"/>
    <x v="272"/>
    <b v="1"/>
    <n v="65"/>
    <b v="1"/>
    <s v="film &amp; video/documentary"/>
    <n v="177"/>
    <n v="82"/>
    <x v="0"/>
    <x v="4"/>
  </r>
  <r>
    <x v="273"/>
    <x v="273"/>
    <x v="272"/>
    <n v="5000"/>
    <n v="5388.79"/>
    <x v="0"/>
    <x v="0"/>
    <s v="USD"/>
    <n v="1309694266"/>
    <x v="273"/>
    <b v="1"/>
    <n v="118"/>
    <b v="1"/>
    <s v="film &amp; video/documentary"/>
    <n v="108"/>
    <n v="46"/>
    <x v="0"/>
    <x v="4"/>
  </r>
  <r>
    <x v="274"/>
    <x v="274"/>
    <x v="273"/>
    <n v="4000"/>
    <n v="6240"/>
    <x v="0"/>
    <x v="0"/>
    <s v="USD"/>
    <n v="1333609140"/>
    <x v="274"/>
    <b v="1"/>
    <n v="113"/>
    <b v="1"/>
    <s v="film &amp; video/documentary"/>
    <n v="156"/>
    <n v="55"/>
    <x v="0"/>
    <x v="4"/>
  </r>
  <r>
    <x v="275"/>
    <x v="275"/>
    <x v="274"/>
    <n v="20000"/>
    <n v="21679"/>
    <x v="0"/>
    <x v="0"/>
    <s v="USD"/>
    <n v="1352511966"/>
    <x v="275"/>
    <b v="1"/>
    <n v="332"/>
    <b v="1"/>
    <s v="film &amp; video/documentary"/>
    <n v="108"/>
    <n v="65"/>
    <x v="0"/>
    <x v="4"/>
  </r>
  <r>
    <x v="276"/>
    <x v="276"/>
    <x v="275"/>
    <n v="4000"/>
    <n v="5904"/>
    <x v="0"/>
    <x v="0"/>
    <s v="USD"/>
    <n v="1335574674"/>
    <x v="276"/>
    <b v="1"/>
    <n v="62"/>
    <b v="1"/>
    <s v="film &amp; video/documentary"/>
    <n v="148"/>
    <n v="95"/>
    <x v="0"/>
    <x v="4"/>
  </r>
  <r>
    <x v="277"/>
    <x v="277"/>
    <x v="276"/>
    <n v="65000"/>
    <n v="71748"/>
    <x v="0"/>
    <x v="0"/>
    <s v="USD"/>
    <n v="1432416219"/>
    <x v="277"/>
    <b v="1"/>
    <n v="951"/>
    <b v="1"/>
    <s v="film &amp; video/documentary"/>
    <n v="110"/>
    <n v="75"/>
    <x v="0"/>
    <x v="4"/>
  </r>
  <r>
    <x v="278"/>
    <x v="278"/>
    <x v="277"/>
    <n v="27000"/>
    <n v="40594"/>
    <x v="0"/>
    <x v="0"/>
    <s v="USD"/>
    <n v="1350003539"/>
    <x v="278"/>
    <b v="1"/>
    <n v="415"/>
    <b v="1"/>
    <s v="film &amp; video/documentary"/>
    <n v="150"/>
    <n v="98"/>
    <x v="0"/>
    <x v="4"/>
  </r>
  <r>
    <x v="279"/>
    <x v="279"/>
    <x v="278"/>
    <n v="17000"/>
    <n v="26744.11"/>
    <x v="0"/>
    <x v="0"/>
    <s v="USD"/>
    <n v="1488160860"/>
    <x v="279"/>
    <b v="1"/>
    <n v="305"/>
    <b v="1"/>
    <s v="film &amp; video/documentary"/>
    <n v="157"/>
    <n v="88"/>
    <x v="0"/>
    <x v="4"/>
  </r>
  <r>
    <x v="280"/>
    <x v="280"/>
    <x v="279"/>
    <n v="75000"/>
    <n v="117108"/>
    <x v="0"/>
    <x v="0"/>
    <s v="USD"/>
    <n v="1401459035"/>
    <x v="280"/>
    <b v="1"/>
    <n v="2139"/>
    <b v="1"/>
    <s v="film &amp; video/documentary"/>
    <n v="156"/>
    <n v="55"/>
    <x v="0"/>
    <x v="4"/>
  </r>
  <r>
    <x v="281"/>
    <x v="281"/>
    <x v="280"/>
    <n v="5500"/>
    <n v="6632.32"/>
    <x v="0"/>
    <x v="0"/>
    <s v="USD"/>
    <n v="1249932360"/>
    <x v="281"/>
    <b v="1"/>
    <n v="79"/>
    <b v="1"/>
    <s v="film &amp; video/documentary"/>
    <n v="121"/>
    <n v="84"/>
    <x v="0"/>
    <x v="4"/>
  </r>
  <r>
    <x v="282"/>
    <x v="282"/>
    <x v="281"/>
    <n v="45000"/>
    <n v="45535"/>
    <x v="0"/>
    <x v="0"/>
    <s v="USD"/>
    <n v="1266876000"/>
    <x v="282"/>
    <b v="1"/>
    <n v="179"/>
    <b v="1"/>
    <s v="film &amp; video/documentary"/>
    <n v="101"/>
    <n v="254"/>
    <x v="0"/>
    <x v="4"/>
  </r>
  <r>
    <x v="283"/>
    <x v="283"/>
    <x v="282"/>
    <n v="18000"/>
    <n v="20569.05"/>
    <x v="0"/>
    <x v="0"/>
    <s v="USD"/>
    <n v="1306904340"/>
    <x v="283"/>
    <b v="1"/>
    <n v="202"/>
    <b v="1"/>
    <s v="film &amp; video/documentary"/>
    <n v="114"/>
    <n v="102"/>
    <x v="0"/>
    <x v="4"/>
  </r>
  <r>
    <x v="284"/>
    <x v="284"/>
    <x v="283"/>
    <n v="40000"/>
    <n v="41850.46"/>
    <x v="0"/>
    <x v="0"/>
    <s v="USD"/>
    <n v="1327167780"/>
    <x v="284"/>
    <b v="1"/>
    <n v="760"/>
    <b v="1"/>
    <s v="film &amp; video/documentary"/>
    <n v="105"/>
    <n v="55"/>
    <x v="0"/>
    <x v="4"/>
  </r>
  <r>
    <x v="285"/>
    <x v="285"/>
    <x v="284"/>
    <n v="14000"/>
    <n v="32035.51"/>
    <x v="0"/>
    <x v="0"/>
    <s v="USD"/>
    <n v="1379614128"/>
    <x v="285"/>
    <b v="1"/>
    <n v="563"/>
    <b v="1"/>
    <s v="film &amp; video/documentary"/>
    <n v="229"/>
    <n v="57"/>
    <x v="0"/>
    <x v="4"/>
  </r>
  <r>
    <x v="286"/>
    <x v="286"/>
    <x v="285"/>
    <n v="15000"/>
    <n v="16373"/>
    <x v="0"/>
    <x v="0"/>
    <s v="USD"/>
    <n v="1364236524"/>
    <x v="286"/>
    <b v="1"/>
    <n v="135"/>
    <b v="1"/>
    <s v="film &amp; video/documentary"/>
    <n v="109"/>
    <n v="121"/>
    <x v="0"/>
    <x v="4"/>
  </r>
  <r>
    <x v="287"/>
    <x v="287"/>
    <x v="286"/>
    <n v="15000"/>
    <n v="26445"/>
    <x v="0"/>
    <x v="0"/>
    <s v="USD"/>
    <n v="1351828800"/>
    <x v="287"/>
    <b v="1"/>
    <n v="290"/>
    <b v="1"/>
    <s v="film &amp; video/documentary"/>
    <n v="176"/>
    <n v="91"/>
    <x v="0"/>
    <x v="4"/>
  </r>
  <r>
    <x v="288"/>
    <x v="288"/>
    <x v="287"/>
    <n v="50000"/>
    <n v="51605.31"/>
    <x v="0"/>
    <x v="0"/>
    <s v="USD"/>
    <n v="1340683393"/>
    <x v="288"/>
    <b v="1"/>
    <n v="447"/>
    <b v="1"/>
    <s v="film &amp; video/documentary"/>
    <n v="103"/>
    <n v="115"/>
    <x v="0"/>
    <x v="4"/>
  </r>
  <r>
    <x v="289"/>
    <x v="289"/>
    <x v="288"/>
    <n v="15000"/>
    <n v="15723"/>
    <x v="0"/>
    <x v="1"/>
    <s v="GBP"/>
    <n v="1383389834"/>
    <x v="289"/>
    <b v="1"/>
    <n v="232"/>
    <b v="1"/>
    <s v="film &amp; video/documentary"/>
    <n v="105"/>
    <n v="68"/>
    <x v="0"/>
    <x v="4"/>
  </r>
  <r>
    <x v="290"/>
    <x v="290"/>
    <x v="289"/>
    <n v="4500"/>
    <n v="4800.8"/>
    <x v="0"/>
    <x v="0"/>
    <s v="USD"/>
    <n v="1296633540"/>
    <x v="290"/>
    <b v="1"/>
    <n v="168"/>
    <b v="1"/>
    <s v="film &amp; video/documentary"/>
    <n v="107"/>
    <n v="29"/>
    <x v="0"/>
    <x v="4"/>
  </r>
  <r>
    <x v="291"/>
    <x v="291"/>
    <x v="290"/>
    <n v="5000"/>
    <n v="6001"/>
    <x v="0"/>
    <x v="0"/>
    <s v="USD"/>
    <n v="1367366460"/>
    <x v="291"/>
    <b v="1"/>
    <n v="128"/>
    <b v="1"/>
    <s v="film &amp; video/documentary"/>
    <n v="120"/>
    <n v="47"/>
    <x v="0"/>
    <x v="4"/>
  </r>
  <r>
    <x v="292"/>
    <x v="292"/>
    <x v="291"/>
    <n v="75000"/>
    <n v="76130.2"/>
    <x v="0"/>
    <x v="0"/>
    <s v="USD"/>
    <n v="1319860740"/>
    <x v="292"/>
    <b v="1"/>
    <n v="493"/>
    <b v="1"/>
    <s v="film &amp; video/documentary"/>
    <n v="102"/>
    <n v="154"/>
    <x v="0"/>
    <x v="4"/>
  </r>
  <r>
    <x v="293"/>
    <x v="293"/>
    <x v="292"/>
    <n v="26000"/>
    <n v="26360"/>
    <x v="0"/>
    <x v="0"/>
    <s v="USD"/>
    <n v="1398009714"/>
    <x v="293"/>
    <b v="1"/>
    <n v="131"/>
    <b v="1"/>
    <s v="film &amp; video/documentary"/>
    <n v="101"/>
    <n v="201"/>
    <x v="0"/>
    <x v="4"/>
  </r>
  <r>
    <x v="294"/>
    <x v="294"/>
    <x v="293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x v="295"/>
    <x v="295"/>
    <x v="294"/>
    <n v="50000"/>
    <n v="66554.559999999998"/>
    <x v="0"/>
    <x v="0"/>
    <s v="USD"/>
    <n v="1383264000"/>
    <x v="295"/>
    <b v="1"/>
    <n v="665"/>
    <b v="1"/>
    <s v="film &amp; video/documentary"/>
    <n v="133"/>
    <n v="100"/>
    <x v="0"/>
    <x v="4"/>
  </r>
  <r>
    <x v="296"/>
    <x v="296"/>
    <x v="295"/>
    <n v="25000"/>
    <n v="29681.55"/>
    <x v="0"/>
    <x v="0"/>
    <s v="USD"/>
    <n v="1347017083"/>
    <x v="296"/>
    <b v="1"/>
    <n v="129"/>
    <b v="1"/>
    <s v="film &amp; video/documentary"/>
    <n v="119"/>
    <n v="230"/>
    <x v="0"/>
    <x v="4"/>
  </r>
  <r>
    <x v="297"/>
    <x v="297"/>
    <x v="296"/>
    <n v="20000"/>
    <n v="20128"/>
    <x v="0"/>
    <x v="0"/>
    <s v="USD"/>
    <n v="1430452740"/>
    <x v="297"/>
    <b v="1"/>
    <n v="142"/>
    <b v="1"/>
    <s v="film &amp; video/documentary"/>
    <n v="101"/>
    <n v="142"/>
    <x v="0"/>
    <x v="4"/>
  </r>
  <r>
    <x v="298"/>
    <x v="298"/>
    <x v="297"/>
    <n v="126000"/>
    <n v="137254.84"/>
    <x v="0"/>
    <x v="0"/>
    <s v="USD"/>
    <n v="1399669200"/>
    <x v="298"/>
    <b v="1"/>
    <n v="2436"/>
    <b v="1"/>
    <s v="film &amp; video/documentary"/>
    <n v="109"/>
    <n v="56"/>
    <x v="0"/>
    <x v="4"/>
  </r>
  <r>
    <x v="299"/>
    <x v="299"/>
    <x v="298"/>
    <n v="10000"/>
    <n v="17895.25"/>
    <x v="0"/>
    <x v="0"/>
    <s v="USD"/>
    <n v="1289975060"/>
    <x v="299"/>
    <b v="1"/>
    <n v="244"/>
    <b v="1"/>
    <s v="film &amp; video/documentary"/>
    <n v="179"/>
    <n v="73"/>
    <x v="0"/>
    <x v="4"/>
  </r>
  <r>
    <x v="300"/>
    <x v="300"/>
    <x v="299"/>
    <n v="25000"/>
    <n v="25430.66"/>
    <x v="0"/>
    <x v="0"/>
    <s v="USD"/>
    <n v="1303686138"/>
    <x v="300"/>
    <b v="1"/>
    <n v="298"/>
    <b v="1"/>
    <s v="film &amp; video/documentary"/>
    <n v="102"/>
    <n v="85"/>
    <x v="0"/>
    <x v="4"/>
  </r>
  <r>
    <x v="301"/>
    <x v="301"/>
    <x v="300"/>
    <n v="13000"/>
    <n v="15435.55"/>
    <x v="0"/>
    <x v="0"/>
    <s v="USD"/>
    <n v="1363711335"/>
    <x v="301"/>
    <b v="1"/>
    <n v="251"/>
    <b v="1"/>
    <s v="film &amp; video/documentary"/>
    <n v="119"/>
    <n v="61"/>
    <x v="0"/>
    <x v="4"/>
  </r>
  <r>
    <x v="302"/>
    <x v="302"/>
    <x v="301"/>
    <n v="10000"/>
    <n v="10046"/>
    <x v="0"/>
    <x v="0"/>
    <s v="USD"/>
    <n v="1330115638"/>
    <x v="302"/>
    <b v="1"/>
    <n v="108"/>
    <b v="1"/>
    <s v="film &amp; video/documentary"/>
    <n v="100"/>
    <n v="93"/>
    <x v="0"/>
    <x v="4"/>
  </r>
  <r>
    <x v="303"/>
    <x v="303"/>
    <x v="302"/>
    <n v="3000"/>
    <n v="4124"/>
    <x v="0"/>
    <x v="0"/>
    <s v="USD"/>
    <n v="1338601346"/>
    <x v="303"/>
    <b v="1"/>
    <n v="82"/>
    <b v="1"/>
    <s v="film &amp; video/documentary"/>
    <n v="137"/>
    <n v="50"/>
    <x v="0"/>
    <x v="4"/>
  </r>
  <r>
    <x v="304"/>
    <x v="304"/>
    <x v="303"/>
    <n v="3400"/>
    <n v="7876"/>
    <x v="0"/>
    <x v="0"/>
    <s v="USD"/>
    <n v="1346464800"/>
    <x v="304"/>
    <b v="1"/>
    <n v="74"/>
    <b v="1"/>
    <s v="film &amp; video/documentary"/>
    <n v="232"/>
    <n v="106"/>
    <x v="0"/>
    <x v="4"/>
  </r>
  <r>
    <x v="305"/>
    <x v="305"/>
    <x v="304"/>
    <n v="7500"/>
    <n v="9775"/>
    <x v="0"/>
    <x v="0"/>
    <s v="USD"/>
    <n v="1331392049"/>
    <x v="305"/>
    <b v="1"/>
    <n v="189"/>
    <b v="1"/>
    <s v="film &amp; video/documentary"/>
    <n v="130"/>
    <n v="52"/>
    <x v="0"/>
    <x v="4"/>
  </r>
  <r>
    <x v="306"/>
    <x v="306"/>
    <x v="305"/>
    <n v="1000"/>
    <n v="2929"/>
    <x v="0"/>
    <x v="0"/>
    <s v="USD"/>
    <n v="1363806333"/>
    <x v="306"/>
    <b v="1"/>
    <n v="80"/>
    <b v="1"/>
    <s v="film &amp; video/documentary"/>
    <n v="293"/>
    <n v="37"/>
    <x v="0"/>
    <x v="4"/>
  </r>
  <r>
    <x v="307"/>
    <x v="307"/>
    <x v="306"/>
    <n v="22000"/>
    <n v="24490"/>
    <x v="0"/>
    <x v="0"/>
    <s v="USD"/>
    <n v="1360276801"/>
    <x v="307"/>
    <b v="1"/>
    <n v="576"/>
    <b v="1"/>
    <s v="film &amp; video/documentary"/>
    <n v="111"/>
    <n v="43"/>
    <x v="0"/>
    <x v="4"/>
  </r>
  <r>
    <x v="308"/>
    <x v="308"/>
    <x v="307"/>
    <n v="12000"/>
    <n v="12668"/>
    <x v="0"/>
    <x v="0"/>
    <s v="USD"/>
    <n v="1299775210"/>
    <x v="308"/>
    <b v="1"/>
    <n v="202"/>
    <b v="1"/>
    <s v="film &amp; video/documentary"/>
    <n v="106"/>
    <n v="63"/>
    <x v="0"/>
    <x v="4"/>
  </r>
  <r>
    <x v="309"/>
    <x v="309"/>
    <x v="308"/>
    <n v="18000"/>
    <n v="21410"/>
    <x v="0"/>
    <x v="0"/>
    <s v="USD"/>
    <n v="1346695334"/>
    <x v="309"/>
    <b v="1"/>
    <n v="238"/>
    <b v="1"/>
    <s v="film &amp; video/documentary"/>
    <n v="119"/>
    <n v="90"/>
    <x v="0"/>
    <x v="4"/>
  </r>
  <r>
    <x v="310"/>
    <x v="310"/>
    <x v="309"/>
    <n v="1000"/>
    <n v="1041.29"/>
    <x v="0"/>
    <x v="0"/>
    <s v="USD"/>
    <n v="1319076000"/>
    <x v="310"/>
    <b v="1"/>
    <n v="36"/>
    <b v="1"/>
    <s v="film &amp; video/documentary"/>
    <n v="104"/>
    <n v="29"/>
    <x v="0"/>
    <x v="4"/>
  </r>
  <r>
    <x v="311"/>
    <x v="311"/>
    <x v="310"/>
    <n v="20000"/>
    <n v="20820.330000000002"/>
    <x v="0"/>
    <x v="0"/>
    <s v="USD"/>
    <n v="1325404740"/>
    <x v="311"/>
    <b v="1"/>
    <n v="150"/>
    <b v="1"/>
    <s v="film &amp; video/documentary"/>
    <n v="104"/>
    <n v="139"/>
    <x v="0"/>
    <x v="4"/>
  </r>
  <r>
    <x v="312"/>
    <x v="312"/>
    <x v="311"/>
    <n v="8000"/>
    <n v="8950"/>
    <x v="0"/>
    <x v="0"/>
    <s v="USD"/>
    <n v="1365973432"/>
    <x v="312"/>
    <b v="1"/>
    <n v="146"/>
    <b v="1"/>
    <s v="film &amp; video/documentary"/>
    <n v="112"/>
    <n v="61"/>
    <x v="0"/>
    <x v="4"/>
  </r>
  <r>
    <x v="313"/>
    <x v="313"/>
    <x v="312"/>
    <n v="17000"/>
    <n v="17805"/>
    <x v="0"/>
    <x v="0"/>
    <s v="USD"/>
    <n v="1281542340"/>
    <x v="313"/>
    <b v="1"/>
    <n v="222"/>
    <b v="1"/>
    <s v="film &amp; video/documentary"/>
    <n v="105"/>
    <n v="80"/>
    <x v="0"/>
    <x v="4"/>
  </r>
  <r>
    <x v="314"/>
    <x v="314"/>
    <x v="313"/>
    <n v="1000"/>
    <n v="3851.5"/>
    <x v="0"/>
    <x v="0"/>
    <s v="USD"/>
    <n v="1362167988"/>
    <x v="314"/>
    <b v="1"/>
    <n v="120"/>
    <b v="1"/>
    <s v="film &amp; video/documentary"/>
    <n v="385"/>
    <n v="32"/>
    <x v="0"/>
    <x v="4"/>
  </r>
  <r>
    <x v="315"/>
    <x v="315"/>
    <x v="314"/>
    <n v="25000"/>
    <n v="25312"/>
    <x v="0"/>
    <x v="0"/>
    <s v="USD"/>
    <n v="1345660334"/>
    <x v="315"/>
    <b v="1"/>
    <n v="126"/>
    <b v="1"/>
    <s v="film &amp; video/documentary"/>
    <n v="101"/>
    <n v="201"/>
    <x v="0"/>
    <x v="4"/>
  </r>
  <r>
    <x v="316"/>
    <x v="316"/>
    <x v="315"/>
    <n v="15000"/>
    <n v="17066"/>
    <x v="0"/>
    <x v="5"/>
    <s v="CAD"/>
    <n v="1418273940"/>
    <x v="316"/>
    <b v="1"/>
    <n v="158"/>
    <b v="1"/>
    <s v="film &amp; video/documentary"/>
    <n v="114"/>
    <n v="108"/>
    <x v="0"/>
    <x v="4"/>
  </r>
  <r>
    <x v="317"/>
    <x v="317"/>
    <x v="316"/>
    <n v="30000"/>
    <n v="30241"/>
    <x v="0"/>
    <x v="0"/>
    <s v="USD"/>
    <n v="1386778483"/>
    <x v="317"/>
    <b v="1"/>
    <n v="316"/>
    <b v="1"/>
    <s v="film &amp; video/documentary"/>
    <n v="101"/>
    <n v="96"/>
    <x v="0"/>
    <x v="4"/>
  </r>
  <r>
    <x v="318"/>
    <x v="318"/>
    <x v="317"/>
    <n v="5000"/>
    <n v="14166"/>
    <x v="0"/>
    <x v="0"/>
    <s v="USD"/>
    <n v="1364342151"/>
    <x v="318"/>
    <b v="1"/>
    <n v="284"/>
    <b v="1"/>
    <s v="film &amp; video/documentary"/>
    <n v="283"/>
    <n v="50"/>
    <x v="0"/>
    <x v="4"/>
  </r>
  <r>
    <x v="319"/>
    <x v="319"/>
    <x v="318"/>
    <n v="5000"/>
    <n v="5634"/>
    <x v="0"/>
    <x v="0"/>
    <s v="USD"/>
    <n v="1265097540"/>
    <x v="319"/>
    <b v="1"/>
    <n v="51"/>
    <b v="1"/>
    <s v="film &amp; video/documentary"/>
    <n v="113"/>
    <n v="110"/>
    <x v="0"/>
    <x v="4"/>
  </r>
  <r>
    <x v="320"/>
    <x v="320"/>
    <x v="319"/>
    <n v="20000"/>
    <n v="21316"/>
    <x v="0"/>
    <x v="1"/>
    <s v="GBP"/>
    <n v="1450825200"/>
    <x v="320"/>
    <b v="1"/>
    <n v="158"/>
    <b v="1"/>
    <s v="film &amp; video/documentary"/>
    <n v="107"/>
    <n v="135"/>
    <x v="0"/>
    <x v="4"/>
  </r>
  <r>
    <x v="321"/>
    <x v="321"/>
    <x v="320"/>
    <n v="35000"/>
    <n v="35932"/>
    <x v="0"/>
    <x v="12"/>
    <s v="EUR"/>
    <n v="1478605386"/>
    <x v="321"/>
    <b v="1"/>
    <n v="337"/>
    <b v="1"/>
    <s v="film &amp; video/documentary"/>
    <n v="103"/>
    <n v="107"/>
    <x v="0"/>
    <x v="4"/>
  </r>
  <r>
    <x v="322"/>
    <x v="322"/>
    <x v="321"/>
    <n v="25000"/>
    <n v="26978"/>
    <x v="0"/>
    <x v="0"/>
    <s v="USD"/>
    <n v="1463146848"/>
    <x v="322"/>
    <b v="1"/>
    <n v="186"/>
    <b v="1"/>
    <s v="film &amp; video/documentary"/>
    <n v="108"/>
    <n v="145"/>
    <x v="0"/>
    <x v="4"/>
  </r>
  <r>
    <x v="323"/>
    <x v="323"/>
    <x v="322"/>
    <n v="5400"/>
    <n v="6646"/>
    <x v="0"/>
    <x v="0"/>
    <s v="USD"/>
    <n v="1482307140"/>
    <x v="323"/>
    <b v="1"/>
    <n v="58"/>
    <b v="1"/>
    <s v="film &amp; video/documentary"/>
    <n v="123"/>
    <n v="115"/>
    <x v="0"/>
    <x v="4"/>
  </r>
  <r>
    <x v="324"/>
    <x v="324"/>
    <x v="323"/>
    <n v="8500"/>
    <n v="8636"/>
    <x v="0"/>
    <x v="0"/>
    <s v="USD"/>
    <n v="1438441308"/>
    <x v="324"/>
    <b v="1"/>
    <n v="82"/>
    <b v="1"/>
    <s v="film &amp; video/documentary"/>
    <n v="102"/>
    <n v="105"/>
    <x v="0"/>
    <x v="4"/>
  </r>
  <r>
    <x v="325"/>
    <x v="325"/>
    <x v="324"/>
    <n v="50000"/>
    <n v="52198"/>
    <x v="0"/>
    <x v="0"/>
    <s v="USD"/>
    <n v="1482208233"/>
    <x v="325"/>
    <b v="1"/>
    <n v="736"/>
    <b v="1"/>
    <s v="film &amp; video/documentary"/>
    <n v="104"/>
    <n v="71"/>
    <x v="0"/>
    <x v="4"/>
  </r>
  <r>
    <x v="326"/>
    <x v="326"/>
    <x v="325"/>
    <n v="150000"/>
    <n v="169394.6"/>
    <x v="0"/>
    <x v="0"/>
    <s v="USD"/>
    <n v="1489532220"/>
    <x v="326"/>
    <b v="1"/>
    <n v="1151"/>
    <b v="1"/>
    <s v="film &amp; video/documentary"/>
    <n v="113"/>
    <n v="147"/>
    <x v="0"/>
    <x v="4"/>
  </r>
  <r>
    <x v="327"/>
    <x v="327"/>
    <x v="326"/>
    <n v="4000"/>
    <n v="5456"/>
    <x v="0"/>
    <x v="0"/>
    <s v="USD"/>
    <n v="1427011200"/>
    <x v="327"/>
    <b v="1"/>
    <n v="34"/>
    <b v="1"/>
    <s v="film &amp; video/documentary"/>
    <n v="136"/>
    <n v="160"/>
    <x v="0"/>
    <x v="4"/>
  </r>
  <r>
    <x v="328"/>
    <x v="328"/>
    <x v="327"/>
    <n v="75000"/>
    <n v="77710.8"/>
    <x v="0"/>
    <x v="0"/>
    <s v="USD"/>
    <n v="1446350400"/>
    <x v="328"/>
    <b v="1"/>
    <n v="498"/>
    <b v="1"/>
    <s v="film &amp; video/documentary"/>
    <n v="104"/>
    <n v="156"/>
    <x v="0"/>
    <x v="4"/>
  </r>
  <r>
    <x v="329"/>
    <x v="329"/>
    <x v="328"/>
    <n v="10000"/>
    <n v="10550"/>
    <x v="0"/>
    <x v="0"/>
    <s v="USD"/>
    <n v="1446868800"/>
    <x v="329"/>
    <b v="1"/>
    <n v="167"/>
    <b v="1"/>
    <s v="film &amp; video/documentary"/>
    <n v="106"/>
    <n v="63"/>
    <x v="0"/>
    <x v="4"/>
  </r>
  <r>
    <x v="330"/>
    <x v="330"/>
    <x v="329"/>
    <n v="35000"/>
    <n v="35640"/>
    <x v="0"/>
    <x v="0"/>
    <s v="USD"/>
    <n v="1368763140"/>
    <x v="330"/>
    <b v="1"/>
    <n v="340"/>
    <b v="1"/>
    <s v="film &amp; video/documentary"/>
    <n v="102"/>
    <n v="105"/>
    <x v="0"/>
    <x v="4"/>
  </r>
  <r>
    <x v="331"/>
    <x v="331"/>
    <x v="330"/>
    <n v="40000"/>
    <n v="42642"/>
    <x v="0"/>
    <x v="0"/>
    <s v="USD"/>
    <n v="1466171834"/>
    <x v="331"/>
    <b v="1"/>
    <n v="438"/>
    <b v="1"/>
    <s v="film &amp; video/documentary"/>
    <n v="107"/>
    <n v="97"/>
    <x v="0"/>
    <x v="4"/>
  </r>
  <r>
    <x v="332"/>
    <x v="332"/>
    <x v="331"/>
    <n v="100000"/>
    <n v="113015"/>
    <x v="0"/>
    <x v="0"/>
    <s v="USD"/>
    <n v="1446019200"/>
    <x v="332"/>
    <b v="1"/>
    <n v="555"/>
    <b v="1"/>
    <s v="film &amp; video/documentary"/>
    <n v="113"/>
    <n v="204"/>
    <x v="0"/>
    <x v="4"/>
  </r>
  <r>
    <x v="333"/>
    <x v="333"/>
    <x v="332"/>
    <n v="40000"/>
    <n v="50091"/>
    <x v="0"/>
    <x v="0"/>
    <s v="USD"/>
    <n v="1460038591"/>
    <x v="333"/>
    <b v="1"/>
    <n v="266"/>
    <b v="1"/>
    <s v="film &amp; video/documentary"/>
    <n v="125"/>
    <n v="188"/>
    <x v="0"/>
    <x v="4"/>
  </r>
  <r>
    <x v="334"/>
    <x v="334"/>
    <x v="333"/>
    <n v="10000"/>
    <n v="10119"/>
    <x v="0"/>
    <x v="0"/>
    <s v="USD"/>
    <n v="1431716400"/>
    <x v="334"/>
    <b v="1"/>
    <n v="69"/>
    <b v="1"/>
    <s v="film &amp; video/documentary"/>
    <n v="101"/>
    <n v="147"/>
    <x v="0"/>
    <x v="4"/>
  </r>
  <r>
    <x v="335"/>
    <x v="335"/>
    <x v="334"/>
    <n v="8500"/>
    <n v="8735"/>
    <x v="0"/>
    <x v="0"/>
    <s v="USD"/>
    <n v="1431122400"/>
    <x v="335"/>
    <b v="1"/>
    <n v="80"/>
    <b v="1"/>
    <s v="film &amp; video/documentary"/>
    <n v="103"/>
    <n v="109"/>
    <x v="0"/>
    <x v="4"/>
  </r>
  <r>
    <x v="336"/>
    <x v="336"/>
    <x v="335"/>
    <n v="25000"/>
    <n v="29209.78"/>
    <x v="0"/>
    <x v="0"/>
    <s v="USD"/>
    <n v="1447427918"/>
    <x v="336"/>
    <b v="1"/>
    <n v="493"/>
    <b v="1"/>
    <s v="film &amp; video/documentary"/>
    <n v="117"/>
    <n v="59"/>
    <x v="0"/>
    <x v="4"/>
  </r>
  <r>
    <x v="337"/>
    <x v="337"/>
    <x v="336"/>
    <n v="3000"/>
    <n v="3035.05"/>
    <x v="0"/>
    <x v="0"/>
    <s v="USD"/>
    <n v="1426298708"/>
    <x v="337"/>
    <b v="1"/>
    <n v="31"/>
    <b v="1"/>
    <s v="film &amp; video/documentary"/>
    <n v="101"/>
    <n v="98"/>
    <x v="0"/>
    <x v="4"/>
  </r>
  <r>
    <x v="338"/>
    <x v="338"/>
    <x v="337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</r>
  <r>
    <x v="339"/>
    <x v="339"/>
    <x v="338"/>
    <n v="6000"/>
    <n v="6485"/>
    <x v="0"/>
    <x v="0"/>
    <s v="USD"/>
    <n v="1430331268"/>
    <x v="339"/>
    <b v="1"/>
    <n v="89"/>
    <b v="1"/>
    <s v="film &amp; video/documentary"/>
    <n v="108"/>
    <n v="73"/>
    <x v="0"/>
    <x v="4"/>
  </r>
  <r>
    <x v="340"/>
    <x v="340"/>
    <x v="339"/>
    <n v="35000"/>
    <n v="43758"/>
    <x v="0"/>
    <x v="0"/>
    <s v="USD"/>
    <n v="1489006800"/>
    <x v="340"/>
    <b v="1"/>
    <n v="299"/>
    <b v="1"/>
    <s v="film &amp; video/documentary"/>
    <n v="125"/>
    <n v="146"/>
    <x v="0"/>
    <x v="4"/>
  </r>
  <r>
    <x v="341"/>
    <x v="341"/>
    <x v="340"/>
    <n v="3500"/>
    <n v="3735"/>
    <x v="0"/>
    <x v="0"/>
    <s v="USD"/>
    <n v="1412135940"/>
    <x v="341"/>
    <b v="1"/>
    <n v="55"/>
    <b v="1"/>
    <s v="film &amp; video/documentary"/>
    <n v="107"/>
    <n v="68"/>
    <x v="0"/>
    <x v="4"/>
  </r>
  <r>
    <x v="342"/>
    <x v="342"/>
    <x v="341"/>
    <n v="55000"/>
    <n v="55201.52"/>
    <x v="0"/>
    <x v="0"/>
    <s v="USD"/>
    <n v="1461955465"/>
    <x v="342"/>
    <b v="1"/>
    <n v="325"/>
    <b v="1"/>
    <s v="film &amp; video/documentary"/>
    <n v="100"/>
    <n v="170"/>
    <x v="0"/>
    <x v="4"/>
  </r>
  <r>
    <x v="343"/>
    <x v="343"/>
    <x v="342"/>
    <n v="30000"/>
    <n v="30608.59"/>
    <x v="0"/>
    <x v="0"/>
    <s v="USD"/>
    <n v="1415934000"/>
    <x v="343"/>
    <b v="1"/>
    <n v="524"/>
    <b v="1"/>
    <s v="film &amp; video/documentary"/>
    <n v="102"/>
    <n v="58"/>
    <x v="0"/>
    <x v="4"/>
  </r>
  <r>
    <x v="344"/>
    <x v="344"/>
    <x v="343"/>
    <n v="33500"/>
    <n v="34198"/>
    <x v="0"/>
    <x v="0"/>
    <s v="USD"/>
    <n v="1433125200"/>
    <x v="344"/>
    <b v="1"/>
    <n v="285"/>
    <b v="1"/>
    <s v="film &amp; video/documentary"/>
    <n v="102"/>
    <n v="120"/>
    <x v="0"/>
    <x v="4"/>
  </r>
  <r>
    <x v="345"/>
    <x v="345"/>
    <x v="344"/>
    <n v="14500"/>
    <n v="17875"/>
    <x v="0"/>
    <x v="0"/>
    <s v="USD"/>
    <n v="1432161590"/>
    <x v="345"/>
    <b v="1"/>
    <n v="179"/>
    <b v="1"/>
    <s v="film &amp; video/documentary"/>
    <n v="123"/>
    <n v="100"/>
    <x v="0"/>
    <x v="4"/>
  </r>
  <r>
    <x v="346"/>
    <x v="346"/>
    <x v="345"/>
    <n v="10000"/>
    <n v="17028.88"/>
    <x v="0"/>
    <x v="0"/>
    <s v="USD"/>
    <n v="1444824021"/>
    <x v="346"/>
    <b v="1"/>
    <n v="188"/>
    <b v="1"/>
    <s v="film &amp; video/documentary"/>
    <n v="170"/>
    <n v="91"/>
    <x v="0"/>
    <x v="4"/>
  </r>
  <r>
    <x v="347"/>
    <x v="347"/>
    <x v="346"/>
    <n v="40000"/>
    <n v="44636.2"/>
    <x v="0"/>
    <x v="0"/>
    <s v="USD"/>
    <n v="1447505609"/>
    <x v="347"/>
    <b v="1"/>
    <n v="379"/>
    <b v="1"/>
    <s v="film &amp; video/documentary"/>
    <n v="112"/>
    <n v="118"/>
    <x v="0"/>
    <x v="4"/>
  </r>
  <r>
    <x v="348"/>
    <x v="348"/>
    <x v="347"/>
    <n v="10000"/>
    <n v="10300"/>
    <x v="0"/>
    <x v="0"/>
    <s v="USD"/>
    <n v="1440165916"/>
    <x v="348"/>
    <b v="1"/>
    <n v="119"/>
    <b v="1"/>
    <s v="film &amp; video/documentary"/>
    <n v="103"/>
    <n v="87"/>
    <x v="0"/>
    <x v="4"/>
  </r>
  <r>
    <x v="349"/>
    <x v="349"/>
    <x v="348"/>
    <n v="11260"/>
    <n v="12007.18"/>
    <x v="0"/>
    <x v="0"/>
    <s v="USD"/>
    <n v="1487937508"/>
    <x v="349"/>
    <b v="1"/>
    <n v="167"/>
    <b v="1"/>
    <s v="film &amp; video/documentary"/>
    <n v="107"/>
    <n v="72"/>
    <x v="0"/>
    <x v="4"/>
  </r>
  <r>
    <x v="350"/>
    <x v="350"/>
    <x v="349"/>
    <n v="25000"/>
    <n v="28690"/>
    <x v="0"/>
    <x v="0"/>
    <s v="USD"/>
    <n v="1473566340"/>
    <x v="350"/>
    <b v="1"/>
    <n v="221"/>
    <b v="1"/>
    <s v="film &amp; video/documentary"/>
    <n v="115"/>
    <n v="130"/>
    <x v="0"/>
    <x v="4"/>
  </r>
  <r>
    <x v="351"/>
    <x v="351"/>
    <x v="350"/>
    <n v="34000"/>
    <n v="43296"/>
    <x v="0"/>
    <x v="3"/>
    <s v="EUR"/>
    <n v="1460066954"/>
    <x v="351"/>
    <b v="1"/>
    <n v="964"/>
    <b v="1"/>
    <s v="film &amp; video/documentary"/>
    <n v="127"/>
    <n v="45"/>
    <x v="0"/>
    <x v="4"/>
  </r>
  <r>
    <x v="352"/>
    <x v="352"/>
    <x v="351"/>
    <n v="10000"/>
    <n v="11656"/>
    <x v="0"/>
    <x v="0"/>
    <s v="USD"/>
    <n v="1412740868"/>
    <x v="352"/>
    <b v="1"/>
    <n v="286"/>
    <b v="1"/>
    <s v="film &amp; video/documentary"/>
    <n v="117"/>
    <n v="41"/>
    <x v="0"/>
    <x v="4"/>
  </r>
  <r>
    <x v="353"/>
    <x v="353"/>
    <x v="352"/>
    <n v="58425"/>
    <n v="63460.18"/>
    <x v="0"/>
    <x v="0"/>
    <s v="USD"/>
    <n v="1447963219"/>
    <x v="353"/>
    <b v="1"/>
    <n v="613"/>
    <b v="1"/>
    <s v="film &amp; video/documentary"/>
    <n v="109"/>
    <n v="104"/>
    <x v="0"/>
    <x v="4"/>
  </r>
  <r>
    <x v="354"/>
    <x v="354"/>
    <x v="353"/>
    <n v="3500"/>
    <n v="3638"/>
    <x v="0"/>
    <x v="0"/>
    <s v="USD"/>
    <n v="1460141521"/>
    <x v="354"/>
    <b v="1"/>
    <n v="29"/>
    <b v="1"/>
    <s v="film &amp; video/documentary"/>
    <n v="104"/>
    <n v="125"/>
    <x v="0"/>
    <x v="4"/>
  </r>
  <r>
    <x v="355"/>
    <x v="355"/>
    <x v="354"/>
    <n v="35000"/>
    <n v="40690"/>
    <x v="0"/>
    <x v="0"/>
    <s v="USD"/>
    <n v="1417420994"/>
    <x v="355"/>
    <b v="1"/>
    <n v="165"/>
    <b v="1"/>
    <s v="film &amp; video/documentary"/>
    <n v="116"/>
    <n v="247"/>
    <x v="0"/>
    <x v="4"/>
  </r>
  <r>
    <x v="356"/>
    <x v="356"/>
    <x v="355"/>
    <n v="7500"/>
    <n v="7701.93"/>
    <x v="0"/>
    <x v="0"/>
    <s v="USD"/>
    <n v="1458152193"/>
    <x v="356"/>
    <b v="1"/>
    <n v="97"/>
    <b v="1"/>
    <s v="film &amp; video/documentary"/>
    <n v="103"/>
    <n v="79"/>
    <x v="0"/>
    <x v="4"/>
  </r>
  <r>
    <x v="357"/>
    <x v="357"/>
    <x v="356"/>
    <n v="15000"/>
    <n v="26100"/>
    <x v="0"/>
    <x v="0"/>
    <s v="USD"/>
    <n v="1429852797"/>
    <x v="357"/>
    <b v="1"/>
    <n v="303"/>
    <b v="1"/>
    <s v="film &amp; video/documentary"/>
    <n v="174"/>
    <n v="86"/>
    <x v="0"/>
    <x v="4"/>
  </r>
  <r>
    <x v="358"/>
    <x v="358"/>
    <x v="357"/>
    <n v="50000"/>
    <n v="51544"/>
    <x v="0"/>
    <x v="0"/>
    <s v="USD"/>
    <n v="1466002800"/>
    <x v="358"/>
    <b v="1"/>
    <n v="267"/>
    <b v="1"/>
    <s v="film &amp; video/documentary"/>
    <n v="103"/>
    <n v="193"/>
    <x v="0"/>
    <x v="4"/>
  </r>
  <r>
    <x v="359"/>
    <x v="359"/>
    <x v="358"/>
    <n v="24200"/>
    <n v="25375"/>
    <x v="0"/>
    <x v="0"/>
    <s v="USD"/>
    <n v="1415941920"/>
    <x v="359"/>
    <b v="1"/>
    <n v="302"/>
    <b v="1"/>
    <s v="film &amp; video/documentary"/>
    <n v="105"/>
    <n v="84"/>
    <x v="0"/>
    <x v="4"/>
  </r>
  <r>
    <x v="360"/>
    <x v="360"/>
    <x v="359"/>
    <n v="12000"/>
    <n v="12165"/>
    <x v="0"/>
    <x v="0"/>
    <s v="USD"/>
    <n v="1437621060"/>
    <x v="360"/>
    <b v="0"/>
    <n v="87"/>
    <b v="1"/>
    <s v="film &amp; video/documentary"/>
    <n v="101"/>
    <n v="140"/>
    <x v="0"/>
    <x v="4"/>
  </r>
  <r>
    <x v="361"/>
    <x v="361"/>
    <x v="360"/>
    <n v="35000"/>
    <n v="38876.949999999997"/>
    <x v="0"/>
    <x v="0"/>
    <s v="USD"/>
    <n v="1416704506"/>
    <x v="361"/>
    <b v="0"/>
    <n v="354"/>
    <b v="1"/>
    <s v="film &amp; video/documentary"/>
    <n v="111"/>
    <n v="110"/>
    <x v="0"/>
    <x v="4"/>
  </r>
  <r>
    <x v="362"/>
    <x v="362"/>
    <x v="361"/>
    <n v="9665"/>
    <n v="12000"/>
    <x v="0"/>
    <x v="0"/>
    <s v="USD"/>
    <n v="1407456000"/>
    <x v="362"/>
    <b v="0"/>
    <n v="86"/>
    <b v="1"/>
    <s v="film &amp; video/documentary"/>
    <n v="124"/>
    <n v="140"/>
    <x v="0"/>
    <x v="4"/>
  </r>
  <r>
    <x v="363"/>
    <x v="363"/>
    <x v="362"/>
    <n v="8925"/>
    <n v="9044"/>
    <x v="0"/>
    <x v="0"/>
    <s v="USD"/>
    <n v="1272828120"/>
    <x v="363"/>
    <b v="0"/>
    <n v="26"/>
    <b v="1"/>
    <s v="film &amp; video/documentary"/>
    <n v="101"/>
    <n v="348"/>
    <x v="0"/>
    <x v="4"/>
  </r>
  <r>
    <x v="364"/>
    <x v="364"/>
    <x v="363"/>
    <n v="7000"/>
    <n v="7711.3"/>
    <x v="0"/>
    <x v="0"/>
    <s v="USD"/>
    <n v="1403323140"/>
    <x v="364"/>
    <b v="0"/>
    <n v="113"/>
    <b v="1"/>
    <s v="film &amp; video/documentary"/>
    <n v="110"/>
    <n v="68"/>
    <x v="0"/>
    <x v="4"/>
  </r>
  <r>
    <x v="365"/>
    <x v="365"/>
    <x v="364"/>
    <n v="15000"/>
    <n v="15596"/>
    <x v="0"/>
    <x v="1"/>
    <s v="GBP"/>
    <n v="1393597999"/>
    <x v="365"/>
    <b v="0"/>
    <n v="65"/>
    <b v="1"/>
    <s v="film &amp; video/documentary"/>
    <n v="104"/>
    <n v="240"/>
    <x v="0"/>
    <x v="4"/>
  </r>
  <r>
    <x v="366"/>
    <x v="366"/>
    <x v="365"/>
    <n v="38000"/>
    <n v="38500"/>
    <x v="0"/>
    <x v="0"/>
    <s v="USD"/>
    <n v="1337540518"/>
    <x v="366"/>
    <b v="0"/>
    <n v="134"/>
    <b v="1"/>
    <s v="film &amp; video/documentary"/>
    <n v="101"/>
    <n v="287"/>
    <x v="0"/>
    <x v="4"/>
  </r>
  <r>
    <x v="367"/>
    <x v="367"/>
    <x v="366"/>
    <n v="10000"/>
    <n v="10335.01"/>
    <x v="0"/>
    <x v="0"/>
    <s v="USD"/>
    <n v="1367384340"/>
    <x v="367"/>
    <b v="0"/>
    <n v="119"/>
    <b v="1"/>
    <s v="film &amp; video/documentary"/>
    <n v="103"/>
    <n v="87"/>
    <x v="0"/>
    <x v="4"/>
  </r>
  <r>
    <x v="368"/>
    <x v="368"/>
    <x v="367"/>
    <n v="12500"/>
    <n v="13014"/>
    <x v="0"/>
    <x v="0"/>
    <s v="USD"/>
    <n v="1426426322"/>
    <x v="368"/>
    <b v="0"/>
    <n v="159"/>
    <b v="1"/>
    <s v="film &amp; video/documentary"/>
    <n v="104"/>
    <n v="82"/>
    <x v="0"/>
    <x v="4"/>
  </r>
  <r>
    <x v="369"/>
    <x v="369"/>
    <x v="368"/>
    <n v="6500"/>
    <n v="7160.12"/>
    <x v="0"/>
    <x v="0"/>
    <s v="USD"/>
    <n v="1326633269"/>
    <x v="369"/>
    <b v="0"/>
    <n v="167"/>
    <b v="1"/>
    <s v="film &amp; video/documentary"/>
    <n v="110"/>
    <n v="43"/>
    <x v="0"/>
    <x v="4"/>
  </r>
  <r>
    <x v="370"/>
    <x v="370"/>
    <x v="369"/>
    <n v="25000"/>
    <n v="30505"/>
    <x v="0"/>
    <x v="0"/>
    <s v="USD"/>
    <n v="1483729500"/>
    <x v="370"/>
    <b v="0"/>
    <n v="43"/>
    <b v="1"/>
    <s v="film &amp; video/documentary"/>
    <n v="122"/>
    <n v="709"/>
    <x v="0"/>
    <x v="4"/>
  </r>
  <r>
    <x v="371"/>
    <x v="371"/>
    <x v="370"/>
    <n v="150000"/>
    <n v="171253"/>
    <x v="0"/>
    <x v="0"/>
    <s v="USD"/>
    <n v="1359743139"/>
    <x v="371"/>
    <b v="0"/>
    <n v="1062"/>
    <b v="1"/>
    <s v="film &amp; video/documentary"/>
    <n v="114"/>
    <n v="161"/>
    <x v="0"/>
    <x v="4"/>
  </r>
  <r>
    <x v="372"/>
    <x v="372"/>
    <x v="371"/>
    <n v="300"/>
    <n v="376"/>
    <x v="0"/>
    <x v="1"/>
    <s v="GBP"/>
    <n v="1459872000"/>
    <x v="372"/>
    <b v="0"/>
    <n v="9"/>
    <b v="1"/>
    <s v="film &amp; video/documentary"/>
    <n v="125"/>
    <n v="42"/>
    <x v="0"/>
    <x v="4"/>
  </r>
  <r>
    <x v="373"/>
    <x v="373"/>
    <x v="372"/>
    <n v="7500"/>
    <n v="8000"/>
    <x v="0"/>
    <x v="0"/>
    <s v="USD"/>
    <n v="1342648398"/>
    <x v="373"/>
    <b v="0"/>
    <n v="89"/>
    <b v="1"/>
    <s v="film &amp; video/documentary"/>
    <n v="107"/>
    <n v="90"/>
    <x v="0"/>
    <x v="4"/>
  </r>
  <r>
    <x v="374"/>
    <x v="374"/>
    <x v="373"/>
    <n v="6000"/>
    <n v="7839"/>
    <x v="0"/>
    <x v="0"/>
    <s v="USD"/>
    <n v="1316208031"/>
    <x v="374"/>
    <b v="0"/>
    <n v="174"/>
    <b v="1"/>
    <s v="film &amp; video/documentary"/>
    <n v="131"/>
    <n v="45"/>
    <x v="0"/>
    <x v="4"/>
  </r>
  <r>
    <x v="375"/>
    <x v="375"/>
    <x v="374"/>
    <n v="500"/>
    <n v="600"/>
    <x v="0"/>
    <x v="0"/>
    <s v="USD"/>
    <n v="1393694280"/>
    <x v="375"/>
    <b v="0"/>
    <n v="14"/>
    <b v="1"/>
    <s v="film &amp; video/documentary"/>
    <n v="120"/>
    <n v="43"/>
    <x v="0"/>
    <x v="4"/>
  </r>
  <r>
    <x v="376"/>
    <x v="376"/>
    <x v="375"/>
    <n v="2450"/>
    <n v="2596"/>
    <x v="0"/>
    <x v="1"/>
    <s v="GBP"/>
    <n v="1472122316"/>
    <x v="376"/>
    <b v="0"/>
    <n v="48"/>
    <b v="1"/>
    <s v="film &amp; video/documentary"/>
    <n v="106"/>
    <n v="54"/>
    <x v="0"/>
    <x v="4"/>
  </r>
  <r>
    <x v="377"/>
    <x v="377"/>
    <x v="376"/>
    <n v="12000"/>
    <n v="13728"/>
    <x v="0"/>
    <x v="0"/>
    <s v="USD"/>
    <n v="1447484460"/>
    <x v="377"/>
    <b v="0"/>
    <n v="133"/>
    <b v="1"/>
    <s v="film &amp; video/documentary"/>
    <n v="114"/>
    <n v="103"/>
    <x v="0"/>
    <x v="4"/>
  </r>
  <r>
    <x v="378"/>
    <x v="378"/>
    <x v="377"/>
    <n v="3000"/>
    <n v="3353"/>
    <x v="0"/>
    <x v="5"/>
    <s v="CAD"/>
    <n v="1453765920"/>
    <x v="378"/>
    <b v="0"/>
    <n v="83"/>
    <b v="1"/>
    <s v="film &amp; video/documentary"/>
    <n v="112"/>
    <n v="40"/>
    <x v="0"/>
    <x v="4"/>
  </r>
  <r>
    <x v="379"/>
    <x v="379"/>
    <x v="378"/>
    <n v="15000"/>
    <n v="17412"/>
    <x v="0"/>
    <x v="0"/>
    <s v="USD"/>
    <n v="1336062672"/>
    <x v="379"/>
    <b v="0"/>
    <n v="149"/>
    <b v="1"/>
    <s v="film &amp; video/documentary"/>
    <n v="116"/>
    <n v="117"/>
    <x v="0"/>
    <x v="4"/>
  </r>
  <r>
    <x v="380"/>
    <x v="380"/>
    <x v="379"/>
    <n v="4000"/>
    <n v="5660"/>
    <x v="0"/>
    <x v="0"/>
    <s v="USD"/>
    <n v="1453569392"/>
    <x v="380"/>
    <b v="0"/>
    <n v="49"/>
    <b v="1"/>
    <s v="film &amp; video/documentary"/>
    <n v="142"/>
    <n v="116"/>
    <x v="0"/>
    <x v="4"/>
  </r>
  <r>
    <x v="381"/>
    <x v="381"/>
    <x v="380"/>
    <n v="25000"/>
    <n v="26182.5"/>
    <x v="0"/>
    <x v="0"/>
    <s v="USD"/>
    <n v="1343624400"/>
    <x v="381"/>
    <b v="0"/>
    <n v="251"/>
    <b v="1"/>
    <s v="film &amp; video/documentary"/>
    <n v="105"/>
    <n v="104"/>
    <x v="0"/>
    <x v="4"/>
  </r>
  <r>
    <x v="382"/>
    <x v="382"/>
    <x v="381"/>
    <n v="600"/>
    <n v="1535"/>
    <x v="0"/>
    <x v="0"/>
    <s v="USD"/>
    <n v="1346950900"/>
    <x v="382"/>
    <b v="0"/>
    <n v="22"/>
    <b v="1"/>
    <s v="film &amp; video/documentary"/>
    <n v="256"/>
    <n v="70"/>
    <x v="0"/>
    <x v="4"/>
  </r>
  <r>
    <x v="383"/>
    <x v="383"/>
    <x v="382"/>
    <n v="999"/>
    <n v="2065"/>
    <x v="0"/>
    <x v="0"/>
    <s v="USD"/>
    <n v="1400467759"/>
    <x v="383"/>
    <b v="0"/>
    <n v="48"/>
    <b v="1"/>
    <s v="film &amp; video/documentary"/>
    <n v="207"/>
    <n v="43"/>
    <x v="0"/>
    <x v="4"/>
  </r>
  <r>
    <x v="384"/>
    <x v="384"/>
    <x v="383"/>
    <n v="20000"/>
    <n v="22421"/>
    <x v="0"/>
    <x v="0"/>
    <s v="USD"/>
    <n v="1420569947"/>
    <x v="384"/>
    <b v="0"/>
    <n v="383"/>
    <b v="1"/>
    <s v="film &amp; video/documentary"/>
    <n v="112"/>
    <n v="59"/>
    <x v="0"/>
    <x v="4"/>
  </r>
  <r>
    <x v="385"/>
    <x v="385"/>
    <x v="384"/>
    <n v="25000"/>
    <n v="26495.5"/>
    <x v="0"/>
    <x v="0"/>
    <s v="USD"/>
    <n v="1416582101"/>
    <x v="385"/>
    <b v="0"/>
    <n v="237"/>
    <b v="1"/>
    <s v="film &amp; video/documentary"/>
    <n v="106"/>
    <n v="112"/>
    <x v="0"/>
    <x v="4"/>
  </r>
  <r>
    <x v="386"/>
    <x v="386"/>
    <x v="385"/>
    <n v="600"/>
    <n v="601"/>
    <x v="0"/>
    <x v="0"/>
    <s v="USD"/>
    <n v="1439246991"/>
    <x v="386"/>
    <b v="0"/>
    <n v="13"/>
    <b v="1"/>
    <s v="film &amp; video/documentary"/>
    <n v="100"/>
    <n v="46"/>
    <x v="0"/>
    <x v="4"/>
  </r>
  <r>
    <x v="387"/>
    <x v="387"/>
    <x v="386"/>
    <n v="38000"/>
    <n v="81316"/>
    <x v="0"/>
    <x v="0"/>
    <s v="USD"/>
    <n v="1439618400"/>
    <x v="387"/>
    <b v="0"/>
    <n v="562"/>
    <b v="1"/>
    <s v="film &amp; video/documentary"/>
    <n v="214"/>
    <n v="145"/>
    <x v="0"/>
    <x v="4"/>
  </r>
  <r>
    <x v="388"/>
    <x v="388"/>
    <x v="387"/>
    <n v="5000"/>
    <n v="6308"/>
    <x v="0"/>
    <x v="0"/>
    <s v="USD"/>
    <n v="1469670580"/>
    <x v="388"/>
    <b v="0"/>
    <n v="71"/>
    <b v="1"/>
    <s v="film &amp; video/documentary"/>
    <n v="126"/>
    <n v="89"/>
    <x v="0"/>
    <x v="4"/>
  </r>
  <r>
    <x v="389"/>
    <x v="389"/>
    <x v="388"/>
    <n v="68000"/>
    <n v="123444.12"/>
    <x v="0"/>
    <x v="0"/>
    <s v="USD"/>
    <n v="1394233140"/>
    <x v="389"/>
    <b v="0"/>
    <n v="1510"/>
    <b v="1"/>
    <s v="film &amp; video/documentary"/>
    <n v="182"/>
    <n v="82"/>
    <x v="0"/>
    <x v="4"/>
  </r>
  <r>
    <x v="390"/>
    <x v="390"/>
    <x v="389"/>
    <n v="1000"/>
    <n v="1000"/>
    <x v="0"/>
    <x v="0"/>
    <s v="USD"/>
    <n v="1431046372"/>
    <x v="390"/>
    <b v="0"/>
    <n v="14"/>
    <b v="1"/>
    <s v="film &amp; video/documentary"/>
    <n v="100"/>
    <n v="71"/>
    <x v="0"/>
    <x v="4"/>
  </r>
  <r>
    <x v="391"/>
    <x v="391"/>
    <x v="390"/>
    <n v="20000"/>
    <n v="20122"/>
    <x v="0"/>
    <x v="0"/>
    <s v="USD"/>
    <n v="1324169940"/>
    <x v="391"/>
    <b v="0"/>
    <n v="193"/>
    <b v="1"/>
    <s v="film &amp; video/documentary"/>
    <n v="101"/>
    <n v="104"/>
    <x v="0"/>
    <x v="4"/>
  </r>
  <r>
    <x v="392"/>
    <x v="392"/>
    <x v="391"/>
    <n v="18500"/>
    <n v="18667"/>
    <x v="0"/>
    <x v="0"/>
    <s v="USD"/>
    <n v="1315450800"/>
    <x v="392"/>
    <b v="0"/>
    <n v="206"/>
    <b v="1"/>
    <s v="film &amp; video/documentary"/>
    <n v="101"/>
    <n v="91"/>
    <x v="0"/>
    <x v="4"/>
  </r>
  <r>
    <x v="393"/>
    <x v="393"/>
    <x v="392"/>
    <n v="50000"/>
    <n v="55223"/>
    <x v="0"/>
    <x v="0"/>
    <s v="USD"/>
    <n v="1381424452"/>
    <x v="393"/>
    <b v="0"/>
    <n v="351"/>
    <b v="1"/>
    <s v="film &amp; video/documentary"/>
    <n v="110"/>
    <n v="157"/>
    <x v="0"/>
    <x v="4"/>
  </r>
  <r>
    <x v="394"/>
    <x v="394"/>
    <x v="393"/>
    <n v="4700"/>
    <n v="5259"/>
    <x v="0"/>
    <x v="3"/>
    <s v="EUR"/>
    <n v="1460918282"/>
    <x v="394"/>
    <b v="0"/>
    <n v="50"/>
    <b v="1"/>
    <s v="film &amp; video/documentary"/>
    <n v="112"/>
    <n v="105"/>
    <x v="0"/>
    <x v="4"/>
  </r>
  <r>
    <x v="395"/>
    <x v="395"/>
    <x v="394"/>
    <n v="10000"/>
    <n v="10804.45"/>
    <x v="0"/>
    <x v="0"/>
    <s v="USD"/>
    <n v="1335562320"/>
    <x v="395"/>
    <b v="0"/>
    <n v="184"/>
    <b v="1"/>
    <s v="film &amp; video/documentary"/>
    <n v="108"/>
    <n v="59"/>
    <x v="0"/>
    <x v="4"/>
  </r>
  <r>
    <x v="396"/>
    <x v="396"/>
    <x v="395"/>
    <n v="15000"/>
    <n v="16000"/>
    <x v="0"/>
    <x v="0"/>
    <s v="USD"/>
    <n v="1341668006"/>
    <x v="396"/>
    <b v="0"/>
    <n v="196"/>
    <b v="1"/>
    <s v="film &amp; video/documentary"/>
    <n v="107"/>
    <n v="82"/>
    <x v="0"/>
    <x v="4"/>
  </r>
  <r>
    <x v="397"/>
    <x v="397"/>
    <x v="396"/>
    <n v="12444"/>
    <n v="12929.35"/>
    <x v="0"/>
    <x v="0"/>
    <s v="USD"/>
    <n v="1283312640"/>
    <x v="397"/>
    <b v="0"/>
    <n v="229"/>
    <b v="1"/>
    <s v="film &amp; video/documentary"/>
    <n v="104"/>
    <n v="56"/>
    <x v="0"/>
    <x v="4"/>
  </r>
  <r>
    <x v="398"/>
    <x v="398"/>
    <x v="397"/>
    <n v="7500"/>
    <n v="9387"/>
    <x v="0"/>
    <x v="0"/>
    <s v="USD"/>
    <n v="1430334126"/>
    <x v="398"/>
    <b v="0"/>
    <n v="67"/>
    <b v="1"/>
    <s v="film &amp; video/documentary"/>
    <n v="125"/>
    <n v="140"/>
    <x v="0"/>
    <x v="4"/>
  </r>
  <r>
    <x v="399"/>
    <x v="399"/>
    <x v="398"/>
    <n v="20000"/>
    <n v="21361"/>
    <x v="0"/>
    <x v="1"/>
    <s v="GBP"/>
    <n v="1481716800"/>
    <x v="399"/>
    <b v="0"/>
    <n v="95"/>
    <b v="1"/>
    <s v="film &amp; video/documentary"/>
    <n v="107"/>
    <n v="225"/>
    <x v="0"/>
    <x v="4"/>
  </r>
  <r>
    <x v="400"/>
    <x v="400"/>
    <x v="399"/>
    <n v="10000"/>
    <n v="11230.25"/>
    <x v="0"/>
    <x v="0"/>
    <s v="USD"/>
    <n v="1400297400"/>
    <x v="400"/>
    <b v="0"/>
    <n v="62"/>
    <b v="1"/>
    <s v="film &amp; video/documentary"/>
    <n v="112"/>
    <n v="181"/>
    <x v="0"/>
    <x v="4"/>
  </r>
  <r>
    <x v="401"/>
    <x v="401"/>
    <x v="400"/>
    <n v="50000"/>
    <n v="51906"/>
    <x v="0"/>
    <x v="0"/>
    <s v="USD"/>
    <n v="1312747970"/>
    <x v="401"/>
    <b v="0"/>
    <n v="73"/>
    <b v="1"/>
    <s v="film &amp; video/documentary"/>
    <n v="104"/>
    <n v="711"/>
    <x v="0"/>
    <x v="4"/>
  </r>
  <r>
    <x v="402"/>
    <x v="402"/>
    <x v="401"/>
    <n v="2000"/>
    <n v="2833"/>
    <x v="0"/>
    <x v="0"/>
    <s v="USD"/>
    <n v="1446731817"/>
    <x v="402"/>
    <b v="0"/>
    <n v="43"/>
    <b v="1"/>
    <s v="film &amp; video/documentary"/>
    <n v="142"/>
    <n v="66"/>
    <x v="0"/>
    <x v="4"/>
  </r>
  <r>
    <x v="403"/>
    <x v="403"/>
    <x v="402"/>
    <n v="5000"/>
    <n v="5263"/>
    <x v="0"/>
    <x v="0"/>
    <s v="USD"/>
    <n v="1312960080"/>
    <x v="403"/>
    <b v="0"/>
    <n v="70"/>
    <b v="1"/>
    <s v="film &amp; video/documentary"/>
    <n v="105"/>
    <n v="75"/>
    <x v="0"/>
    <x v="4"/>
  </r>
  <r>
    <x v="404"/>
    <x v="404"/>
    <x v="403"/>
    <n v="35000"/>
    <n v="36082"/>
    <x v="0"/>
    <x v="0"/>
    <s v="USD"/>
    <n v="1391641440"/>
    <x v="404"/>
    <b v="0"/>
    <n v="271"/>
    <b v="1"/>
    <s v="film &amp; video/documentary"/>
    <n v="103"/>
    <n v="133"/>
    <x v="0"/>
    <x v="4"/>
  </r>
  <r>
    <x v="405"/>
    <x v="405"/>
    <x v="404"/>
    <n v="2820"/>
    <n v="3036"/>
    <x v="0"/>
    <x v="0"/>
    <s v="USD"/>
    <n v="1394071339"/>
    <x v="405"/>
    <b v="0"/>
    <n v="55"/>
    <b v="1"/>
    <s v="film &amp; video/documentary"/>
    <n v="108"/>
    <n v="55"/>
    <x v="0"/>
    <x v="4"/>
  </r>
  <r>
    <x v="406"/>
    <x v="406"/>
    <x v="405"/>
    <n v="2800"/>
    <n v="3015.73"/>
    <x v="0"/>
    <x v="0"/>
    <s v="USD"/>
    <n v="1304920740"/>
    <x v="406"/>
    <b v="0"/>
    <n v="35"/>
    <b v="1"/>
    <s v="film &amp; video/documentary"/>
    <n v="108"/>
    <n v="86"/>
    <x v="0"/>
    <x v="4"/>
  </r>
  <r>
    <x v="407"/>
    <x v="407"/>
    <x v="406"/>
    <n v="2000"/>
    <n v="2031"/>
    <x v="0"/>
    <x v="0"/>
    <s v="USD"/>
    <n v="1321739650"/>
    <x v="407"/>
    <b v="0"/>
    <n v="22"/>
    <b v="1"/>
    <s v="film &amp; video/documentary"/>
    <n v="102"/>
    <n v="92"/>
    <x v="0"/>
    <x v="4"/>
  </r>
  <r>
    <x v="408"/>
    <x v="408"/>
    <x v="407"/>
    <n v="6000"/>
    <n v="6086.26"/>
    <x v="0"/>
    <x v="0"/>
    <s v="USD"/>
    <n v="1383676790"/>
    <x v="408"/>
    <b v="0"/>
    <n v="38"/>
    <b v="1"/>
    <s v="film &amp; video/documentary"/>
    <n v="101"/>
    <n v="160"/>
    <x v="0"/>
    <x v="4"/>
  </r>
  <r>
    <x v="409"/>
    <x v="409"/>
    <x v="408"/>
    <n v="500"/>
    <n v="684"/>
    <x v="0"/>
    <x v="1"/>
    <s v="GBP"/>
    <n v="1469220144"/>
    <x v="409"/>
    <b v="0"/>
    <n v="15"/>
    <b v="1"/>
    <s v="film &amp; video/documentary"/>
    <n v="137"/>
    <n v="46"/>
    <x v="0"/>
    <x v="4"/>
  </r>
  <r>
    <x v="410"/>
    <x v="410"/>
    <x v="409"/>
    <n v="1000"/>
    <n v="1283"/>
    <x v="0"/>
    <x v="5"/>
    <s v="CAD"/>
    <n v="1434670397"/>
    <x v="410"/>
    <b v="0"/>
    <n v="7"/>
    <b v="1"/>
    <s v="film &amp; video/documentary"/>
    <n v="128"/>
    <n v="183"/>
    <x v="0"/>
    <x v="4"/>
  </r>
  <r>
    <x v="411"/>
    <x v="411"/>
    <x v="410"/>
    <n v="30000"/>
    <n v="30315"/>
    <x v="0"/>
    <x v="0"/>
    <s v="USD"/>
    <n v="1387688400"/>
    <x v="411"/>
    <b v="0"/>
    <n v="241"/>
    <b v="1"/>
    <s v="film &amp; video/documentary"/>
    <n v="101"/>
    <n v="126"/>
    <x v="0"/>
    <x v="4"/>
  </r>
  <r>
    <x v="412"/>
    <x v="412"/>
    <x v="411"/>
    <n v="2500"/>
    <n v="3171"/>
    <x v="0"/>
    <x v="0"/>
    <s v="USD"/>
    <n v="1343238578"/>
    <x v="412"/>
    <b v="0"/>
    <n v="55"/>
    <b v="1"/>
    <s v="film &amp; video/documentary"/>
    <n v="127"/>
    <n v="58"/>
    <x v="0"/>
    <x v="4"/>
  </r>
  <r>
    <x v="413"/>
    <x v="413"/>
    <x v="412"/>
    <n v="12800"/>
    <n v="13451"/>
    <x v="0"/>
    <x v="0"/>
    <s v="USD"/>
    <n v="1342731811"/>
    <x v="413"/>
    <b v="0"/>
    <n v="171"/>
    <b v="1"/>
    <s v="film &amp; video/documentary"/>
    <n v="105"/>
    <n v="79"/>
    <x v="0"/>
    <x v="4"/>
  </r>
  <r>
    <x v="414"/>
    <x v="414"/>
    <x v="413"/>
    <n v="18500"/>
    <n v="19028"/>
    <x v="0"/>
    <x v="0"/>
    <s v="USD"/>
    <n v="1381541465"/>
    <x v="414"/>
    <b v="0"/>
    <n v="208"/>
    <b v="1"/>
    <s v="film &amp; video/documentary"/>
    <n v="103"/>
    <n v="91"/>
    <x v="0"/>
    <x v="4"/>
  </r>
  <r>
    <x v="415"/>
    <x v="415"/>
    <x v="414"/>
    <n v="1400"/>
    <n v="1430.06"/>
    <x v="0"/>
    <x v="5"/>
    <s v="CAD"/>
    <n v="1413547200"/>
    <x v="415"/>
    <b v="0"/>
    <n v="21"/>
    <b v="1"/>
    <s v="film &amp; video/documentary"/>
    <n v="102"/>
    <n v="68"/>
    <x v="0"/>
    <x v="4"/>
  </r>
  <r>
    <x v="416"/>
    <x v="416"/>
    <x v="415"/>
    <n v="1000"/>
    <n v="1202.17"/>
    <x v="0"/>
    <x v="0"/>
    <s v="USD"/>
    <n v="1391851831"/>
    <x v="416"/>
    <b v="0"/>
    <n v="25"/>
    <b v="1"/>
    <s v="film &amp; video/documentary"/>
    <n v="120"/>
    <n v="48"/>
    <x v="0"/>
    <x v="4"/>
  </r>
  <r>
    <x v="417"/>
    <x v="417"/>
    <x v="416"/>
    <n v="10500"/>
    <n v="10526"/>
    <x v="0"/>
    <x v="0"/>
    <s v="USD"/>
    <n v="1365395580"/>
    <x v="417"/>
    <b v="0"/>
    <n v="52"/>
    <b v="1"/>
    <s v="film &amp; video/documentary"/>
    <n v="100"/>
    <n v="202"/>
    <x v="0"/>
    <x v="4"/>
  </r>
  <r>
    <x v="418"/>
    <x v="418"/>
    <x v="417"/>
    <n v="22400"/>
    <n v="22542"/>
    <x v="0"/>
    <x v="0"/>
    <s v="USD"/>
    <n v="1437633997"/>
    <x v="418"/>
    <b v="0"/>
    <n v="104"/>
    <b v="1"/>
    <s v="film &amp; video/documentary"/>
    <n v="101"/>
    <n v="217"/>
    <x v="0"/>
    <x v="4"/>
  </r>
  <r>
    <x v="419"/>
    <x v="419"/>
    <x v="418"/>
    <n v="8000"/>
    <n v="8035"/>
    <x v="0"/>
    <x v="0"/>
    <s v="USD"/>
    <n v="1372536787"/>
    <x v="419"/>
    <b v="0"/>
    <n v="73"/>
    <b v="1"/>
    <s v="film &amp; video/documentary"/>
    <n v="100"/>
    <n v="110"/>
    <x v="0"/>
    <x v="4"/>
  </r>
  <r>
    <x v="420"/>
    <x v="420"/>
    <x v="419"/>
    <n v="3300"/>
    <n v="14.5"/>
    <x v="2"/>
    <x v="0"/>
    <s v="USD"/>
    <n v="1394772031"/>
    <x v="420"/>
    <b v="0"/>
    <n v="3"/>
    <b v="0"/>
    <s v="film &amp; video/animation"/>
    <n v="0"/>
    <n v="5"/>
    <x v="0"/>
    <x v="5"/>
  </r>
  <r>
    <x v="421"/>
    <x v="421"/>
    <x v="420"/>
    <n v="15000"/>
    <n v="301"/>
    <x v="2"/>
    <x v="0"/>
    <s v="USD"/>
    <n v="1440157656"/>
    <x v="421"/>
    <b v="0"/>
    <n v="6"/>
    <b v="0"/>
    <s v="film &amp; video/animation"/>
    <n v="2"/>
    <n v="50"/>
    <x v="0"/>
    <x v="5"/>
  </r>
  <r>
    <x v="422"/>
    <x v="422"/>
    <x v="421"/>
    <n v="40000"/>
    <n v="430"/>
    <x v="2"/>
    <x v="0"/>
    <s v="USD"/>
    <n v="1410416097"/>
    <x v="422"/>
    <b v="0"/>
    <n v="12"/>
    <b v="0"/>
    <s v="film &amp; video/animation"/>
    <n v="1"/>
    <n v="36"/>
    <x v="0"/>
    <x v="5"/>
  </r>
  <r>
    <x v="423"/>
    <x v="423"/>
    <x v="422"/>
    <n v="20000"/>
    <n v="153"/>
    <x v="2"/>
    <x v="0"/>
    <s v="USD"/>
    <n v="1370470430"/>
    <x v="423"/>
    <b v="0"/>
    <n v="13"/>
    <b v="0"/>
    <s v="film &amp; video/animation"/>
    <n v="1"/>
    <n v="12"/>
    <x v="0"/>
    <x v="5"/>
  </r>
  <r>
    <x v="424"/>
    <x v="424"/>
    <x v="423"/>
    <n v="3000"/>
    <n v="203.9"/>
    <x v="2"/>
    <x v="0"/>
    <s v="USD"/>
    <n v="1332748899"/>
    <x v="424"/>
    <b v="0"/>
    <n v="5"/>
    <b v="0"/>
    <s v="film &amp; video/animation"/>
    <n v="7"/>
    <n v="41"/>
    <x v="0"/>
    <x v="5"/>
  </r>
  <r>
    <x v="425"/>
    <x v="425"/>
    <x v="424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x v="426"/>
    <x v="426"/>
    <x v="425"/>
    <n v="10000"/>
    <n v="133"/>
    <x v="2"/>
    <x v="0"/>
    <s v="USD"/>
    <n v="1456851914"/>
    <x v="426"/>
    <b v="0"/>
    <n v="8"/>
    <b v="0"/>
    <s v="film &amp; video/animation"/>
    <n v="1"/>
    <n v="17"/>
    <x v="0"/>
    <x v="5"/>
  </r>
  <r>
    <x v="427"/>
    <x v="427"/>
    <x v="426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x v="428"/>
    <x v="428"/>
    <x v="427"/>
    <n v="12000"/>
    <n v="676"/>
    <x v="2"/>
    <x v="0"/>
    <s v="USD"/>
    <n v="1402956000"/>
    <x v="428"/>
    <b v="0"/>
    <n v="13"/>
    <b v="0"/>
    <s v="film &amp; video/animation"/>
    <n v="6"/>
    <n v="52"/>
    <x v="0"/>
    <x v="5"/>
  </r>
  <r>
    <x v="429"/>
    <x v="429"/>
    <x v="428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x v="430"/>
    <x v="430"/>
    <x v="429"/>
    <n v="1000"/>
    <n v="24"/>
    <x v="2"/>
    <x v="0"/>
    <s v="USD"/>
    <n v="1378866867"/>
    <x v="430"/>
    <b v="0"/>
    <n v="5"/>
    <b v="0"/>
    <s v="film &amp; video/animation"/>
    <n v="2"/>
    <n v="5"/>
    <x v="0"/>
    <x v="5"/>
  </r>
  <r>
    <x v="431"/>
    <x v="431"/>
    <x v="430"/>
    <n v="3000"/>
    <n v="415"/>
    <x v="2"/>
    <x v="1"/>
    <s v="GBP"/>
    <n v="1467752083"/>
    <x v="431"/>
    <b v="0"/>
    <n v="8"/>
    <b v="0"/>
    <s v="film &amp; video/animation"/>
    <n v="14"/>
    <n v="52"/>
    <x v="0"/>
    <x v="5"/>
  </r>
  <r>
    <x v="432"/>
    <x v="432"/>
    <x v="431"/>
    <n v="6000"/>
    <n v="570"/>
    <x v="2"/>
    <x v="0"/>
    <s v="USD"/>
    <n v="1445448381"/>
    <x v="432"/>
    <b v="0"/>
    <n v="8"/>
    <b v="0"/>
    <s v="film &amp; video/animation"/>
    <n v="10"/>
    <n v="71"/>
    <x v="0"/>
    <x v="5"/>
  </r>
  <r>
    <x v="433"/>
    <x v="433"/>
    <x v="432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x v="434"/>
    <x v="434"/>
    <x v="433"/>
    <n v="2500"/>
    <n v="125"/>
    <x v="2"/>
    <x v="0"/>
    <s v="USD"/>
    <n v="1385931702"/>
    <x v="434"/>
    <b v="0"/>
    <n v="2"/>
    <b v="0"/>
    <s v="film &amp; video/animation"/>
    <n v="5"/>
    <n v="63"/>
    <x v="0"/>
    <x v="5"/>
  </r>
  <r>
    <x v="435"/>
    <x v="435"/>
    <x v="434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x v="436"/>
    <x v="436"/>
    <x v="435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x v="437"/>
    <x v="437"/>
    <x v="436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x v="438"/>
    <x v="438"/>
    <x v="437"/>
    <n v="20000"/>
    <n v="1876"/>
    <x v="2"/>
    <x v="0"/>
    <s v="USD"/>
    <n v="1447830958"/>
    <x v="438"/>
    <b v="0"/>
    <n v="11"/>
    <b v="0"/>
    <s v="film &amp; video/animation"/>
    <n v="9"/>
    <n v="171"/>
    <x v="0"/>
    <x v="5"/>
  </r>
  <r>
    <x v="439"/>
    <x v="439"/>
    <x v="438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x v="440"/>
    <x v="440"/>
    <x v="439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x v="441"/>
    <x v="441"/>
    <x v="440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x v="442"/>
    <x v="442"/>
    <x v="441"/>
    <n v="17000"/>
    <n v="6691"/>
    <x v="2"/>
    <x v="0"/>
    <s v="USD"/>
    <n v="1424380783"/>
    <x v="442"/>
    <b v="0"/>
    <n v="17"/>
    <b v="0"/>
    <s v="film &amp; video/animation"/>
    <n v="39"/>
    <n v="394"/>
    <x v="0"/>
    <x v="5"/>
  </r>
  <r>
    <x v="443"/>
    <x v="443"/>
    <x v="442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x v="444"/>
    <x v="444"/>
    <x v="443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x v="445"/>
    <x v="445"/>
    <x v="444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x v="446"/>
    <x v="446"/>
    <x v="445"/>
    <n v="10500"/>
    <n v="766"/>
    <x v="2"/>
    <x v="0"/>
    <s v="USD"/>
    <n v="1425434420"/>
    <x v="446"/>
    <b v="0"/>
    <n v="16"/>
    <b v="0"/>
    <s v="film &amp; video/animation"/>
    <n v="7"/>
    <n v="48"/>
    <x v="0"/>
    <x v="5"/>
  </r>
  <r>
    <x v="447"/>
    <x v="447"/>
    <x v="446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x v="448"/>
    <x v="448"/>
    <x v="447"/>
    <n v="2500"/>
    <n v="82.01"/>
    <x v="2"/>
    <x v="0"/>
    <s v="USD"/>
    <n v="1400091095"/>
    <x v="448"/>
    <b v="0"/>
    <n v="4"/>
    <b v="0"/>
    <s v="film &amp; video/animation"/>
    <n v="3"/>
    <n v="21"/>
    <x v="0"/>
    <x v="5"/>
  </r>
  <r>
    <x v="449"/>
    <x v="449"/>
    <x v="448"/>
    <n v="2000"/>
    <n v="45"/>
    <x v="2"/>
    <x v="1"/>
    <s v="GBP"/>
    <n v="1382017085"/>
    <x v="449"/>
    <b v="0"/>
    <n v="5"/>
    <b v="0"/>
    <s v="film &amp; video/animation"/>
    <n v="2"/>
    <n v="9"/>
    <x v="0"/>
    <x v="5"/>
  </r>
  <r>
    <x v="450"/>
    <x v="450"/>
    <x v="449"/>
    <n v="50000"/>
    <n v="396"/>
    <x v="2"/>
    <x v="0"/>
    <s v="USD"/>
    <n v="1392417800"/>
    <x v="450"/>
    <b v="0"/>
    <n v="7"/>
    <b v="0"/>
    <s v="film &amp; video/animation"/>
    <n v="1"/>
    <n v="57"/>
    <x v="0"/>
    <x v="5"/>
  </r>
  <r>
    <x v="451"/>
    <x v="451"/>
    <x v="450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x v="452"/>
    <x v="452"/>
    <x v="451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x v="453"/>
    <x v="453"/>
    <x v="452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x v="454"/>
    <x v="454"/>
    <x v="453"/>
    <n v="10000"/>
    <n v="82"/>
    <x v="2"/>
    <x v="0"/>
    <s v="USD"/>
    <n v="1417007640"/>
    <x v="454"/>
    <b v="0"/>
    <n v="5"/>
    <b v="0"/>
    <s v="film &amp; video/animation"/>
    <n v="1"/>
    <n v="16"/>
    <x v="0"/>
    <x v="5"/>
  </r>
  <r>
    <x v="455"/>
    <x v="455"/>
    <x v="454"/>
    <n v="65000"/>
    <n v="45"/>
    <x v="2"/>
    <x v="0"/>
    <s v="USD"/>
    <n v="1334622660"/>
    <x v="455"/>
    <b v="0"/>
    <n v="2"/>
    <b v="0"/>
    <s v="film &amp; video/animation"/>
    <n v="0"/>
    <n v="23"/>
    <x v="0"/>
    <x v="5"/>
  </r>
  <r>
    <x v="456"/>
    <x v="456"/>
    <x v="455"/>
    <n v="8888"/>
    <n v="61"/>
    <x v="2"/>
    <x v="0"/>
    <s v="USD"/>
    <n v="1382414340"/>
    <x v="456"/>
    <b v="0"/>
    <n v="3"/>
    <b v="0"/>
    <s v="film &amp; video/animation"/>
    <n v="1"/>
    <n v="20"/>
    <x v="0"/>
    <x v="5"/>
  </r>
  <r>
    <x v="457"/>
    <x v="457"/>
    <x v="456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x v="458"/>
    <x v="458"/>
    <x v="457"/>
    <n v="10000"/>
    <n v="821"/>
    <x v="2"/>
    <x v="1"/>
    <s v="GBP"/>
    <n v="1368550060"/>
    <x v="458"/>
    <b v="0"/>
    <n v="49"/>
    <b v="0"/>
    <s v="film &amp; video/animation"/>
    <n v="8"/>
    <n v="17"/>
    <x v="0"/>
    <x v="5"/>
  </r>
  <r>
    <x v="459"/>
    <x v="459"/>
    <x v="458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x v="460"/>
    <x v="460"/>
    <x v="459"/>
    <n v="8500"/>
    <n v="25"/>
    <x v="2"/>
    <x v="0"/>
    <s v="USD"/>
    <n v="1401595200"/>
    <x v="460"/>
    <b v="0"/>
    <n v="2"/>
    <b v="0"/>
    <s v="film &amp; video/animation"/>
    <n v="0"/>
    <n v="13"/>
    <x v="0"/>
    <x v="5"/>
  </r>
  <r>
    <x v="461"/>
    <x v="461"/>
    <x v="460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x v="462"/>
    <x v="462"/>
    <x v="461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x v="463"/>
    <x v="463"/>
    <x v="462"/>
    <n v="55000"/>
    <n v="1250"/>
    <x v="2"/>
    <x v="0"/>
    <s v="USD"/>
    <n v="1316883753"/>
    <x v="463"/>
    <b v="0"/>
    <n v="11"/>
    <b v="0"/>
    <s v="film &amp; video/animation"/>
    <n v="2"/>
    <n v="114"/>
    <x v="0"/>
    <x v="5"/>
  </r>
  <r>
    <x v="464"/>
    <x v="464"/>
    <x v="463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x v="465"/>
    <x v="465"/>
    <x v="464"/>
    <n v="512"/>
    <n v="138"/>
    <x v="2"/>
    <x v="0"/>
    <s v="USD"/>
    <n v="1403837574"/>
    <x v="465"/>
    <b v="0"/>
    <n v="8"/>
    <b v="0"/>
    <s v="film &amp; video/animation"/>
    <n v="27"/>
    <n v="17"/>
    <x v="0"/>
    <x v="5"/>
  </r>
  <r>
    <x v="466"/>
    <x v="466"/>
    <x v="465"/>
    <n v="10000"/>
    <n v="76"/>
    <x v="2"/>
    <x v="0"/>
    <s v="USD"/>
    <n v="1347057464"/>
    <x v="466"/>
    <b v="0"/>
    <n v="5"/>
    <b v="0"/>
    <s v="film &amp; video/animation"/>
    <n v="1"/>
    <n v="15"/>
    <x v="0"/>
    <x v="5"/>
  </r>
  <r>
    <x v="467"/>
    <x v="467"/>
    <x v="466"/>
    <n v="20000"/>
    <n v="4315"/>
    <x v="2"/>
    <x v="0"/>
    <s v="USD"/>
    <n v="1348849134"/>
    <x v="467"/>
    <b v="0"/>
    <n v="39"/>
    <b v="0"/>
    <s v="film &amp; video/animation"/>
    <n v="22"/>
    <n v="111"/>
    <x v="0"/>
    <x v="5"/>
  </r>
  <r>
    <x v="468"/>
    <x v="468"/>
    <x v="467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x v="469"/>
    <x v="469"/>
    <x v="468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x v="470"/>
    <x v="470"/>
    <x v="469"/>
    <n v="5000"/>
    <n v="51"/>
    <x v="2"/>
    <x v="0"/>
    <s v="USD"/>
    <n v="1389844800"/>
    <x v="470"/>
    <b v="0"/>
    <n v="2"/>
    <b v="0"/>
    <s v="film &amp; video/animation"/>
    <n v="1"/>
    <n v="26"/>
    <x v="0"/>
    <x v="5"/>
  </r>
  <r>
    <x v="471"/>
    <x v="471"/>
    <x v="470"/>
    <n v="55000"/>
    <n v="6541"/>
    <x v="2"/>
    <x v="0"/>
    <s v="USD"/>
    <n v="1397924379"/>
    <x v="471"/>
    <b v="0"/>
    <n v="170"/>
    <b v="0"/>
    <s v="film &amp; video/animation"/>
    <n v="12"/>
    <n v="38"/>
    <x v="0"/>
    <x v="5"/>
  </r>
  <r>
    <x v="472"/>
    <x v="472"/>
    <x v="471"/>
    <n v="800"/>
    <n v="141"/>
    <x v="2"/>
    <x v="0"/>
    <s v="USD"/>
    <n v="1408831718"/>
    <x v="472"/>
    <b v="0"/>
    <n v="5"/>
    <b v="0"/>
    <s v="film &amp; video/animation"/>
    <n v="18"/>
    <n v="28"/>
    <x v="0"/>
    <x v="5"/>
  </r>
  <r>
    <x v="473"/>
    <x v="473"/>
    <x v="472"/>
    <n v="30000"/>
    <n v="861"/>
    <x v="2"/>
    <x v="0"/>
    <s v="USD"/>
    <n v="1410972319"/>
    <x v="473"/>
    <b v="0"/>
    <n v="14"/>
    <b v="0"/>
    <s v="film &amp; video/animation"/>
    <n v="3"/>
    <n v="62"/>
    <x v="0"/>
    <x v="5"/>
  </r>
  <r>
    <x v="474"/>
    <x v="474"/>
    <x v="473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x v="475"/>
    <x v="475"/>
    <x v="474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x v="476"/>
    <x v="476"/>
    <x v="475"/>
    <n v="220000"/>
    <n v="4906.59"/>
    <x v="2"/>
    <x v="0"/>
    <s v="USD"/>
    <n v="1401767940"/>
    <x v="476"/>
    <b v="0"/>
    <n v="124"/>
    <b v="0"/>
    <s v="film &amp; video/animation"/>
    <n v="2"/>
    <n v="40"/>
    <x v="0"/>
    <x v="5"/>
  </r>
  <r>
    <x v="477"/>
    <x v="477"/>
    <x v="476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x v="478"/>
    <x v="478"/>
    <x v="477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x v="479"/>
    <x v="479"/>
    <x v="478"/>
    <n v="15000"/>
    <n v="4884"/>
    <x v="2"/>
    <x v="0"/>
    <s v="USD"/>
    <n v="1416566835"/>
    <x v="479"/>
    <b v="0"/>
    <n v="55"/>
    <b v="0"/>
    <s v="film &amp; video/animation"/>
    <n v="33"/>
    <n v="89"/>
    <x v="0"/>
    <x v="5"/>
  </r>
  <r>
    <x v="480"/>
    <x v="480"/>
    <x v="479"/>
    <n v="40000"/>
    <n v="7764"/>
    <x v="2"/>
    <x v="0"/>
    <s v="USD"/>
    <n v="1376049615"/>
    <x v="480"/>
    <b v="0"/>
    <n v="140"/>
    <b v="0"/>
    <s v="film &amp; video/animation"/>
    <n v="19"/>
    <n v="55"/>
    <x v="0"/>
    <x v="5"/>
  </r>
  <r>
    <x v="481"/>
    <x v="481"/>
    <x v="480"/>
    <n v="30000"/>
    <n v="1830"/>
    <x v="2"/>
    <x v="0"/>
    <s v="USD"/>
    <n v="1349885289"/>
    <x v="481"/>
    <b v="0"/>
    <n v="21"/>
    <b v="0"/>
    <s v="film &amp; video/animation"/>
    <n v="6"/>
    <n v="87"/>
    <x v="0"/>
    <x v="5"/>
  </r>
  <r>
    <x v="482"/>
    <x v="482"/>
    <x v="481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x v="483"/>
    <x v="483"/>
    <x v="482"/>
    <n v="15000"/>
    <n v="7530"/>
    <x v="2"/>
    <x v="1"/>
    <s v="GBP"/>
    <n v="1359434672"/>
    <x v="483"/>
    <b v="0"/>
    <n v="147"/>
    <b v="0"/>
    <s v="film &amp; video/animation"/>
    <n v="50"/>
    <n v="51"/>
    <x v="0"/>
    <x v="5"/>
  </r>
  <r>
    <x v="484"/>
    <x v="484"/>
    <x v="483"/>
    <n v="80000"/>
    <n v="149"/>
    <x v="2"/>
    <x v="1"/>
    <s v="GBP"/>
    <n v="1446766372"/>
    <x v="484"/>
    <b v="0"/>
    <n v="11"/>
    <b v="0"/>
    <s v="film &amp; video/animation"/>
    <n v="0"/>
    <n v="14"/>
    <x v="0"/>
    <x v="5"/>
  </r>
  <r>
    <x v="485"/>
    <x v="485"/>
    <x v="484"/>
    <n v="37956"/>
    <n v="8315.01"/>
    <x v="2"/>
    <x v="1"/>
    <s v="GBP"/>
    <n v="1368792499"/>
    <x v="485"/>
    <b v="0"/>
    <n v="125"/>
    <b v="0"/>
    <s v="film &amp; video/animation"/>
    <n v="22"/>
    <n v="67"/>
    <x v="0"/>
    <x v="5"/>
  </r>
  <r>
    <x v="486"/>
    <x v="486"/>
    <x v="485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x v="487"/>
    <x v="487"/>
    <x v="486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x v="488"/>
    <x v="488"/>
    <x v="487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x v="489"/>
    <x v="489"/>
    <x v="488"/>
    <n v="74997"/>
    <n v="215"/>
    <x v="2"/>
    <x v="0"/>
    <s v="USD"/>
    <n v="1325763180"/>
    <x v="489"/>
    <b v="0"/>
    <n v="3"/>
    <b v="0"/>
    <s v="film &amp; video/animation"/>
    <n v="0"/>
    <n v="72"/>
    <x v="0"/>
    <x v="5"/>
  </r>
  <r>
    <x v="490"/>
    <x v="490"/>
    <x v="489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x v="491"/>
    <x v="491"/>
    <x v="490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x v="492"/>
    <x v="492"/>
    <x v="491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x v="493"/>
    <x v="493"/>
    <x v="492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x v="494"/>
    <x v="494"/>
    <x v="493"/>
    <n v="20000"/>
    <n v="31"/>
    <x v="2"/>
    <x v="0"/>
    <s v="USD"/>
    <n v="1404356400"/>
    <x v="494"/>
    <b v="0"/>
    <n v="3"/>
    <b v="0"/>
    <s v="film &amp; video/animation"/>
    <n v="0"/>
    <n v="10"/>
    <x v="0"/>
    <x v="5"/>
  </r>
  <r>
    <x v="495"/>
    <x v="495"/>
    <x v="494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x v="496"/>
    <x v="496"/>
    <x v="495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x v="497"/>
    <x v="497"/>
    <x v="496"/>
    <n v="4480"/>
    <n v="30"/>
    <x v="2"/>
    <x v="0"/>
    <s v="USD"/>
    <n v="1419483600"/>
    <x v="497"/>
    <b v="0"/>
    <n v="3"/>
    <b v="0"/>
    <s v="film &amp; video/animation"/>
    <n v="1"/>
    <n v="10"/>
    <x v="0"/>
    <x v="5"/>
  </r>
  <r>
    <x v="498"/>
    <x v="498"/>
    <x v="497"/>
    <n v="65108"/>
    <n v="2994"/>
    <x v="2"/>
    <x v="0"/>
    <s v="USD"/>
    <n v="1324664249"/>
    <x v="498"/>
    <b v="0"/>
    <n v="22"/>
    <b v="0"/>
    <s v="film &amp; video/animation"/>
    <n v="5"/>
    <n v="136"/>
    <x v="0"/>
    <x v="5"/>
  </r>
  <r>
    <x v="499"/>
    <x v="499"/>
    <x v="498"/>
    <n v="20000"/>
    <n v="1910"/>
    <x v="2"/>
    <x v="0"/>
    <s v="USD"/>
    <n v="1255381140"/>
    <x v="499"/>
    <b v="0"/>
    <n v="26"/>
    <b v="0"/>
    <s v="film &amp; video/animation"/>
    <n v="10"/>
    <n v="73"/>
    <x v="0"/>
    <x v="5"/>
  </r>
  <r>
    <x v="500"/>
    <x v="500"/>
    <x v="499"/>
    <n v="6500"/>
    <n v="215"/>
    <x v="2"/>
    <x v="0"/>
    <s v="USD"/>
    <n v="1273356960"/>
    <x v="500"/>
    <b v="0"/>
    <n v="4"/>
    <b v="0"/>
    <s v="film &amp; video/animation"/>
    <n v="3"/>
    <n v="54"/>
    <x v="0"/>
    <x v="5"/>
  </r>
  <r>
    <x v="501"/>
    <x v="501"/>
    <x v="500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x v="502"/>
    <x v="502"/>
    <x v="501"/>
    <n v="20000"/>
    <n v="230"/>
    <x v="2"/>
    <x v="0"/>
    <s v="USD"/>
    <n v="1332073025"/>
    <x v="502"/>
    <b v="0"/>
    <n v="4"/>
    <b v="0"/>
    <s v="film &amp; video/animation"/>
    <n v="1"/>
    <n v="58"/>
    <x v="0"/>
    <x v="5"/>
  </r>
  <r>
    <x v="503"/>
    <x v="503"/>
    <x v="502"/>
    <n v="6500"/>
    <n v="114"/>
    <x v="2"/>
    <x v="1"/>
    <s v="GBP"/>
    <n v="1421498303"/>
    <x v="503"/>
    <b v="0"/>
    <n v="9"/>
    <b v="0"/>
    <s v="film &amp; video/animation"/>
    <n v="2"/>
    <n v="13"/>
    <x v="0"/>
    <x v="5"/>
  </r>
  <r>
    <x v="504"/>
    <x v="504"/>
    <x v="503"/>
    <n v="24500"/>
    <n v="335"/>
    <x v="2"/>
    <x v="0"/>
    <s v="USD"/>
    <n v="1334097387"/>
    <x v="504"/>
    <b v="0"/>
    <n v="5"/>
    <b v="0"/>
    <s v="film &amp; video/animation"/>
    <n v="1"/>
    <n v="67"/>
    <x v="0"/>
    <x v="5"/>
  </r>
  <r>
    <x v="505"/>
    <x v="505"/>
    <x v="504"/>
    <n v="12000"/>
    <n v="52"/>
    <x v="2"/>
    <x v="0"/>
    <s v="USD"/>
    <n v="1451010086"/>
    <x v="505"/>
    <b v="0"/>
    <n v="14"/>
    <b v="0"/>
    <s v="film &amp; video/animation"/>
    <n v="0"/>
    <n v="4"/>
    <x v="0"/>
    <x v="5"/>
  </r>
  <r>
    <x v="506"/>
    <x v="506"/>
    <x v="505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x v="507"/>
    <x v="507"/>
    <x v="506"/>
    <n v="20000"/>
    <n v="640"/>
    <x v="2"/>
    <x v="0"/>
    <s v="USD"/>
    <n v="1350687657"/>
    <x v="507"/>
    <b v="0"/>
    <n v="10"/>
    <b v="0"/>
    <s v="film &amp; video/animation"/>
    <n v="3"/>
    <n v="64"/>
    <x v="0"/>
    <x v="5"/>
  </r>
  <r>
    <x v="508"/>
    <x v="508"/>
    <x v="507"/>
    <n v="50000"/>
    <n v="400"/>
    <x v="2"/>
    <x v="0"/>
    <s v="USD"/>
    <n v="1337955240"/>
    <x v="508"/>
    <b v="0"/>
    <n v="3"/>
    <b v="0"/>
    <s v="film &amp; video/animation"/>
    <n v="1"/>
    <n v="133"/>
    <x v="0"/>
    <x v="5"/>
  </r>
  <r>
    <x v="509"/>
    <x v="509"/>
    <x v="508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x v="510"/>
    <x v="510"/>
    <x v="509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x v="511"/>
    <x v="511"/>
    <x v="510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x v="512"/>
    <x v="512"/>
    <x v="511"/>
    <n v="8000"/>
    <n v="11"/>
    <x v="2"/>
    <x v="0"/>
    <s v="USD"/>
    <n v="1479667727"/>
    <x v="512"/>
    <b v="0"/>
    <n v="2"/>
    <b v="0"/>
    <s v="film &amp; video/animation"/>
    <n v="0"/>
    <n v="6"/>
    <x v="0"/>
    <x v="5"/>
  </r>
  <r>
    <x v="513"/>
    <x v="513"/>
    <x v="512"/>
    <n v="50000"/>
    <n v="6962"/>
    <x v="2"/>
    <x v="0"/>
    <s v="USD"/>
    <n v="1471244400"/>
    <x v="513"/>
    <b v="0"/>
    <n v="68"/>
    <b v="0"/>
    <s v="film &amp; video/animation"/>
    <n v="14"/>
    <n v="102"/>
    <x v="0"/>
    <x v="5"/>
  </r>
  <r>
    <x v="514"/>
    <x v="514"/>
    <x v="513"/>
    <n v="1500"/>
    <n v="50"/>
    <x v="2"/>
    <x v="5"/>
    <s v="CAD"/>
    <n v="1407595447"/>
    <x v="514"/>
    <b v="0"/>
    <n v="3"/>
    <b v="0"/>
    <s v="film &amp; video/animation"/>
    <n v="3"/>
    <n v="17"/>
    <x v="0"/>
    <x v="5"/>
  </r>
  <r>
    <x v="515"/>
    <x v="515"/>
    <x v="514"/>
    <n v="97000"/>
    <n v="24651"/>
    <x v="2"/>
    <x v="0"/>
    <s v="USD"/>
    <n v="1451389601"/>
    <x v="515"/>
    <b v="0"/>
    <n v="34"/>
    <b v="0"/>
    <s v="film &amp; video/animation"/>
    <n v="25"/>
    <n v="725"/>
    <x v="0"/>
    <x v="5"/>
  </r>
  <r>
    <x v="516"/>
    <x v="516"/>
    <x v="515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x v="517"/>
    <x v="517"/>
    <x v="516"/>
    <n v="15000"/>
    <n v="205"/>
    <x v="2"/>
    <x v="0"/>
    <s v="USD"/>
    <n v="1486046761"/>
    <x v="517"/>
    <b v="0"/>
    <n v="3"/>
    <b v="0"/>
    <s v="film &amp; video/animation"/>
    <n v="1"/>
    <n v="68"/>
    <x v="0"/>
    <x v="5"/>
  </r>
  <r>
    <x v="518"/>
    <x v="518"/>
    <x v="517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x v="519"/>
    <x v="519"/>
    <x v="518"/>
    <n v="12001"/>
    <n v="2746"/>
    <x v="2"/>
    <x v="0"/>
    <s v="USD"/>
    <n v="1354699421"/>
    <x v="519"/>
    <b v="0"/>
    <n v="70"/>
    <b v="0"/>
    <s v="film &amp; video/animation"/>
    <n v="23"/>
    <n v="39"/>
    <x v="0"/>
    <x v="5"/>
  </r>
  <r>
    <x v="520"/>
    <x v="520"/>
    <x v="519"/>
    <n v="5000"/>
    <n v="5105"/>
    <x v="0"/>
    <x v="1"/>
    <s v="GBP"/>
    <n v="1449766261"/>
    <x v="520"/>
    <b v="0"/>
    <n v="34"/>
    <b v="1"/>
    <s v="theater/plays"/>
    <n v="102"/>
    <n v="150"/>
    <x v="1"/>
    <x v="6"/>
  </r>
  <r>
    <x v="521"/>
    <x v="521"/>
    <x v="520"/>
    <n v="5000"/>
    <n v="5232"/>
    <x v="0"/>
    <x v="0"/>
    <s v="USD"/>
    <n v="1477976340"/>
    <x v="521"/>
    <b v="0"/>
    <n v="56"/>
    <b v="1"/>
    <s v="theater/plays"/>
    <n v="105"/>
    <n v="93"/>
    <x v="1"/>
    <x v="6"/>
  </r>
  <r>
    <x v="522"/>
    <x v="522"/>
    <x v="521"/>
    <n v="3000"/>
    <n v="3440"/>
    <x v="0"/>
    <x v="0"/>
    <s v="USD"/>
    <n v="1458518325"/>
    <x v="522"/>
    <b v="0"/>
    <n v="31"/>
    <b v="1"/>
    <s v="theater/plays"/>
    <n v="115"/>
    <n v="111"/>
    <x v="1"/>
    <x v="6"/>
  </r>
  <r>
    <x v="523"/>
    <x v="523"/>
    <x v="522"/>
    <n v="5000"/>
    <n v="6030"/>
    <x v="0"/>
    <x v="0"/>
    <s v="USD"/>
    <n v="1442805076"/>
    <x v="523"/>
    <b v="0"/>
    <n v="84"/>
    <b v="1"/>
    <s v="theater/plays"/>
    <n v="121"/>
    <n v="72"/>
    <x v="1"/>
    <x v="6"/>
  </r>
  <r>
    <x v="524"/>
    <x v="524"/>
    <x v="523"/>
    <n v="3500"/>
    <n v="3803.55"/>
    <x v="0"/>
    <x v="1"/>
    <s v="GBP"/>
    <n v="1464801169"/>
    <x v="524"/>
    <b v="0"/>
    <n v="130"/>
    <b v="1"/>
    <s v="theater/plays"/>
    <n v="109"/>
    <n v="29"/>
    <x v="1"/>
    <x v="6"/>
  </r>
  <r>
    <x v="525"/>
    <x v="525"/>
    <x v="524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x v="526"/>
    <x v="526"/>
    <x v="525"/>
    <n v="1500"/>
    <n v="1710"/>
    <x v="0"/>
    <x v="1"/>
    <s v="GBP"/>
    <n v="1438966800"/>
    <x v="526"/>
    <b v="0"/>
    <n v="23"/>
    <b v="1"/>
    <s v="theater/plays"/>
    <n v="114"/>
    <n v="74"/>
    <x v="1"/>
    <x v="6"/>
  </r>
  <r>
    <x v="527"/>
    <x v="527"/>
    <x v="526"/>
    <n v="10000"/>
    <n v="10085"/>
    <x v="0"/>
    <x v="0"/>
    <s v="USD"/>
    <n v="1487347500"/>
    <x v="527"/>
    <b v="0"/>
    <n v="158"/>
    <b v="1"/>
    <s v="theater/plays"/>
    <n v="101"/>
    <n v="64"/>
    <x v="1"/>
    <x v="6"/>
  </r>
  <r>
    <x v="528"/>
    <x v="528"/>
    <x v="527"/>
    <n v="1150"/>
    <n v="1330"/>
    <x v="0"/>
    <x v="0"/>
    <s v="USD"/>
    <n v="1434921600"/>
    <x v="528"/>
    <b v="0"/>
    <n v="30"/>
    <b v="1"/>
    <s v="theater/plays"/>
    <n v="116"/>
    <n v="44"/>
    <x v="1"/>
    <x v="6"/>
  </r>
  <r>
    <x v="529"/>
    <x v="529"/>
    <x v="528"/>
    <n v="1200"/>
    <n v="1565"/>
    <x v="0"/>
    <x v="5"/>
    <s v="CAD"/>
    <n v="1484110800"/>
    <x v="529"/>
    <b v="0"/>
    <n v="18"/>
    <b v="1"/>
    <s v="theater/plays"/>
    <n v="130"/>
    <n v="87"/>
    <x v="1"/>
    <x v="6"/>
  </r>
  <r>
    <x v="530"/>
    <x v="530"/>
    <x v="529"/>
    <n v="3405"/>
    <n v="3670"/>
    <x v="0"/>
    <x v="0"/>
    <s v="USD"/>
    <n v="1435111200"/>
    <x v="530"/>
    <b v="0"/>
    <n v="29"/>
    <b v="1"/>
    <s v="theater/plays"/>
    <n v="108"/>
    <n v="127"/>
    <x v="1"/>
    <x v="6"/>
  </r>
  <r>
    <x v="531"/>
    <x v="531"/>
    <x v="530"/>
    <n v="4000"/>
    <n v="4000"/>
    <x v="0"/>
    <x v="0"/>
    <s v="USD"/>
    <n v="1481957940"/>
    <x v="531"/>
    <b v="0"/>
    <n v="31"/>
    <b v="1"/>
    <s v="theater/plays"/>
    <n v="100"/>
    <n v="129"/>
    <x v="1"/>
    <x v="6"/>
  </r>
  <r>
    <x v="532"/>
    <x v="532"/>
    <x v="531"/>
    <n v="10000"/>
    <n v="12325"/>
    <x v="0"/>
    <x v="0"/>
    <s v="USD"/>
    <n v="1463098208"/>
    <x v="532"/>
    <b v="0"/>
    <n v="173"/>
    <b v="1"/>
    <s v="theater/plays"/>
    <n v="123"/>
    <n v="71"/>
    <x v="1"/>
    <x v="6"/>
  </r>
  <r>
    <x v="533"/>
    <x v="533"/>
    <x v="532"/>
    <n v="2000"/>
    <n v="2004"/>
    <x v="0"/>
    <x v="1"/>
    <s v="GBP"/>
    <n v="1463394365"/>
    <x v="533"/>
    <b v="0"/>
    <n v="17"/>
    <b v="1"/>
    <s v="theater/plays"/>
    <n v="100"/>
    <n v="118"/>
    <x v="1"/>
    <x v="6"/>
  </r>
  <r>
    <x v="534"/>
    <x v="534"/>
    <x v="533"/>
    <n v="15000"/>
    <n v="15700"/>
    <x v="0"/>
    <x v="10"/>
    <s v="NOK"/>
    <n v="1446418800"/>
    <x v="534"/>
    <b v="0"/>
    <n v="48"/>
    <b v="1"/>
    <s v="theater/plays"/>
    <n v="105"/>
    <n v="327"/>
    <x v="1"/>
    <x v="6"/>
  </r>
  <r>
    <x v="535"/>
    <x v="535"/>
    <x v="534"/>
    <n v="2000"/>
    <n v="2050"/>
    <x v="0"/>
    <x v="1"/>
    <s v="GBP"/>
    <n v="1483707905"/>
    <x v="535"/>
    <b v="0"/>
    <n v="59"/>
    <b v="1"/>
    <s v="theater/plays"/>
    <n v="103"/>
    <n v="35"/>
    <x v="1"/>
    <x v="6"/>
  </r>
  <r>
    <x v="536"/>
    <x v="536"/>
    <x v="535"/>
    <n v="3300"/>
    <n v="3902.5"/>
    <x v="0"/>
    <x v="1"/>
    <s v="GBP"/>
    <n v="1438624800"/>
    <x v="536"/>
    <b v="0"/>
    <n v="39"/>
    <b v="1"/>
    <s v="theater/plays"/>
    <n v="118"/>
    <n v="100"/>
    <x v="1"/>
    <x v="6"/>
  </r>
  <r>
    <x v="537"/>
    <x v="537"/>
    <x v="536"/>
    <n v="2000"/>
    <n v="2410"/>
    <x v="0"/>
    <x v="0"/>
    <s v="USD"/>
    <n v="1446665191"/>
    <x v="537"/>
    <b v="0"/>
    <n v="59"/>
    <b v="1"/>
    <s v="theater/plays"/>
    <n v="121"/>
    <n v="41"/>
    <x v="1"/>
    <x v="6"/>
  </r>
  <r>
    <x v="538"/>
    <x v="538"/>
    <x v="537"/>
    <n v="5000"/>
    <n v="15121"/>
    <x v="0"/>
    <x v="0"/>
    <s v="USD"/>
    <n v="1463166263"/>
    <x v="538"/>
    <b v="0"/>
    <n v="60"/>
    <b v="1"/>
    <s v="theater/plays"/>
    <n v="302"/>
    <n v="252"/>
    <x v="1"/>
    <x v="6"/>
  </r>
  <r>
    <x v="539"/>
    <x v="539"/>
    <x v="538"/>
    <n v="500"/>
    <n v="503.22"/>
    <x v="0"/>
    <x v="1"/>
    <s v="GBP"/>
    <n v="1467681107"/>
    <x v="539"/>
    <b v="0"/>
    <n v="20"/>
    <b v="1"/>
    <s v="theater/plays"/>
    <n v="101"/>
    <n v="25"/>
    <x v="1"/>
    <x v="6"/>
  </r>
  <r>
    <x v="540"/>
    <x v="540"/>
    <x v="539"/>
    <n v="15000"/>
    <n v="1"/>
    <x v="2"/>
    <x v="0"/>
    <s v="USD"/>
    <n v="1423078606"/>
    <x v="540"/>
    <b v="0"/>
    <n v="1"/>
    <b v="0"/>
    <s v="technology/web"/>
    <n v="0"/>
    <n v="1"/>
    <x v="2"/>
    <x v="7"/>
  </r>
  <r>
    <x v="541"/>
    <x v="541"/>
    <x v="540"/>
    <n v="4500"/>
    <n v="25"/>
    <x v="2"/>
    <x v="0"/>
    <s v="USD"/>
    <n v="1446080834"/>
    <x v="541"/>
    <b v="0"/>
    <n v="1"/>
    <b v="0"/>
    <s v="technology/web"/>
    <n v="1"/>
    <n v="25"/>
    <x v="2"/>
    <x v="7"/>
  </r>
  <r>
    <x v="542"/>
    <x v="542"/>
    <x v="541"/>
    <n v="250000"/>
    <n v="1"/>
    <x v="2"/>
    <x v="0"/>
    <s v="USD"/>
    <n v="1462293716"/>
    <x v="542"/>
    <b v="0"/>
    <n v="1"/>
    <b v="0"/>
    <s v="technology/web"/>
    <n v="0"/>
    <n v="1"/>
    <x v="2"/>
    <x v="7"/>
  </r>
  <r>
    <x v="543"/>
    <x v="543"/>
    <x v="542"/>
    <n v="22000"/>
    <n v="70"/>
    <x v="2"/>
    <x v="2"/>
    <s v="AUD"/>
    <n v="1414807962"/>
    <x v="543"/>
    <b v="0"/>
    <n v="2"/>
    <b v="0"/>
    <s v="technology/web"/>
    <n v="0"/>
    <n v="35"/>
    <x v="2"/>
    <x v="7"/>
  </r>
  <r>
    <x v="544"/>
    <x v="544"/>
    <x v="543"/>
    <n v="500"/>
    <n v="6"/>
    <x v="2"/>
    <x v="0"/>
    <s v="USD"/>
    <n v="1467647160"/>
    <x v="544"/>
    <b v="0"/>
    <n v="2"/>
    <b v="0"/>
    <s v="technology/web"/>
    <n v="1"/>
    <n v="3"/>
    <x v="2"/>
    <x v="7"/>
  </r>
  <r>
    <x v="545"/>
    <x v="545"/>
    <x v="544"/>
    <n v="50000"/>
    <n v="13692"/>
    <x v="2"/>
    <x v="6"/>
    <s v="EUR"/>
    <n v="1447600389"/>
    <x v="545"/>
    <b v="0"/>
    <n v="34"/>
    <b v="0"/>
    <s v="technology/web"/>
    <n v="27"/>
    <n v="403"/>
    <x v="2"/>
    <x v="7"/>
  </r>
  <r>
    <x v="546"/>
    <x v="546"/>
    <x v="545"/>
    <n v="60000"/>
    <n v="52"/>
    <x v="2"/>
    <x v="0"/>
    <s v="USD"/>
    <n v="1445097715"/>
    <x v="546"/>
    <b v="0"/>
    <n v="2"/>
    <b v="0"/>
    <s v="technology/web"/>
    <n v="0"/>
    <n v="26"/>
    <x v="2"/>
    <x v="7"/>
  </r>
  <r>
    <x v="547"/>
    <x v="547"/>
    <x v="546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x v="548"/>
    <x v="548"/>
    <x v="547"/>
    <n v="10000"/>
    <n v="9"/>
    <x v="2"/>
    <x v="1"/>
    <s v="GBP"/>
    <n v="1446154848"/>
    <x v="548"/>
    <b v="0"/>
    <n v="1"/>
    <b v="0"/>
    <s v="technology/web"/>
    <n v="0"/>
    <n v="9"/>
    <x v="2"/>
    <x v="7"/>
  </r>
  <r>
    <x v="549"/>
    <x v="549"/>
    <x v="548"/>
    <n v="2500"/>
    <n v="68"/>
    <x v="2"/>
    <x v="1"/>
    <s v="GBP"/>
    <n v="1436368622"/>
    <x v="549"/>
    <b v="0"/>
    <n v="8"/>
    <b v="0"/>
    <s v="technology/web"/>
    <n v="3"/>
    <n v="9"/>
    <x v="2"/>
    <x v="7"/>
  </r>
  <r>
    <x v="550"/>
    <x v="550"/>
    <x v="549"/>
    <n v="5000"/>
    <n v="35"/>
    <x v="2"/>
    <x v="5"/>
    <s v="CAD"/>
    <n v="1485838800"/>
    <x v="550"/>
    <b v="0"/>
    <n v="4"/>
    <b v="0"/>
    <s v="technology/web"/>
    <n v="1"/>
    <n v="9"/>
    <x v="2"/>
    <x v="7"/>
  </r>
  <r>
    <x v="551"/>
    <x v="551"/>
    <x v="550"/>
    <n v="75000"/>
    <n v="3781"/>
    <x v="2"/>
    <x v="0"/>
    <s v="USD"/>
    <n v="1438451580"/>
    <x v="551"/>
    <b v="0"/>
    <n v="28"/>
    <b v="0"/>
    <s v="technology/web"/>
    <n v="5"/>
    <n v="135"/>
    <x v="2"/>
    <x v="7"/>
  </r>
  <r>
    <x v="552"/>
    <x v="552"/>
    <x v="551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x v="553"/>
    <x v="553"/>
    <x v="552"/>
    <n v="25000"/>
    <n v="123"/>
    <x v="2"/>
    <x v="0"/>
    <s v="USD"/>
    <n v="1415988991"/>
    <x v="553"/>
    <b v="0"/>
    <n v="6"/>
    <b v="0"/>
    <s v="technology/web"/>
    <n v="0"/>
    <n v="21"/>
    <x v="2"/>
    <x v="7"/>
  </r>
  <r>
    <x v="554"/>
    <x v="554"/>
    <x v="553"/>
    <n v="3870"/>
    <n v="1416"/>
    <x v="2"/>
    <x v="0"/>
    <s v="USD"/>
    <n v="1413735972"/>
    <x v="554"/>
    <b v="0"/>
    <n v="22"/>
    <b v="0"/>
    <s v="technology/web"/>
    <n v="37"/>
    <n v="64"/>
    <x v="2"/>
    <x v="7"/>
  </r>
  <r>
    <x v="555"/>
    <x v="555"/>
    <x v="554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x v="556"/>
    <x v="556"/>
    <x v="555"/>
    <n v="8000"/>
    <n v="200"/>
    <x v="2"/>
    <x v="0"/>
    <s v="USD"/>
    <n v="1452112717"/>
    <x v="556"/>
    <b v="0"/>
    <n v="1"/>
    <b v="0"/>
    <s v="technology/web"/>
    <n v="3"/>
    <n v="200"/>
    <x v="2"/>
    <x v="7"/>
  </r>
  <r>
    <x v="557"/>
    <x v="557"/>
    <x v="556"/>
    <n v="150000"/>
    <n v="1366"/>
    <x v="2"/>
    <x v="12"/>
    <s v="EUR"/>
    <n v="1480721803"/>
    <x v="557"/>
    <b v="0"/>
    <n v="20"/>
    <b v="0"/>
    <s v="technology/web"/>
    <n v="1"/>
    <n v="68"/>
    <x v="2"/>
    <x v="7"/>
  </r>
  <r>
    <x v="558"/>
    <x v="558"/>
    <x v="557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x v="559"/>
    <x v="559"/>
    <x v="558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x v="560"/>
    <x v="560"/>
    <x v="559"/>
    <n v="100000"/>
    <n v="12"/>
    <x v="2"/>
    <x v="5"/>
    <s v="CAD"/>
    <n v="1418841045"/>
    <x v="560"/>
    <b v="0"/>
    <n v="3"/>
    <b v="0"/>
    <s v="technology/web"/>
    <n v="0"/>
    <n v="4"/>
    <x v="2"/>
    <x v="7"/>
  </r>
  <r>
    <x v="561"/>
    <x v="561"/>
    <x v="560"/>
    <n v="15000"/>
    <n v="55"/>
    <x v="2"/>
    <x v="0"/>
    <s v="USD"/>
    <n v="1445874513"/>
    <x v="561"/>
    <b v="0"/>
    <n v="2"/>
    <b v="0"/>
    <s v="technology/web"/>
    <n v="0"/>
    <n v="28"/>
    <x v="2"/>
    <x v="7"/>
  </r>
  <r>
    <x v="562"/>
    <x v="562"/>
    <x v="561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x v="563"/>
    <x v="563"/>
    <x v="562"/>
    <n v="75000"/>
    <n v="68"/>
    <x v="2"/>
    <x v="2"/>
    <s v="AUD"/>
    <n v="1424137247"/>
    <x v="563"/>
    <b v="0"/>
    <n v="2"/>
    <b v="0"/>
    <s v="technology/web"/>
    <n v="0"/>
    <n v="34"/>
    <x v="2"/>
    <x v="7"/>
  </r>
  <r>
    <x v="564"/>
    <x v="564"/>
    <x v="563"/>
    <n v="18000"/>
    <n v="1"/>
    <x v="2"/>
    <x v="6"/>
    <s v="EUR"/>
    <n v="1457822275"/>
    <x v="564"/>
    <b v="0"/>
    <n v="1"/>
    <b v="0"/>
    <s v="technology/web"/>
    <n v="0"/>
    <n v="1"/>
    <x v="2"/>
    <x v="7"/>
  </r>
  <r>
    <x v="565"/>
    <x v="565"/>
    <x v="564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x v="566"/>
    <x v="566"/>
    <x v="565"/>
    <n v="5000"/>
    <n v="1"/>
    <x v="2"/>
    <x v="0"/>
    <s v="USD"/>
    <n v="1468513533"/>
    <x v="566"/>
    <b v="0"/>
    <n v="1"/>
    <b v="0"/>
    <s v="technology/web"/>
    <n v="0"/>
    <n v="1"/>
    <x v="2"/>
    <x v="7"/>
  </r>
  <r>
    <x v="567"/>
    <x v="567"/>
    <x v="566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x v="568"/>
    <x v="568"/>
    <x v="567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x v="569"/>
    <x v="569"/>
    <x v="568"/>
    <n v="2500"/>
    <n v="20"/>
    <x v="2"/>
    <x v="5"/>
    <s v="CAD"/>
    <n v="1451679612"/>
    <x v="569"/>
    <b v="0"/>
    <n v="1"/>
    <b v="0"/>
    <s v="technology/web"/>
    <n v="1"/>
    <n v="20"/>
    <x v="2"/>
    <x v="7"/>
  </r>
  <r>
    <x v="570"/>
    <x v="570"/>
    <x v="569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x v="571"/>
    <x v="571"/>
    <x v="570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x v="572"/>
    <x v="572"/>
    <x v="571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x v="573"/>
    <x v="573"/>
    <x v="572"/>
    <n v="88888"/>
    <n v="346"/>
    <x v="2"/>
    <x v="0"/>
    <s v="USD"/>
    <n v="1421543520"/>
    <x v="573"/>
    <b v="0"/>
    <n v="9"/>
    <b v="0"/>
    <s v="technology/web"/>
    <n v="0"/>
    <n v="38"/>
    <x v="2"/>
    <x v="7"/>
  </r>
  <r>
    <x v="574"/>
    <x v="574"/>
    <x v="573"/>
    <n v="11180"/>
    <n v="80"/>
    <x v="2"/>
    <x v="1"/>
    <s v="GBP"/>
    <n v="1476873507"/>
    <x v="574"/>
    <b v="0"/>
    <n v="4"/>
    <b v="0"/>
    <s v="technology/web"/>
    <n v="1"/>
    <n v="20"/>
    <x v="2"/>
    <x v="7"/>
  </r>
  <r>
    <x v="575"/>
    <x v="575"/>
    <x v="574"/>
    <n v="60000"/>
    <n v="259"/>
    <x v="2"/>
    <x v="12"/>
    <s v="EUR"/>
    <n v="1434213443"/>
    <x v="575"/>
    <b v="0"/>
    <n v="4"/>
    <b v="0"/>
    <s v="technology/web"/>
    <n v="0"/>
    <n v="65"/>
    <x v="2"/>
    <x v="7"/>
  </r>
  <r>
    <x v="576"/>
    <x v="576"/>
    <x v="575"/>
    <n v="80000"/>
    <n v="1"/>
    <x v="2"/>
    <x v="0"/>
    <s v="USD"/>
    <n v="1427537952"/>
    <x v="576"/>
    <b v="0"/>
    <n v="1"/>
    <b v="0"/>
    <s v="technology/web"/>
    <n v="0"/>
    <n v="1"/>
    <x v="2"/>
    <x v="7"/>
  </r>
  <r>
    <x v="577"/>
    <x v="577"/>
    <x v="576"/>
    <n v="5000"/>
    <n v="10"/>
    <x v="2"/>
    <x v="0"/>
    <s v="USD"/>
    <n v="1463753302"/>
    <x v="577"/>
    <b v="0"/>
    <n v="1"/>
    <b v="0"/>
    <s v="technology/web"/>
    <n v="0"/>
    <n v="10"/>
    <x v="2"/>
    <x v="7"/>
  </r>
  <r>
    <x v="578"/>
    <x v="578"/>
    <x v="577"/>
    <n v="125000"/>
    <n v="14"/>
    <x v="2"/>
    <x v="1"/>
    <s v="GBP"/>
    <n v="1441633993"/>
    <x v="578"/>
    <b v="0"/>
    <n v="7"/>
    <b v="0"/>
    <s v="technology/web"/>
    <n v="0"/>
    <n v="2"/>
    <x v="2"/>
    <x v="7"/>
  </r>
  <r>
    <x v="579"/>
    <x v="579"/>
    <x v="578"/>
    <n v="12000"/>
    <n v="175"/>
    <x v="2"/>
    <x v="0"/>
    <s v="USD"/>
    <n v="1419539223"/>
    <x v="579"/>
    <b v="0"/>
    <n v="5"/>
    <b v="0"/>
    <s v="technology/web"/>
    <n v="1"/>
    <n v="35"/>
    <x v="2"/>
    <x v="7"/>
  </r>
  <r>
    <x v="580"/>
    <x v="580"/>
    <x v="579"/>
    <n v="3000"/>
    <n v="1"/>
    <x v="2"/>
    <x v="0"/>
    <s v="USD"/>
    <n v="1474580867"/>
    <x v="580"/>
    <b v="0"/>
    <n v="1"/>
    <b v="0"/>
    <s v="technology/web"/>
    <n v="0"/>
    <n v="1"/>
    <x v="2"/>
    <x v="7"/>
  </r>
  <r>
    <x v="581"/>
    <x v="581"/>
    <x v="580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x v="582"/>
    <x v="582"/>
    <x v="581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x v="583"/>
    <x v="583"/>
    <x v="582"/>
    <n v="9000"/>
    <n v="1"/>
    <x v="2"/>
    <x v="0"/>
    <s v="USD"/>
    <n v="1426800687"/>
    <x v="583"/>
    <b v="0"/>
    <n v="1"/>
    <b v="0"/>
    <s v="technology/web"/>
    <n v="0"/>
    <n v="1"/>
    <x v="2"/>
    <x v="7"/>
  </r>
  <r>
    <x v="584"/>
    <x v="584"/>
    <x v="583"/>
    <n v="1000"/>
    <n v="10"/>
    <x v="2"/>
    <x v="0"/>
    <s v="USD"/>
    <n v="1426522316"/>
    <x v="584"/>
    <b v="0"/>
    <n v="2"/>
    <b v="0"/>
    <s v="technology/web"/>
    <n v="1"/>
    <n v="5"/>
    <x v="2"/>
    <x v="7"/>
  </r>
  <r>
    <x v="585"/>
    <x v="585"/>
    <x v="584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x v="586"/>
    <x v="586"/>
    <x v="585"/>
    <n v="10000"/>
    <n v="56"/>
    <x v="2"/>
    <x v="0"/>
    <s v="USD"/>
    <n v="1424032207"/>
    <x v="586"/>
    <b v="0"/>
    <n v="4"/>
    <b v="0"/>
    <s v="technology/web"/>
    <n v="1"/>
    <n v="14"/>
    <x v="2"/>
    <x v="7"/>
  </r>
  <r>
    <x v="587"/>
    <x v="587"/>
    <x v="586"/>
    <n v="30000"/>
    <n v="2725"/>
    <x v="2"/>
    <x v="5"/>
    <s v="CAD"/>
    <n v="1429207833"/>
    <x v="587"/>
    <b v="0"/>
    <n v="7"/>
    <b v="0"/>
    <s v="technology/web"/>
    <n v="9"/>
    <n v="389"/>
    <x v="2"/>
    <x v="7"/>
  </r>
  <r>
    <x v="588"/>
    <x v="588"/>
    <x v="587"/>
    <n v="9000"/>
    <n v="301"/>
    <x v="2"/>
    <x v="13"/>
    <s v="EUR"/>
    <n v="1479410886"/>
    <x v="588"/>
    <b v="0"/>
    <n v="2"/>
    <b v="0"/>
    <s v="technology/web"/>
    <n v="3"/>
    <n v="151"/>
    <x v="2"/>
    <x v="7"/>
  </r>
  <r>
    <x v="589"/>
    <x v="589"/>
    <x v="588"/>
    <n v="7500"/>
    <n v="1"/>
    <x v="2"/>
    <x v="0"/>
    <s v="USD"/>
    <n v="1436366699"/>
    <x v="589"/>
    <b v="0"/>
    <n v="1"/>
    <b v="0"/>
    <s v="technology/web"/>
    <n v="0"/>
    <n v="1"/>
    <x v="2"/>
    <x v="7"/>
  </r>
  <r>
    <x v="590"/>
    <x v="590"/>
    <x v="589"/>
    <n v="5000"/>
    <n v="223"/>
    <x v="2"/>
    <x v="1"/>
    <s v="GBP"/>
    <n v="1454936460"/>
    <x v="590"/>
    <b v="0"/>
    <n v="9"/>
    <b v="0"/>
    <s v="technology/web"/>
    <n v="4"/>
    <n v="25"/>
    <x v="2"/>
    <x v="7"/>
  </r>
  <r>
    <x v="591"/>
    <x v="591"/>
    <x v="590"/>
    <n v="100000"/>
    <n v="61"/>
    <x v="2"/>
    <x v="0"/>
    <s v="USD"/>
    <n v="1437570130"/>
    <x v="591"/>
    <b v="0"/>
    <n v="2"/>
    <b v="0"/>
    <s v="technology/web"/>
    <n v="0"/>
    <n v="31"/>
    <x v="2"/>
    <x v="7"/>
  </r>
  <r>
    <x v="592"/>
    <x v="592"/>
    <x v="591"/>
    <n v="7500"/>
    <n v="250"/>
    <x v="2"/>
    <x v="0"/>
    <s v="USD"/>
    <n v="1417584860"/>
    <x v="592"/>
    <b v="0"/>
    <n v="1"/>
    <b v="0"/>
    <s v="technology/web"/>
    <n v="3"/>
    <n v="250"/>
    <x v="2"/>
    <x v="7"/>
  </r>
  <r>
    <x v="593"/>
    <x v="593"/>
    <x v="592"/>
    <n v="500"/>
    <n v="115"/>
    <x v="2"/>
    <x v="1"/>
    <s v="GBP"/>
    <n v="1428333345"/>
    <x v="593"/>
    <b v="0"/>
    <n v="7"/>
    <b v="0"/>
    <s v="technology/web"/>
    <n v="23"/>
    <n v="16"/>
    <x v="2"/>
    <x v="7"/>
  </r>
  <r>
    <x v="594"/>
    <x v="594"/>
    <x v="593"/>
    <n v="25000"/>
    <n v="26"/>
    <x v="2"/>
    <x v="0"/>
    <s v="USD"/>
    <n v="1460832206"/>
    <x v="594"/>
    <b v="0"/>
    <n v="2"/>
    <b v="0"/>
    <s v="technology/web"/>
    <n v="0"/>
    <n v="13"/>
    <x v="2"/>
    <x v="7"/>
  </r>
  <r>
    <x v="595"/>
    <x v="595"/>
    <x v="594"/>
    <n v="100000"/>
    <n v="426"/>
    <x v="2"/>
    <x v="0"/>
    <s v="USD"/>
    <n v="1430703638"/>
    <x v="595"/>
    <b v="0"/>
    <n v="8"/>
    <b v="0"/>
    <s v="technology/web"/>
    <n v="0"/>
    <n v="53"/>
    <x v="2"/>
    <x v="7"/>
  </r>
  <r>
    <x v="596"/>
    <x v="596"/>
    <x v="595"/>
    <n v="20000"/>
    <n v="6"/>
    <x v="2"/>
    <x v="0"/>
    <s v="USD"/>
    <n v="1478122292"/>
    <x v="596"/>
    <b v="0"/>
    <n v="2"/>
    <b v="0"/>
    <s v="technology/web"/>
    <n v="0"/>
    <n v="3"/>
    <x v="2"/>
    <x v="7"/>
  </r>
  <r>
    <x v="597"/>
    <x v="597"/>
    <x v="596"/>
    <n v="7500"/>
    <n v="20"/>
    <x v="2"/>
    <x v="0"/>
    <s v="USD"/>
    <n v="1469980800"/>
    <x v="597"/>
    <b v="0"/>
    <n v="2"/>
    <b v="0"/>
    <s v="technology/web"/>
    <n v="0"/>
    <n v="10"/>
    <x v="2"/>
    <x v="7"/>
  </r>
  <r>
    <x v="598"/>
    <x v="598"/>
    <x v="597"/>
    <n v="2500"/>
    <n v="850"/>
    <x v="2"/>
    <x v="0"/>
    <s v="USD"/>
    <n v="1417737781"/>
    <x v="598"/>
    <b v="0"/>
    <n v="7"/>
    <b v="0"/>
    <s v="technology/web"/>
    <n v="34"/>
    <n v="121"/>
    <x v="2"/>
    <x v="7"/>
  </r>
  <r>
    <x v="599"/>
    <x v="599"/>
    <x v="598"/>
    <n v="50000"/>
    <n v="31"/>
    <x v="2"/>
    <x v="0"/>
    <s v="USD"/>
    <n v="1425827760"/>
    <x v="599"/>
    <b v="0"/>
    <n v="2"/>
    <b v="0"/>
    <s v="technology/web"/>
    <n v="0"/>
    <n v="16"/>
    <x v="2"/>
    <x v="7"/>
  </r>
  <r>
    <x v="600"/>
    <x v="600"/>
    <x v="599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x v="601"/>
    <x v="601"/>
    <x v="600"/>
    <n v="10000"/>
    <n v="140"/>
    <x v="1"/>
    <x v="5"/>
    <s v="CAD"/>
    <n v="1419626139"/>
    <x v="601"/>
    <b v="0"/>
    <n v="6"/>
    <b v="0"/>
    <s v="technology/web"/>
    <n v="1"/>
    <n v="23"/>
    <x v="2"/>
    <x v="7"/>
  </r>
  <r>
    <x v="602"/>
    <x v="602"/>
    <x v="601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x v="603"/>
    <x v="603"/>
    <x v="602"/>
    <n v="15000"/>
    <n v="590.02"/>
    <x v="1"/>
    <x v="0"/>
    <s v="USD"/>
    <n v="1408029623"/>
    <x v="603"/>
    <b v="0"/>
    <n v="13"/>
    <b v="0"/>
    <s v="technology/web"/>
    <n v="4"/>
    <n v="45"/>
    <x v="2"/>
    <x v="7"/>
  </r>
  <r>
    <x v="604"/>
    <x v="604"/>
    <x v="603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x v="605"/>
    <x v="605"/>
    <x v="604"/>
    <n v="5000"/>
    <n v="131"/>
    <x v="1"/>
    <x v="0"/>
    <s v="USD"/>
    <n v="1440318908"/>
    <x v="605"/>
    <b v="0"/>
    <n v="8"/>
    <b v="0"/>
    <s v="technology/web"/>
    <n v="3"/>
    <n v="16"/>
    <x v="2"/>
    <x v="7"/>
  </r>
  <r>
    <x v="606"/>
    <x v="606"/>
    <x v="605"/>
    <n v="5000"/>
    <n v="10"/>
    <x v="1"/>
    <x v="9"/>
    <s v="EUR"/>
    <n v="1432479600"/>
    <x v="606"/>
    <b v="0"/>
    <n v="1"/>
    <b v="0"/>
    <s v="technology/web"/>
    <n v="0"/>
    <n v="10"/>
    <x v="2"/>
    <x v="7"/>
  </r>
  <r>
    <x v="607"/>
    <x v="607"/>
    <x v="606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x v="608"/>
    <x v="608"/>
    <x v="607"/>
    <n v="150000"/>
    <n v="1461"/>
    <x v="1"/>
    <x v="0"/>
    <s v="USD"/>
    <n v="1434405980"/>
    <x v="608"/>
    <b v="0"/>
    <n v="5"/>
    <b v="0"/>
    <s v="technology/web"/>
    <n v="1"/>
    <n v="292"/>
    <x v="2"/>
    <x v="7"/>
  </r>
  <r>
    <x v="609"/>
    <x v="609"/>
    <x v="608"/>
    <n v="780"/>
    <n v="5"/>
    <x v="1"/>
    <x v="1"/>
    <s v="GBP"/>
    <n v="1448761744"/>
    <x v="609"/>
    <b v="0"/>
    <n v="1"/>
    <b v="0"/>
    <s v="technology/web"/>
    <n v="1"/>
    <n v="5"/>
    <x v="2"/>
    <x v="7"/>
  </r>
  <r>
    <x v="610"/>
    <x v="610"/>
    <x v="609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x v="611"/>
    <x v="611"/>
    <x v="610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x v="612"/>
    <x v="612"/>
    <x v="611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x v="613"/>
    <x v="613"/>
    <x v="612"/>
    <n v="60000"/>
    <n v="12818"/>
    <x v="1"/>
    <x v="0"/>
    <s v="USD"/>
    <n v="1443675540"/>
    <x v="613"/>
    <b v="0"/>
    <n v="121"/>
    <b v="0"/>
    <s v="technology/web"/>
    <n v="21"/>
    <n v="106"/>
    <x v="2"/>
    <x v="7"/>
  </r>
  <r>
    <x v="614"/>
    <x v="614"/>
    <x v="613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x v="615"/>
    <x v="615"/>
    <x v="614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x v="616"/>
    <x v="616"/>
    <x v="615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x v="617"/>
    <x v="617"/>
    <x v="616"/>
    <n v="2000"/>
    <n v="60"/>
    <x v="1"/>
    <x v="1"/>
    <s v="GBP"/>
    <n v="1431072843"/>
    <x v="617"/>
    <b v="0"/>
    <n v="3"/>
    <b v="0"/>
    <s v="technology/web"/>
    <n v="3"/>
    <n v="20"/>
    <x v="2"/>
    <x v="7"/>
  </r>
  <r>
    <x v="618"/>
    <x v="618"/>
    <x v="617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x v="619"/>
    <x v="619"/>
    <x v="618"/>
    <n v="2500000"/>
    <n v="1"/>
    <x v="1"/>
    <x v="0"/>
    <s v="USD"/>
    <n v="1416933390"/>
    <x v="619"/>
    <b v="0"/>
    <n v="1"/>
    <b v="0"/>
    <s v="technology/web"/>
    <n v="0"/>
    <n v="1"/>
    <x v="2"/>
    <x v="7"/>
  </r>
  <r>
    <x v="620"/>
    <x v="620"/>
    <x v="619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x v="621"/>
    <x v="621"/>
    <x v="620"/>
    <n v="25000"/>
    <n v="261"/>
    <x v="1"/>
    <x v="0"/>
    <s v="USD"/>
    <n v="1467934937"/>
    <x v="621"/>
    <b v="0"/>
    <n v="3"/>
    <b v="0"/>
    <s v="technology/web"/>
    <n v="1"/>
    <n v="87"/>
    <x v="2"/>
    <x v="7"/>
  </r>
  <r>
    <x v="622"/>
    <x v="622"/>
    <x v="621"/>
    <n v="6000"/>
    <n v="341"/>
    <x v="1"/>
    <x v="0"/>
    <s v="USD"/>
    <n v="1467398138"/>
    <x v="622"/>
    <b v="0"/>
    <n v="9"/>
    <b v="0"/>
    <s v="technology/web"/>
    <n v="6"/>
    <n v="38"/>
    <x v="2"/>
    <x v="7"/>
  </r>
  <r>
    <x v="623"/>
    <x v="623"/>
    <x v="622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x v="624"/>
    <x v="624"/>
    <x v="623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x v="625"/>
    <x v="625"/>
    <x v="624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x v="626"/>
    <x v="626"/>
    <x v="625"/>
    <n v="25000"/>
    <n v="4345"/>
    <x v="1"/>
    <x v="0"/>
    <s v="USD"/>
    <n v="1439644920"/>
    <x v="626"/>
    <b v="0"/>
    <n v="39"/>
    <b v="0"/>
    <s v="technology/web"/>
    <n v="17"/>
    <n v="111"/>
    <x v="2"/>
    <x v="7"/>
  </r>
  <r>
    <x v="627"/>
    <x v="627"/>
    <x v="626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x v="628"/>
    <x v="628"/>
    <x v="627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x v="629"/>
    <x v="629"/>
    <x v="628"/>
    <n v="200000"/>
    <n v="350"/>
    <x v="1"/>
    <x v="2"/>
    <s v="AUD"/>
    <n v="1463239108"/>
    <x v="629"/>
    <b v="0"/>
    <n v="3"/>
    <b v="0"/>
    <s v="technology/web"/>
    <n v="0"/>
    <n v="117"/>
    <x v="2"/>
    <x v="7"/>
  </r>
  <r>
    <x v="630"/>
    <x v="630"/>
    <x v="629"/>
    <n v="11999"/>
    <n v="10"/>
    <x v="1"/>
    <x v="0"/>
    <s v="USD"/>
    <n v="1441516200"/>
    <x v="630"/>
    <b v="0"/>
    <n v="1"/>
    <b v="0"/>
    <s v="technology/web"/>
    <n v="0"/>
    <n v="10"/>
    <x v="2"/>
    <x v="7"/>
  </r>
  <r>
    <x v="631"/>
    <x v="631"/>
    <x v="630"/>
    <n v="50000"/>
    <n v="690"/>
    <x v="1"/>
    <x v="5"/>
    <s v="CAD"/>
    <n v="1464460329"/>
    <x v="631"/>
    <b v="0"/>
    <n v="9"/>
    <b v="0"/>
    <s v="technology/web"/>
    <n v="1"/>
    <n v="77"/>
    <x v="2"/>
    <x v="7"/>
  </r>
  <r>
    <x v="632"/>
    <x v="632"/>
    <x v="631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x v="633"/>
    <x v="633"/>
    <x v="632"/>
    <n v="10000"/>
    <n v="1245"/>
    <x v="1"/>
    <x v="0"/>
    <s v="USD"/>
    <n v="1466204400"/>
    <x v="633"/>
    <b v="0"/>
    <n v="25"/>
    <b v="0"/>
    <s v="technology/web"/>
    <n v="12"/>
    <n v="50"/>
    <x v="2"/>
    <x v="7"/>
  </r>
  <r>
    <x v="634"/>
    <x v="634"/>
    <x v="633"/>
    <n v="5000"/>
    <n v="1"/>
    <x v="1"/>
    <x v="0"/>
    <s v="USD"/>
    <n v="1424989029"/>
    <x v="634"/>
    <b v="0"/>
    <n v="1"/>
    <b v="0"/>
    <s v="technology/web"/>
    <n v="0"/>
    <n v="1"/>
    <x v="2"/>
    <x v="7"/>
  </r>
  <r>
    <x v="635"/>
    <x v="635"/>
    <x v="634"/>
    <n v="25000"/>
    <n v="2"/>
    <x v="1"/>
    <x v="0"/>
    <s v="USD"/>
    <n v="1428804762"/>
    <x v="635"/>
    <b v="0"/>
    <n v="1"/>
    <b v="0"/>
    <s v="technology/web"/>
    <n v="0"/>
    <n v="2"/>
    <x v="2"/>
    <x v="7"/>
  </r>
  <r>
    <x v="636"/>
    <x v="636"/>
    <x v="635"/>
    <n v="2000"/>
    <n v="4"/>
    <x v="1"/>
    <x v="1"/>
    <s v="GBP"/>
    <n v="1433587620"/>
    <x v="636"/>
    <b v="0"/>
    <n v="1"/>
    <b v="0"/>
    <s v="technology/web"/>
    <n v="0"/>
    <n v="4"/>
    <x v="2"/>
    <x v="7"/>
  </r>
  <r>
    <x v="637"/>
    <x v="637"/>
    <x v="636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x v="638"/>
    <x v="638"/>
    <x v="637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x v="639"/>
    <x v="639"/>
    <x v="638"/>
    <n v="1000000"/>
    <n v="1"/>
    <x v="1"/>
    <x v="0"/>
    <s v="USD"/>
    <n v="1413208795"/>
    <x v="639"/>
    <b v="0"/>
    <n v="1"/>
    <b v="0"/>
    <s v="technology/web"/>
    <n v="0"/>
    <n v="1"/>
    <x v="2"/>
    <x v="7"/>
  </r>
  <r>
    <x v="640"/>
    <x v="640"/>
    <x v="639"/>
    <n v="70"/>
    <n v="101"/>
    <x v="0"/>
    <x v="6"/>
    <s v="EUR"/>
    <n v="1480028400"/>
    <x v="640"/>
    <b v="0"/>
    <n v="2"/>
    <b v="1"/>
    <s v="technology/wearables"/>
    <n v="144"/>
    <n v="51"/>
    <x v="2"/>
    <x v="8"/>
  </r>
  <r>
    <x v="641"/>
    <x v="641"/>
    <x v="640"/>
    <n v="40000"/>
    <n v="47665"/>
    <x v="0"/>
    <x v="0"/>
    <s v="USD"/>
    <n v="1439473248"/>
    <x v="641"/>
    <b v="0"/>
    <n v="315"/>
    <b v="1"/>
    <s v="technology/wearables"/>
    <n v="119"/>
    <n v="151"/>
    <x v="2"/>
    <x v="8"/>
  </r>
  <r>
    <x v="642"/>
    <x v="642"/>
    <x v="641"/>
    <n v="20000"/>
    <n v="292097"/>
    <x v="0"/>
    <x v="12"/>
    <s v="EUR"/>
    <n v="1439998674"/>
    <x v="642"/>
    <b v="0"/>
    <n v="2174"/>
    <b v="1"/>
    <s v="technology/wearables"/>
    <n v="1460"/>
    <n v="134"/>
    <x v="2"/>
    <x v="8"/>
  </r>
  <r>
    <x v="643"/>
    <x v="643"/>
    <x v="642"/>
    <n v="25000"/>
    <n v="26452"/>
    <x v="0"/>
    <x v="0"/>
    <s v="USD"/>
    <n v="1433085875"/>
    <x v="643"/>
    <b v="0"/>
    <n v="152"/>
    <b v="1"/>
    <s v="technology/wearables"/>
    <n v="106"/>
    <n v="174"/>
    <x v="2"/>
    <x v="8"/>
  </r>
  <r>
    <x v="644"/>
    <x v="644"/>
    <x v="643"/>
    <n v="25000"/>
    <n v="75029.48"/>
    <x v="0"/>
    <x v="0"/>
    <s v="USD"/>
    <n v="1414544400"/>
    <x v="644"/>
    <b v="0"/>
    <n v="1021"/>
    <b v="1"/>
    <s v="technology/wearables"/>
    <n v="300"/>
    <n v="73"/>
    <x v="2"/>
    <x v="8"/>
  </r>
  <r>
    <x v="645"/>
    <x v="645"/>
    <x v="644"/>
    <n v="2000"/>
    <n v="5574"/>
    <x v="0"/>
    <x v="0"/>
    <s v="USD"/>
    <n v="1470962274"/>
    <x v="645"/>
    <b v="0"/>
    <n v="237"/>
    <b v="1"/>
    <s v="technology/wearables"/>
    <n v="279"/>
    <n v="24"/>
    <x v="2"/>
    <x v="8"/>
  </r>
  <r>
    <x v="646"/>
    <x v="646"/>
    <x v="645"/>
    <n v="800"/>
    <n v="1055.01"/>
    <x v="0"/>
    <x v="0"/>
    <s v="USD"/>
    <n v="1407788867"/>
    <x v="646"/>
    <b v="0"/>
    <n v="27"/>
    <b v="1"/>
    <s v="technology/wearables"/>
    <n v="132"/>
    <n v="39"/>
    <x v="2"/>
    <x v="8"/>
  </r>
  <r>
    <x v="647"/>
    <x v="647"/>
    <x v="646"/>
    <n v="2000"/>
    <n v="2141"/>
    <x v="0"/>
    <x v="5"/>
    <s v="CAD"/>
    <n v="1458235549"/>
    <x v="647"/>
    <b v="0"/>
    <n v="17"/>
    <b v="1"/>
    <s v="technology/wearables"/>
    <n v="107"/>
    <n v="126"/>
    <x v="2"/>
    <x v="8"/>
  </r>
  <r>
    <x v="648"/>
    <x v="648"/>
    <x v="647"/>
    <n v="35000"/>
    <n v="44388"/>
    <x v="0"/>
    <x v="0"/>
    <s v="USD"/>
    <n v="1413304708"/>
    <x v="648"/>
    <b v="0"/>
    <n v="27"/>
    <b v="1"/>
    <s v="technology/wearables"/>
    <n v="127"/>
    <n v="1644"/>
    <x v="2"/>
    <x v="8"/>
  </r>
  <r>
    <x v="649"/>
    <x v="649"/>
    <x v="648"/>
    <n v="2500"/>
    <n v="3499"/>
    <x v="0"/>
    <x v="0"/>
    <s v="USD"/>
    <n v="1410904413"/>
    <x v="649"/>
    <b v="0"/>
    <n v="82"/>
    <b v="1"/>
    <s v="technology/wearables"/>
    <n v="140"/>
    <n v="43"/>
    <x v="2"/>
    <x v="8"/>
  </r>
  <r>
    <x v="650"/>
    <x v="650"/>
    <x v="649"/>
    <n v="1500"/>
    <n v="1686"/>
    <x v="0"/>
    <x v="0"/>
    <s v="USD"/>
    <n v="1418953984"/>
    <x v="650"/>
    <b v="0"/>
    <n v="48"/>
    <b v="1"/>
    <s v="technology/wearables"/>
    <n v="112"/>
    <n v="35"/>
    <x v="2"/>
    <x v="8"/>
  </r>
  <r>
    <x v="651"/>
    <x v="651"/>
    <x v="650"/>
    <n v="25000"/>
    <n v="25132"/>
    <x v="0"/>
    <x v="0"/>
    <s v="USD"/>
    <n v="1418430311"/>
    <x v="651"/>
    <b v="0"/>
    <n v="105"/>
    <b v="1"/>
    <s v="technology/wearables"/>
    <n v="101"/>
    <n v="239"/>
    <x v="2"/>
    <x v="8"/>
  </r>
  <r>
    <x v="652"/>
    <x v="652"/>
    <x v="651"/>
    <n v="3000"/>
    <n v="3014"/>
    <x v="0"/>
    <x v="0"/>
    <s v="USD"/>
    <n v="1480613650"/>
    <x v="652"/>
    <b v="0"/>
    <n v="28"/>
    <b v="1"/>
    <s v="technology/wearables"/>
    <n v="100"/>
    <n v="108"/>
    <x v="2"/>
    <x v="8"/>
  </r>
  <r>
    <x v="653"/>
    <x v="653"/>
    <x v="652"/>
    <n v="75000"/>
    <n v="106084.5"/>
    <x v="0"/>
    <x v="0"/>
    <s v="USD"/>
    <n v="1440082240"/>
    <x v="653"/>
    <b v="0"/>
    <n v="1107"/>
    <b v="1"/>
    <s v="technology/wearables"/>
    <n v="141"/>
    <n v="96"/>
    <x v="2"/>
    <x v="8"/>
  </r>
  <r>
    <x v="654"/>
    <x v="654"/>
    <x v="653"/>
    <n v="12000"/>
    <n v="32075"/>
    <x v="0"/>
    <x v="0"/>
    <s v="USD"/>
    <n v="1436396313"/>
    <x v="654"/>
    <b v="0"/>
    <n v="1013"/>
    <b v="1"/>
    <s v="technology/wearables"/>
    <n v="267"/>
    <n v="32"/>
    <x v="2"/>
    <x v="8"/>
  </r>
  <r>
    <x v="655"/>
    <x v="655"/>
    <x v="654"/>
    <n v="8000"/>
    <n v="11751"/>
    <x v="0"/>
    <x v="0"/>
    <s v="USD"/>
    <n v="1426197512"/>
    <x v="655"/>
    <b v="0"/>
    <n v="274"/>
    <b v="1"/>
    <s v="technology/wearables"/>
    <n v="147"/>
    <n v="43"/>
    <x v="2"/>
    <x v="8"/>
  </r>
  <r>
    <x v="656"/>
    <x v="656"/>
    <x v="655"/>
    <n v="5000"/>
    <n v="10678"/>
    <x v="0"/>
    <x v="0"/>
    <s v="USD"/>
    <n v="1460917119"/>
    <x v="656"/>
    <b v="0"/>
    <n v="87"/>
    <b v="1"/>
    <s v="technology/wearables"/>
    <n v="214"/>
    <n v="123"/>
    <x v="2"/>
    <x v="8"/>
  </r>
  <r>
    <x v="657"/>
    <x v="657"/>
    <x v="656"/>
    <n v="15000"/>
    <n v="18855"/>
    <x v="0"/>
    <x v="0"/>
    <s v="USD"/>
    <n v="1450901872"/>
    <x v="657"/>
    <b v="0"/>
    <n v="99"/>
    <b v="1"/>
    <s v="technology/wearables"/>
    <n v="126"/>
    <n v="190"/>
    <x v="2"/>
    <x v="8"/>
  </r>
  <r>
    <x v="658"/>
    <x v="658"/>
    <x v="657"/>
    <n v="28888"/>
    <n v="30177"/>
    <x v="0"/>
    <x v="0"/>
    <s v="USD"/>
    <n v="1437933600"/>
    <x v="658"/>
    <b v="0"/>
    <n v="276"/>
    <b v="1"/>
    <s v="technology/wearables"/>
    <n v="104"/>
    <n v="109"/>
    <x v="2"/>
    <x v="8"/>
  </r>
  <r>
    <x v="659"/>
    <x v="659"/>
    <x v="658"/>
    <n v="3000"/>
    <n v="3017"/>
    <x v="0"/>
    <x v="0"/>
    <s v="USD"/>
    <n v="1440339295"/>
    <x v="659"/>
    <b v="0"/>
    <n v="21"/>
    <b v="1"/>
    <s v="technology/wearables"/>
    <n v="101"/>
    <n v="144"/>
    <x v="2"/>
    <x v="8"/>
  </r>
  <r>
    <x v="660"/>
    <x v="660"/>
    <x v="659"/>
    <n v="50000"/>
    <n v="1529"/>
    <x v="2"/>
    <x v="0"/>
    <s v="USD"/>
    <n v="1415558879"/>
    <x v="660"/>
    <b v="0"/>
    <n v="18"/>
    <b v="0"/>
    <s v="technology/wearables"/>
    <n v="3"/>
    <n v="85"/>
    <x v="2"/>
    <x v="8"/>
  </r>
  <r>
    <x v="661"/>
    <x v="661"/>
    <x v="660"/>
    <n v="10000"/>
    <n v="95"/>
    <x v="2"/>
    <x v="0"/>
    <s v="USD"/>
    <n v="1477236559"/>
    <x v="661"/>
    <b v="0"/>
    <n v="9"/>
    <b v="0"/>
    <s v="technology/wearables"/>
    <n v="1"/>
    <n v="11"/>
    <x v="2"/>
    <x v="8"/>
  </r>
  <r>
    <x v="662"/>
    <x v="662"/>
    <x v="661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x v="663"/>
    <x v="663"/>
    <x v="662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x v="664"/>
    <x v="664"/>
    <x v="663"/>
    <n v="12000"/>
    <n v="904"/>
    <x v="2"/>
    <x v="0"/>
    <s v="USD"/>
    <n v="1428940775"/>
    <x v="664"/>
    <b v="0"/>
    <n v="29"/>
    <b v="0"/>
    <s v="technology/wearables"/>
    <n v="8"/>
    <n v="31"/>
    <x v="2"/>
    <x v="8"/>
  </r>
  <r>
    <x v="665"/>
    <x v="665"/>
    <x v="664"/>
    <n v="10000"/>
    <n v="1864"/>
    <x v="2"/>
    <x v="0"/>
    <s v="USD"/>
    <n v="1484327061"/>
    <x v="665"/>
    <b v="0"/>
    <n v="12"/>
    <b v="0"/>
    <s v="technology/wearables"/>
    <n v="19"/>
    <n v="155"/>
    <x v="2"/>
    <x v="8"/>
  </r>
  <r>
    <x v="666"/>
    <x v="666"/>
    <x v="665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x v="667"/>
    <x v="667"/>
    <x v="666"/>
    <n v="50000"/>
    <n v="5010"/>
    <x v="2"/>
    <x v="13"/>
    <s v="EUR"/>
    <n v="1477731463"/>
    <x v="667"/>
    <b v="0"/>
    <n v="28"/>
    <b v="0"/>
    <s v="technology/wearables"/>
    <n v="10"/>
    <n v="179"/>
    <x v="2"/>
    <x v="8"/>
  </r>
  <r>
    <x v="668"/>
    <x v="668"/>
    <x v="667"/>
    <n v="15000"/>
    <n v="684"/>
    <x v="2"/>
    <x v="0"/>
    <s v="USD"/>
    <n v="1431374222"/>
    <x v="668"/>
    <b v="0"/>
    <n v="25"/>
    <b v="0"/>
    <s v="technology/wearables"/>
    <n v="5"/>
    <n v="27"/>
    <x v="2"/>
    <x v="8"/>
  </r>
  <r>
    <x v="669"/>
    <x v="669"/>
    <x v="668"/>
    <n v="200000"/>
    <n v="43015"/>
    <x v="2"/>
    <x v="11"/>
    <s v="SEK"/>
    <n v="1467817258"/>
    <x v="669"/>
    <b v="0"/>
    <n v="28"/>
    <b v="0"/>
    <s v="technology/wearables"/>
    <n v="22"/>
    <n v="1536"/>
    <x v="2"/>
    <x v="8"/>
  </r>
  <r>
    <x v="670"/>
    <x v="670"/>
    <x v="669"/>
    <n v="90000"/>
    <n v="26349"/>
    <x v="2"/>
    <x v="13"/>
    <s v="EUR"/>
    <n v="1466323800"/>
    <x v="670"/>
    <b v="0"/>
    <n v="310"/>
    <b v="0"/>
    <s v="technology/wearables"/>
    <n v="29"/>
    <n v="85"/>
    <x v="2"/>
    <x v="8"/>
  </r>
  <r>
    <x v="671"/>
    <x v="671"/>
    <x v="670"/>
    <n v="30000"/>
    <n v="11828"/>
    <x v="2"/>
    <x v="0"/>
    <s v="USD"/>
    <n v="1421208000"/>
    <x v="671"/>
    <b v="0"/>
    <n v="15"/>
    <b v="0"/>
    <s v="technology/wearables"/>
    <n v="39"/>
    <n v="789"/>
    <x v="2"/>
    <x v="8"/>
  </r>
  <r>
    <x v="672"/>
    <x v="672"/>
    <x v="671"/>
    <n v="50000"/>
    <n v="10814"/>
    <x v="2"/>
    <x v="0"/>
    <s v="USD"/>
    <n v="1420088340"/>
    <x v="672"/>
    <b v="0"/>
    <n v="215"/>
    <b v="0"/>
    <s v="technology/wearables"/>
    <n v="22"/>
    <n v="50"/>
    <x v="2"/>
    <x v="8"/>
  </r>
  <r>
    <x v="673"/>
    <x v="673"/>
    <x v="672"/>
    <n v="100000"/>
    <n v="205"/>
    <x v="2"/>
    <x v="0"/>
    <s v="USD"/>
    <n v="1409602217"/>
    <x v="673"/>
    <b v="0"/>
    <n v="3"/>
    <b v="0"/>
    <s v="technology/wearables"/>
    <n v="0"/>
    <n v="68"/>
    <x v="2"/>
    <x v="8"/>
  </r>
  <r>
    <x v="674"/>
    <x v="674"/>
    <x v="673"/>
    <n v="50000"/>
    <n v="15"/>
    <x v="2"/>
    <x v="0"/>
    <s v="USD"/>
    <n v="1407811627"/>
    <x v="674"/>
    <b v="0"/>
    <n v="2"/>
    <b v="0"/>
    <s v="technology/wearables"/>
    <n v="0"/>
    <n v="8"/>
    <x v="2"/>
    <x v="8"/>
  </r>
  <r>
    <x v="675"/>
    <x v="675"/>
    <x v="674"/>
    <n v="6000"/>
    <n v="891"/>
    <x v="2"/>
    <x v="0"/>
    <s v="USD"/>
    <n v="1420095540"/>
    <x v="675"/>
    <b v="0"/>
    <n v="26"/>
    <b v="0"/>
    <s v="technology/wearables"/>
    <n v="15"/>
    <n v="34"/>
    <x v="2"/>
    <x v="8"/>
  </r>
  <r>
    <x v="676"/>
    <x v="676"/>
    <x v="675"/>
    <n v="100000"/>
    <n v="1471"/>
    <x v="2"/>
    <x v="5"/>
    <s v="CAD"/>
    <n v="1423333581"/>
    <x v="676"/>
    <b v="0"/>
    <n v="24"/>
    <b v="0"/>
    <s v="technology/wearables"/>
    <n v="1"/>
    <n v="61"/>
    <x v="2"/>
    <x v="8"/>
  </r>
  <r>
    <x v="677"/>
    <x v="677"/>
    <x v="676"/>
    <n v="50000"/>
    <n v="12792"/>
    <x v="2"/>
    <x v="13"/>
    <s v="EUR"/>
    <n v="1467106895"/>
    <x v="677"/>
    <b v="0"/>
    <n v="96"/>
    <b v="0"/>
    <s v="technology/wearables"/>
    <n v="26"/>
    <n v="133"/>
    <x v="2"/>
    <x v="8"/>
  </r>
  <r>
    <x v="678"/>
    <x v="678"/>
    <x v="677"/>
    <n v="29000"/>
    <n v="1108"/>
    <x v="2"/>
    <x v="0"/>
    <s v="USD"/>
    <n v="1463821338"/>
    <x v="678"/>
    <b v="0"/>
    <n v="17"/>
    <b v="0"/>
    <s v="technology/wearables"/>
    <n v="4"/>
    <n v="65"/>
    <x v="2"/>
    <x v="8"/>
  </r>
  <r>
    <x v="679"/>
    <x v="679"/>
    <x v="678"/>
    <n v="57000"/>
    <n v="8827"/>
    <x v="2"/>
    <x v="0"/>
    <s v="USD"/>
    <n v="1472920909"/>
    <x v="679"/>
    <b v="0"/>
    <n v="94"/>
    <b v="0"/>
    <s v="technology/wearables"/>
    <n v="15"/>
    <n v="94"/>
    <x v="2"/>
    <x v="8"/>
  </r>
  <r>
    <x v="680"/>
    <x v="680"/>
    <x v="679"/>
    <n v="75000"/>
    <n v="19434"/>
    <x v="2"/>
    <x v="0"/>
    <s v="USD"/>
    <n v="1410955331"/>
    <x v="680"/>
    <b v="0"/>
    <n v="129"/>
    <b v="0"/>
    <s v="technology/wearables"/>
    <n v="26"/>
    <n v="151"/>
    <x v="2"/>
    <x v="8"/>
  </r>
  <r>
    <x v="681"/>
    <x v="681"/>
    <x v="680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x v="682"/>
    <x v="682"/>
    <x v="681"/>
    <n v="50000"/>
    <n v="53"/>
    <x v="2"/>
    <x v="0"/>
    <s v="USD"/>
    <n v="1489512122"/>
    <x v="682"/>
    <b v="0"/>
    <n v="4"/>
    <b v="0"/>
    <s v="technology/wearables"/>
    <n v="0"/>
    <n v="13"/>
    <x v="2"/>
    <x v="8"/>
  </r>
  <r>
    <x v="683"/>
    <x v="683"/>
    <x v="682"/>
    <n v="35000"/>
    <n v="298"/>
    <x v="2"/>
    <x v="0"/>
    <s v="USD"/>
    <n v="1477949764"/>
    <x v="683"/>
    <b v="0"/>
    <n v="3"/>
    <b v="0"/>
    <s v="technology/wearables"/>
    <n v="1"/>
    <n v="99"/>
    <x v="2"/>
    <x v="8"/>
  </r>
  <r>
    <x v="684"/>
    <x v="684"/>
    <x v="683"/>
    <n v="320000"/>
    <n v="23948"/>
    <x v="2"/>
    <x v="0"/>
    <s v="USD"/>
    <n v="1406257200"/>
    <x v="684"/>
    <b v="0"/>
    <n v="135"/>
    <b v="0"/>
    <s v="technology/wearables"/>
    <n v="7"/>
    <n v="177"/>
    <x v="2"/>
    <x v="8"/>
  </r>
  <r>
    <x v="685"/>
    <x v="685"/>
    <x v="684"/>
    <n v="2000"/>
    <n v="553"/>
    <x v="2"/>
    <x v="0"/>
    <s v="USD"/>
    <n v="1421095672"/>
    <x v="685"/>
    <b v="0"/>
    <n v="10"/>
    <b v="0"/>
    <s v="technology/wearables"/>
    <n v="28"/>
    <n v="55"/>
    <x v="2"/>
    <x v="8"/>
  </r>
  <r>
    <x v="686"/>
    <x v="686"/>
    <x v="685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x v="687"/>
    <x v="687"/>
    <x v="686"/>
    <n v="100000"/>
    <n v="3550"/>
    <x v="2"/>
    <x v="14"/>
    <s v="MXN"/>
    <n v="1486317653"/>
    <x v="687"/>
    <b v="0"/>
    <n v="6"/>
    <b v="0"/>
    <s v="technology/wearables"/>
    <n v="4"/>
    <n v="592"/>
    <x v="2"/>
    <x v="8"/>
  </r>
  <r>
    <x v="688"/>
    <x v="688"/>
    <x v="687"/>
    <n v="20000"/>
    <n v="14598"/>
    <x v="2"/>
    <x v="0"/>
    <s v="USD"/>
    <n v="1444876253"/>
    <x v="688"/>
    <b v="0"/>
    <n v="36"/>
    <b v="0"/>
    <s v="technology/wearables"/>
    <n v="73"/>
    <n v="406"/>
    <x v="2"/>
    <x v="8"/>
  </r>
  <r>
    <x v="689"/>
    <x v="689"/>
    <x v="688"/>
    <n v="200000"/>
    <n v="115297.5"/>
    <x v="2"/>
    <x v="0"/>
    <s v="USD"/>
    <n v="1481173140"/>
    <x v="689"/>
    <b v="0"/>
    <n v="336"/>
    <b v="0"/>
    <s v="technology/wearables"/>
    <n v="58"/>
    <n v="343"/>
    <x v="2"/>
    <x v="8"/>
  </r>
  <r>
    <x v="690"/>
    <x v="690"/>
    <x v="689"/>
    <n v="20000"/>
    <n v="2468"/>
    <x v="2"/>
    <x v="0"/>
    <s v="USD"/>
    <n v="1473400800"/>
    <x v="690"/>
    <b v="0"/>
    <n v="34"/>
    <b v="0"/>
    <s v="technology/wearables"/>
    <n v="12"/>
    <n v="73"/>
    <x v="2"/>
    <x v="8"/>
  </r>
  <r>
    <x v="691"/>
    <x v="691"/>
    <x v="690"/>
    <n v="50000"/>
    <n v="260"/>
    <x v="2"/>
    <x v="0"/>
    <s v="USD"/>
    <n v="1435711246"/>
    <x v="691"/>
    <b v="0"/>
    <n v="10"/>
    <b v="0"/>
    <s v="technology/wearables"/>
    <n v="1"/>
    <n v="26"/>
    <x v="2"/>
    <x v="8"/>
  </r>
  <r>
    <x v="692"/>
    <x v="692"/>
    <x v="691"/>
    <n v="20000"/>
    <n v="1306"/>
    <x v="2"/>
    <x v="1"/>
    <s v="GBP"/>
    <n v="1482397263"/>
    <x v="692"/>
    <b v="0"/>
    <n v="201"/>
    <b v="0"/>
    <s v="technology/wearables"/>
    <n v="7"/>
    <n v="6"/>
    <x v="2"/>
    <x v="8"/>
  </r>
  <r>
    <x v="693"/>
    <x v="693"/>
    <x v="692"/>
    <n v="100000"/>
    <n v="35338"/>
    <x v="2"/>
    <x v="0"/>
    <s v="USD"/>
    <n v="1430421827"/>
    <x v="693"/>
    <b v="0"/>
    <n v="296"/>
    <b v="0"/>
    <s v="technology/wearables"/>
    <n v="35"/>
    <n v="119"/>
    <x v="2"/>
    <x v="8"/>
  </r>
  <r>
    <x v="694"/>
    <x v="694"/>
    <x v="693"/>
    <n v="150000"/>
    <n v="590"/>
    <x v="2"/>
    <x v="0"/>
    <s v="USD"/>
    <n v="1485964559"/>
    <x v="694"/>
    <b v="0"/>
    <n v="7"/>
    <b v="0"/>
    <s v="technology/wearables"/>
    <n v="0"/>
    <n v="84"/>
    <x v="2"/>
    <x v="8"/>
  </r>
  <r>
    <x v="695"/>
    <x v="695"/>
    <x v="694"/>
    <n v="60000"/>
    <n v="636"/>
    <x v="2"/>
    <x v="0"/>
    <s v="USD"/>
    <n v="1414758620"/>
    <x v="695"/>
    <b v="0"/>
    <n v="7"/>
    <b v="0"/>
    <s v="technology/wearables"/>
    <n v="1"/>
    <n v="91"/>
    <x v="2"/>
    <x v="8"/>
  </r>
  <r>
    <x v="696"/>
    <x v="696"/>
    <x v="695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x v="697"/>
    <x v="697"/>
    <x v="696"/>
    <n v="5000"/>
    <n v="2319"/>
    <x v="2"/>
    <x v="12"/>
    <s v="EUR"/>
    <n v="1454502789"/>
    <x v="697"/>
    <b v="0"/>
    <n v="114"/>
    <b v="0"/>
    <s v="technology/wearables"/>
    <n v="46"/>
    <n v="20"/>
    <x v="2"/>
    <x v="8"/>
  </r>
  <r>
    <x v="698"/>
    <x v="698"/>
    <x v="697"/>
    <n v="100000"/>
    <n v="15390"/>
    <x v="2"/>
    <x v="0"/>
    <s v="USD"/>
    <n v="1411005600"/>
    <x v="698"/>
    <b v="0"/>
    <n v="29"/>
    <b v="0"/>
    <s v="technology/wearables"/>
    <n v="15"/>
    <n v="531"/>
    <x v="2"/>
    <x v="8"/>
  </r>
  <r>
    <x v="699"/>
    <x v="699"/>
    <x v="698"/>
    <n v="130000"/>
    <n v="107148.74"/>
    <x v="2"/>
    <x v="0"/>
    <s v="USD"/>
    <n v="1385136000"/>
    <x v="699"/>
    <b v="0"/>
    <n v="890"/>
    <b v="0"/>
    <s v="technology/wearables"/>
    <n v="82"/>
    <n v="120"/>
    <x v="2"/>
    <x v="8"/>
  </r>
  <r>
    <x v="700"/>
    <x v="700"/>
    <x v="699"/>
    <n v="15000"/>
    <n v="403"/>
    <x v="2"/>
    <x v="3"/>
    <s v="EUR"/>
    <n v="1484065881"/>
    <x v="700"/>
    <b v="0"/>
    <n v="31"/>
    <b v="0"/>
    <s v="technology/wearables"/>
    <n v="3"/>
    <n v="13"/>
    <x v="2"/>
    <x v="8"/>
  </r>
  <r>
    <x v="701"/>
    <x v="701"/>
    <x v="700"/>
    <n v="23000"/>
    <n v="6118"/>
    <x v="2"/>
    <x v="1"/>
    <s v="GBP"/>
    <n v="1406130880"/>
    <x v="701"/>
    <b v="0"/>
    <n v="21"/>
    <b v="0"/>
    <s v="technology/wearables"/>
    <n v="27"/>
    <n v="291"/>
    <x v="2"/>
    <x v="8"/>
  </r>
  <r>
    <x v="702"/>
    <x v="702"/>
    <x v="701"/>
    <n v="15000"/>
    <n v="4622.01"/>
    <x v="2"/>
    <x v="0"/>
    <s v="USD"/>
    <n v="1480011987"/>
    <x v="702"/>
    <b v="0"/>
    <n v="37"/>
    <b v="0"/>
    <s v="technology/wearables"/>
    <n v="31"/>
    <n v="125"/>
    <x v="2"/>
    <x v="8"/>
  </r>
  <r>
    <x v="703"/>
    <x v="703"/>
    <x v="702"/>
    <n v="15000"/>
    <n v="837"/>
    <x v="2"/>
    <x v="0"/>
    <s v="USD"/>
    <n v="1485905520"/>
    <x v="703"/>
    <b v="0"/>
    <n v="7"/>
    <b v="0"/>
    <s v="technology/wearables"/>
    <n v="6"/>
    <n v="120"/>
    <x v="2"/>
    <x v="8"/>
  </r>
  <r>
    <x v="704"/>
    <x v="704"/>
    <x v="703"/>
    <n v="55000"/>
    <n v="481"/>
    <x v="2"/>
    <x v="5"/>
    <s v="CAD"/>
    <n v="1487565468"/>
    <x v="704"/>
    <b v="0"/>
    <n v="4"/>
    <b v="0"/>
    <s v="technology/wearables"/>
    <n v="1"/>
    <n v="120"/>
    <x v="2"/>
    <x v="8"/>
  </r>
  <r>
    <x v="705"/>
    <x v="705"/>
    <x v="704"/>
    <n v="100000"/>
    <n v="977"/>
    <x v="2"/>
    <x v="9"/>
    <s v="EUR"/>
    <n v="1484999278"/>
    <x v="705"/>
    <b v="0"/>
    <n v="5"/>
    <b v="0"/>
    <s v="technology/wearables"/>
    <n v="1"/>
    <n v="195"/>
    <x v="2"/>
    <x v="8"/>
  </r>
  <r>
    <x v="706"/>
    <x v="706"/>
    <x v="705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x v="707"/>
    <x v="707"/>
    <x v="706"/>
    <n v="68000"/>
    <n v="53670.6"/>
    <x v="2"/>
    <x v="1"/>
    <s v="GBP"/>
    <n v="1483286127"/>
    <x v="707"/>
    <b v="0"/>
    <n v="456"/>
    <b v="0"/>
    <s v="technology/wearables"/>
    <n v="79"/>
    <n v="118"/>
    <x v="2"/>
    <x v="8"/>
  </r>
  <r>
    <x v="708"/>
    <x v="708"/>
    <x v="707"/>
    <n v="40000"/>
    <n v="8837"/>
    <x v="2"/>
    <x v="1"/>
    <s v="GBP"/>
    <n v="1410616600"/>
    <x v="708"/>
    <b v="0"/>
    <n v="369"/>
    <b v="0"/>
    <s v="technology/wearables"/>
    <n v="22"/>
    <n v="24"/>
    <x v="2"/>
    <x v="8"/>
  </r>
  <r>
    <x v="709"/>
    <x v="709"/>
    <x v="708"/>
    <n v="15000"/>
    <n v="61"/>
    <x v="2"/>
    <x v="0"/>
    <s v="USD"/>
    <n v="1417741159"/>
    <x v="709"/>
    <b v="0"/>
    <n v="2"/>
    <b v="0"/>
    <s v="technology/wearables"/>
    <n v="0"/>
    <n v="31"/>
    <x v="2"/>
    <x v="8"/>
  </r>
  <r>
    <x v="710"/>
    <x v="710"/>
    <x v="709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x v="711"/>
    <x v="711"/>
    <x v="710"/>
    <n v="100000"/>
    <n v="33791"/>
    <x v="2"/>
    <x v="9"/>
    <s v="EUR"/>
    <n v="1481716868"/>
    <x v="711"/>
    <b v="0"/>
    <n v="338"/>
    <b v="0"/>
    <s v="technology/wearables"/>
    <n v="34"/>
    <n v="100"/>
    <x v="2"/>
    <x v="8"/>
  </r>
  <r>
    <x v="712"/>
    <x v="712"/>
    <x v="711"/>
    <n v="48500"/>
    <n v="105"/>
    <x v="2"/>
    <x v="0"/>
    <s v="USD"/>
    <n v="1455466832"/>
    <x v="712"/>
    <b v="0"/>
    <n v="4"/>
    <b v="0"/>
    <s v="technology/wearables"/>
    <n v="0"/>
    <n v="26"/>
    <x v="2"/>
    <x v="8"/>
  </r>
  <r>
    <x v="713"/>
    <x v="713"/>
    <x v="712"/>
    <n v="25000"/>
    <n v="199"/>
    <x v="2"/>
    <x v="13"/>
    <s v="EUR"/>
    <n v="1465130532"/>
    <x v="713"/>
    <b v="0"/>
    <n v="1"/>
    <b v="0"/>
    <s v="technology/wearables"/>
    <n v="1"/>
    <n v="199"/>
    <x v="2"/>
    <x v="8"/>
  </r>
  <r>
    <x v="714"/>
    <x v="714"/>
    <x v="713"/>
    <n v="15000"/>
    <n v="2249"/>
    <x v="2"/>
    <x v="0"/>
    <s v="USD"/>
    <n v="1488308082"/>
    <x v="714"/>
    <b v="0"/>
    <n v="28"/>
    <b v="0"/>
    <s v="technology/wearables"/>
    <n v="15"/>
    <n v="80"/>
    <x v="2"/>
    <x v="8"/>
  </r>
  <r>
    <x v="715"/>
    <x v="715"/>
    <x v="714"/>
    <n v="27500"/>
    <n v="1389"/>
    <x v="2"/>
    <x v="0"/>
    <s v="USD"/>
    <n v="1446693040"/>
    <x v="715"/>
    <b v="0"/>
    <n v="12"/>
    <b v="0"/>
    <s v="technology/wearables"/>
    <n v="5"/>
    <n v="116"/>
    <x v="2"/>
    <x v="8"/>
  </r>
  <r>
    <x v="716"/>
    <x v="716"/>
    <x v="715"/>
    <n v="7000"/>
    <n v="715"/>
    <x v="2"/>
    <x v="0"/>
    <s v="USD"/>
    <n v="1417392000"/>
    <x v="716"/>
    <b v="0"/>
    <n v="16"/>
    <b v="0"/>
    <s v="technology/wearables"/>
    <n v="10"/>
    <n v="45"/>
    <x v="2"/>
    <x v="8"/>
  </r>
  <r>
    <x v="717"/>
    <x v="717"/>
    <x v="716"/>
    <n v="100000"/>
    <n v="305"/>
    <x v="2"/>
    <x v="0"/>
    <s v="USD"/>
    <n v="1409949002"/>
    <x v="717"/>
    <b v="0"/>
    <n v="4"/>
    <b v="0"/>
    <s v="technology/wearables"/>
    <n v="0"/>
    <n v="76"/>
    <x v="2"/>
    <x v="8"/>
  </r>
  <r>
    <x v="718"/>
    <x v="718"/>
    <x v="717"/>
    <n v="12000"/>
    <n v="90"/>
    <x v="2"/>
    <x v="0"/>
    <s v="USD"/>
    <n v="1487397540"/>
    <x v="718"/>
    <b v="0"/>
    <n v="4"/>
    <b v="0"/>
    <s v="technology/wearables"/>
    <n v="1"/>
    <n v="23"/>
    <x v="2"/>
    <x v="8"/>
  </r>
  <r>
    <x v="719"/>
    <x v="719"/>
    <x v="718"/>
    <n v="15000"/>
    <n v="194"/>
    <x v="2"/>
    <x v="0"/>
    <s v="USD"/>
    <n v="1456189076"/>
    <x v="719"/>
    <b v="0"/>
    <n v="10"/>
    <b v="0"/>
    <s v="technology/wearables"/>
    <n v="1"/>
    <n v="19"/>
    <x v="2"/>
    <x v="8"/>
  </r>
  <r>
    <x v="720"/>
    <x v="720"/>
    <x v="719"/>
    <n v="1900"/>
    <n v="2735"/>
    <x v="0"/>
    <x v="0"/>
    <s v="USD"/>
    <n v="1327851291"/>
    <x v="720"/>
    <b v="0"/>
    <n v="41"/>
    <b v="1"/>
    <s v="publishing/nonfiction"/>
    <n v="144"/>
    <n v="67"/>
    <x v="3"/>
    <x v="9"/>
  </r>
  <r>
    <x v="721"/>
    <x v="721"/>
    <x v="720"/>
    <n v="8200"/>
    <n v="10013"/>
    <x v="0"/>
    <x v="0"/>
    <s v="USD"/>
    <n v="1406900607"/>
    <x v="721"/>
    <b v="0"/>
    <n v="119"/>
    <b v="1"/>
    <s v="publishing/nonfiction"/>
    <n v="122"/>
    <n v="84"/>
    <x v="3"/>
    <x v="9"/>
  </r>
  <r>
    <x v="722"/>
    <x v="722"/>
    <x v="721"/>
    <n v="25000"/>
    <n v="33006"/>
    <x v="0"/>
    <x v="0"/>
    <s v="USD"/>
    <n v="1333909178"/>
    <x v="722"/>
    <b v="0"/>
    <n v="153"/>
    <b v="1"/>
    <s v="publishing/nonfiction"/>
    <n v="132"/>
    <n v="216"/>
    <x v="3"/>
    <x v="9"/>
  </r>
  <r>
    <x v="723"/>
    <x v="723"/>
    <x v="722"/>
    <n v="5000"/>
    <n v="5469"/>
    <x v="0"/>
    <x v="0"/>
    <s v="USD"/>
    <n v="1438228740"/>
    <x v="723"/>
    <b v="0"/>
    <n v="100"/>
    <b v="1"/>
    <s v="publishing/nonfiction"/>
    <n v="109"/>
    <n v="55"/>
    <x v="3"/>
    <x v="9"/>
  </r>
  <r>
    <x v="724"/>
    <x v="724"/>
    <x v="723"/>
    <n v="7000"/>
    <n v="7383.01"/>
    <x v="0"/>
    <x v="0"/>
    <s v="USD"/>
    <n v="1309447163"/>
    <x v="724"/>
    <b v="0"/>
    <n v="143"/>
    <b v="1"/>
    <s v="publishing/nonfiction"/>
    <n v="105"/>
    <n v="52"/>
    <x v="3"/>
    <x v="9"/>
  </r>
  <r>
    <x v="725"/>
    <x v="725"/>
    <x v="724"/>
    <n v="20000"/>
    <n v="20070"/>
    <x v="0"/>
    <x v="0"/>
    <s v="USD"/>
    <n v="1450018912"/>
    <x v="725"/>
    <b v="0"/>
    <n v="140"/>
    <b v="1"/>
    <s v="publishing/nonfiction"/>
    <n v="100"/>
    <n v="143"/>
    <x v="3"/>
    <x v="9"/>
  </r>
  <r>
    <x v="726"/>
    <x v="726"/>
    <x v="725"/>
    <n v="2500"/>
    <n v="2535"/>
    <x v="0"/>
    <x v="0"/>
    <s v="USD"/>
    <n v="1365728487"/>
    <x v="726"/>
    <b v="0"/>
    <n v="35"/>
    <b v="1"/>
    <s v="publishing/nonfiction"/>
    <n v="101"/>
    <n v="72"/>
    <x v="3"/>
    <x v="9"/>
  </r>
  <r>
    <x v="727"/>
    <x v="727"/>
    <x v="726"/>
    <n v="3500"/>
    <n v="5443"/>
    <x v="0"/>
    <x v="0"/>
    <s v="USD"/>
    <n v="1358198400"/>
    <x v="727"/>
    <b v="0"/>
    <n v="149"/>
    <b v="1"/>
    <s v="publishing/nonfiction"/>
    <n v="156"/>
    <n v="37"/>
    <x v="3"/>
    <x v="9"/>
  </r>
  <r>
    <x v="728"/>
    <x v="728"/>
    <x v="727"/>
    <n v="7500"/>
    <n v="7917.45"/>
    <x v="0"/>
    <x v="0"/>
    <s v="USD"/>
    <n v="1313957157"/>
    <x v="728"/>
    <b v="0"/>
    <n v="130"/>
    <b v="1"/>
    <s v="publishing/nonfiction"/>
    <n v="106"/>
    <n v="61"/>
    <x v="3"/>
    <x v="9"/>
  </r>
  <r>
    <x v="729"/>
    <x v="729"/>
    <x v="728"/>
    <n v="4000"/>
    <n v="5226"/>
    <x v="0"/>
    <x v="0"/>
    <s v="USD"/>
    <n v="1348028861"/>
    <x v="729"/>
    <b v="0"/>
    <n v="120"/>
    <b v="1"/>
    <s v="publishing/nonfiction"/>
    <n v="131"/>
    <n v="44"/>
    <x v="3"/>
    <x v="9"/>
  </r>
  <r>
    <x v="730"/>
    <x v="730"/>
    <x v="729"/>
    <n v="20000"/>
    <n v="26438"/>
    <x v="0"/>
    <x v="0"/>
    <s v="USD"/>
    <n v="1323280391"/>
    <x v="730"/>
    <b v="0"/>
    <n v="265"/>
    <b v="1"/>
    <s v="publishing/nonfiction"/>
    <n v="132"/>
    <n v="100"/>
    <x v="3"/>
    <x v="9"/>
  </r>
  <r>
    <x v="731"/>
    <x v="731"/>
    <x v="730"/>
    <n v="5000"/>
    <n v="6300"/>
    <x v="0"/>
    <x v="0"/>
    <s v="USD"/>
    <n v="1327212000"/>
    <x v="731"/>
    <b v="0"/>
    <n v="71"/>
    <b v="1"/>
    <s v="publishing/nonfiction"/>
    <n v="126"/>
    <n v="89"/>
    <x v="3"/>
    <x v="9"/>
  </r>
  <r>
    <x v="732"/>
    <x v="732"/>
    <x v="731"/>
    <n v="40"/>
    <n v="64"/>
    <x v="0"/>
    <x v="1"/>
    <s v="GBP"/>
    <n v="1380449461"/>
    <x v="732"/>
    <b v="0"/>
    <n v="13"/>
    <b v="1"/>
    <s v="publishing/nonfiction"/>
    <n v="160"/>
    <n v="5"/>
    <x v="3"/>
    <x v="9"/>
  </r>
  <r>
    <x v="733"/>
    <x v="733"/>
    <x v="732"/>
    <n v="2500"/>
    <n v="3012"/>
    <x v="0"/>
    <x v="1"/>
    <s v="GBP"/>
    <n v="1387533892"/>
    <x v="733"/>
    <b v="0"/>
    <n v="169"/>
    <b v="1"/>
    <s v="publishing/nonfiction"/>
    <n v="120"/>
    <n v="18"/>
    <x v="3"/>
    <x v="9"/>
  </r>
  <r>
    <x v="734"/>
    <x v="734"/>
    <x v="733"/>
    <n v="8500"/>
    <n v="10670"/>
    <x v="0"/>
    <x v="5"/>
    <s v="CAD"/>
    <n v="1431147600"/>
    <x v="734"/>
    <b v="0"/>
    <n v="57"/>
    <b v="1"/>
    <s v="publishing/nonfiction"/>
    <n v="126"/>
    <n v="187"/>
    <x v="3"/>
    <x v="9"/>
  </r>
  <r>
    <x v="735"/>
    <x v="735"/>
    <x v="734"/>
    <n v="47000"/>
    <n v="53771"/>
    <x v="0"/>
    <x v="0"/>
    <s v="USD"/>
    <n v="1417653540"/>
    <x v="735"/>
    <b v="0"/>
    <n v="229"/>
    <b v="1"/>
    <s v="publishing/nonfiction"/>
    <n v="114"/>
    <n v="235"/>
    <x v="3"/>
    <x v="9"/>
  </r>
  <r>
    <x v="736"/>
    <x v="736"/>
    <x v="735"/>
    <n v="3600"/>
    <n v="11345"/>
    <x v="0"/>
    <x v="0"/>
    <s v="USD"/>
    <n v="1385009940"/>
    <x v="736"/>
    <b v="0"/>
    <n v="108"/>
    <b v="1"/>
    <s v="publishing/nonfiction"/>
    <n v="315"/>
    <n v="105"/>
    <x v="3"/>
    <x v="9"/>
  </r>
  <r>
    <x v="737"/>
    <x v="737"/>
    <x v="736"/>
    <n v="5000"/>
    <n v="6120"/>
    <x v="0"/>
    <x v="0"/>
    <s v="USD"/>
    <n v="1392408000"/>
    <x v="737"/>
    <b v="0"/>
    <n v="108"/>
    <b v="1"/>
    <s v="publishing/nonfiction"/>
    <n v="122"/>
    <n v="57"/>
    <x v="3"/>
    <x v="9"/>
  </r>
  <r>
    <x v="738"/>
    <x v="738"/>
    <x v="737"/>
    <n v="1500"/>
    <n v="1601"/>
    <x v="0"/>
    <x v="0"/>
    <s v="USD"/>
    <n v="1417409940"/>
    <x v="738"/>
    <b v="0"/>
    <n v="41"/>
    <b v="1"/>
    <s v="publishing/nonfiction"/>
    <n v="107"/>
    <n v="39"/>
    <x v="3"/>
    <x v="9"/>
  </r>
  <r>
    <x v="739"/>
    <x v="739"/>
    <x v="738"/>
    <n v="6000"/>
    <n v="9500"/>
    <x v="0"/>
    <x v="0"/>
    <s v="USD"/>
    <n v="1407758629"/>
    <x v="739"/>
    <b v="0"/>
    <n v="139"/>
    <b v="1"/>
    <s v="publishing/nonfiction"/>
    <n v="158"/>
    <n v="68"/>
    <x v="3"/>
    <x v="9"/>
  </r>
  <r>
    <x v="740"/>
    <x v="740"/>
    <x v="739"/>
    <n v="3000"/>
    <n v="3222"/>
    <x v="0"/>
    <x v="0"/>
    <s v="USD"/>
    <n v="1434857482"/>
    <x v="740"/>
    <b v="0"/>
    <n v="19"/>
    <b v="1"/>
    <s v="publishing/nonfiction"/>
    <n v="107"/>
    <n v="170"/>
    <x v="3"/>
    <x v="9"/>
  </r>
  <r>
    <x v="741"/>
    <x v="741"/>
    <x v="740"/>
    <n v="13000"/>
    <n v="13293.8"/>
    <x v="0"/>
    <x v="0"/>
    <s v="USD"/>
    <n v="1370964806"/>
    <x v="741"/>
    <b v="0"/>
    <n v="94"/>
    <b v="1"/>
    <s v="publishing/nonfiction"/>
    <n v="102"/>
    <n v="141"/>
    <x v="3"/>
    <x v="9"/>
  </r>
  <r>
    <x v="742"/>
    <x v="742"/>
    <x v="741"/>
    <n v="1400"/>
    <n v="1550"/>
    <x v="0"/>
    <x v="0"/>
    <s v="USD"/>
    <n v="1395435712"/>
    <x v="742"/>
    <b v="0"/>
    <n v="23"/>
    <b v="1"/>
    <s v="publishing/nonfiction"/>
    <n v="111"/>
    <n v="67"/>
    <x v="3"/>
    <x v="9"/>
  </r>
  <r>
    <x v="743"/>
    <x v="743"/>
    <x v="742"/>
    <n v="550"/>
    <n v="814"/>
    <x v="0"/>
    <x v="0"/>
    <s v="USD"/>
    <n v="1334610000"/>
    <x v="743"/>
    <b v="0"/>
    <n v="15"/>
    <b v="1"/>
    <s v="publishing/nonfiction"/>
    <n v="148"/>
    <n v="54"/>
    <x v="3"/>
    <x v="9"/>
  </r>
  <r>
    <x v="744"/>
    <x v="744"/>
    <x v="743"/>
    <n v="5000"/>
    <n v="5116"/>
    <x v="0"/>
    <x v="0"/>
    <s v="USD"/>
    <n v="1355439503"/>
    <x v="744"/>
    <b v="0"/>
    <n v="62"/>
    <b v="1"/>
    <s v="publishing/nonfiction"/>
    <n v="102"/>
    <n v="83"/>
    <x v="3"/>
    <x v="9"/>
  </r>
  <r>
    <x v="745"/>
    <x v="745"/>
    <x v="744"/>
    <n v="2220"/>
    <n v="3976"/>
    <x v="0"/>
    <x v="0"/>
    <s v="USD"/>
    <n v="1367588645"/>
    <x v="745"/>
    <b v="0"/>
    <n v="74"/>
    <b v="1"/>
    <s v="publishing/nonfiction"/>
    <n v="179"/>
    <n v="54"/>
    <x v="3"/>
    <x v="9"/>
  </r>
  <r>
    <x v="746"/>
    <x v="746"/>
    <x v="745"/>
    <n v="2987"/>
    <n v="3318"/>
    <x v="0"/>
    <x v="0"/>
    <s v="USD"/>
    <n v="1348372740"/>
    <x v="746"/>
    <b v="0"/>
    <n v="97"/>
    <b v="1"/>
    <s v="publishing/nonfiction"/>
    <n v="111"/>
    <n v="34"/>
    <x v="3"/>
    <x v="9"/>
  </r>
  <r>
    <x v="747"/>
    <x v="747"/>
    <x v="746"/>
    <n v="7000"/>
    <n v="7003"/>
    <x v="0"/>
    <x v="9"/>
    <s v="EUR"/>
    <n v="1421319240"/>
    <x v="747"/>
    <b v="0"/>
    <n v="55"/>
    <b v="1"/>
    <s v="publishing/nonfiction"/>
    <n v="100"/>
    <n v="127"/>
    <x v="3"/>
    <x v="9"/>
  </r>
  <r>
    <x v="748"/>
    <x v="748"/>
    <x v="747"/>
    <n v="2000"/>
    <n v="2005"/>
    <x v="0"/>
    <x v="0"/>
    <s v="USD"/>
    <n v="1407701966"/>
    <x v="748"/>
    <b v="0"/>
    <n v="44"/>
    <b v="1"/>
    <s v="publishing/nonfiction"/>
    <n v="100"/>
    <n v="46"/>
    <x v="3"/>
    <x v="9"/>
  </r>
  <r>
    <x v="749"/>
    <x v="749"/>
    <x v="748"/>
    <n v="10000"/>
    <n v="10556"/>
    <x v="0"/>
    <x v="0"/>
    <s v="USD"/>
    <n v="1485642930"/>
    <x v="749"/>
    <b v="0"/>
    <n v="110"/>
    <b v="1"/>
    <s v="publishing/nonfiction"/>
    <n v="106"/>
    <n v="96"/>
    <x v="3"/>
    <x v="9"/>
  </r>
  <r>
    <x v="750"/>
    <x v="750"/>
    <x v="749"/>
    <n v="4444"/>
    <n v="4559"/>
    <x v="0"/>
    <x v="0"/>
    <s v="USD"/>
    <n v="1361739872"/>
    <x v="750"/>
    <b v="0"/>
    <n v="59"/>
    <b v="1"/>
    <s v="publishing/nonfiction"/>
    <n v="103"/>
    <n v="77"/>
    <x v="3"/>
    <x v="9"/>
  </r>
  <r>
    <x v="751"/>
    <x v="751"/>
    <x v="750"/>
    <n v="3000"/>
    <n v="3555"/>
    <x v="0"/>
    <x v="0"/>
    <s v="USD"/>
    <n v="1312470475"/>
    <x v="751"/>
    <b v="0"/>
    <n v="62"/>
    <b v="1"/>
    <s v="publishing/nonfiction"/>
    <n v="119"/>
    <n v="57"/>
    <x v="3"/>
    <x v="9"/>
  </r>
  <r>
    <x v="752"/>
    <x v="752"/>
    <x v="751"/>
    <n v="5000"/>
    <n v="5585"/>
    <x v="0"/>
    <x v="2"/>
    <s v="AUD"/>
    <n v="1476615600"/>
    <x v="752"/>
    <b v="0"/>
    <n v="105"/>
    <b v="1"/>
    <s v="publishing/nonfiction"/>
    <n v="112"/>
    <n v="53"/>
    <x v="3"/>
    <x v="9"/>
  </r>
  <r>
    <x v="753"/>
    <x v="753"/>
    <x v="752"/>
    <n v="10000"/>
    <n v="12800"/>
    <x v="0"/>
    <x v="0"/>
    <s v="USD"/>
    <n v="1423922991"/>
    <x v="753"/>
    <b v="0"/>
    <n v="26"/>
    <b v="1"/>
    <s v="publishing/nonfiction"/>
    <n v="128"/>
    <n v="492"/>
    <x v="3"/>
    <x v="9"/>
  </r>
  <r>
    <x v="754"/>
    <x v="754"/>
    <x v="753"/>
    <n v="2000"/>
    <n v="2075"/>
    <x v="0"/>
    <x v="0"/>
    <s v="USD"/>
    <n v="1357408721"/>
    <x v="754"/>
    <b v="0"/>
    <n v="49"/>
    <b v="1"/>
    <s v="publishing/nonfiction"/>
    <n v="104"/>
    <n v="42"/>
    <x v="3"/>
    <x v="9"/>
  </r>
  <r>
    <x v="755"/>
    <x v="755"/>
    <x v="754"/>
    <n v="2500"/>
    <n v="2547.69"/>
    <x v="0"/>
    <x v="0"/>
    <s v="USD"/>
    <n v="1369010460"/>
    <x v="755"/>
    <b v="0"/>
    <n v="68"/>
    <b v="1"/>
    <s v="publishing/nonfiction"/>
    <n v="102"/>
    <n v="37"/>
    <x v="3"/>
    <x v="9"/>
  </r>
  <r>
    <x v="756"/>
    <x v="756"/>
    <x v="755"/>
    <n v="700"/>
    <n v="824"/>
    <x v="0"/>
    <x v="0"/>
    <s v="USD"/>
    <n v="1303147459"/>
    <x v="756"/>
    <b v="0"/>
    <n v="22"/>
    <b v="1"/>
    <s v="publishing/nonfiction"/>
    <n v="118"/>
    <n v="37"/>
    <x v="3"/>
    <x v="9"/>
  </r>
  <r>
    <x v="757"/>
    <x v="757"/>
    <x v="756"/>
    <n v="250"/>
    <n v="595"/>
    <x v="0"/>
    <x v="0"/>
    <s v="USD"/>
    <n v="1354756714"/>
    <x v="757"/>
    <b v="0"/>
    <n v="18"/>
    <b v="1"/>
    <s v="publishing/nonfiction"/>
    <n v="238"/>
    <n v="33"/>
    <x v="3"/>
    <x v="9"/>
  </r>
  <r>
    <x v="758"/>
    <x v="758"/>
    <x v="757"/>
    <n v="2500"/>
    <n v="2550"/>
    <x v="0"/>
    <x v="0"/>
    <s v="USD"/>
    <n v="1286568268"/>
    <x v="758"/>
    <b v="0"/>
    <n v="19"/>
    <b v="1"/>
    <s v="publishing/nonfiction"/>
    <n v="102"/>
    <n v="134"/>
    <x v="3"/>
    <x v="9"/>
  </r>
  <r>
    <x v="759"/>
    <x v="759"/>
    <x v="758"/>
    <n v="5000"/>
    <n v="5096"/>
    <x v="0"/>
    <x v="1"/>
    <s v="GBP"/>
    <n v="1404892539"/>
    <x v="759"/>
    <b v="0"/>
    <n v="99"/>
    <b v="1"/>
    <s v="publishing/nonfiction"/>
    <n v="102"/>
    <n v="51"/>
    <x v="3"/>
    <x v="9"/>
  </r>
  <r>
    <x v="760"/>
    <x v="760"/>
    <x v="759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x v="761"/>
    <x v="761"/>
    <x v="760"/>
    <n v="5000"/>
    <n v="235"/>
    <x v="2"/>
    <x v="0"/>
    <s v="USD"/>
    <n v="1391364126"/>
    <x v="761"/>
    <b v="0"/>
    <n v="6"/>
    <b v="0"/>
    <s v="publishing/fiction"/>
    <n v="5"/>
    <n v="39"/>
    <x v="3"/>
    <x v="10"/>
  </r>
  <r>
    <x v="762"/>
    <x v="762"/>
    <x v="761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x v="763"/>
    <x v="763"/>
    <x v="762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x v="764"/>
    <x v="764"/>
    <x v="763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x v="765"/>
    <x v="765"/>
    <x v="764"/>
    <n v="7000"/>
    <n v="2521"/>
    <x v="2"/>
    <x v="0"/>
    <s v="USD"/>
    <n v="1413723684"/>
    <x v="765"/>
    <b v="0"/>
    <n v="44"/>
    <b v="0"/>
    <s v="publishing/fiction"/>
    <n v="36"/>
    <n v="57"/>
    <x v="3"/>
    <x v="10"/>
  </r>
  <r>
    <x v="766"/>
    <x v="766"/>
    <x v="765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x v="767"/>
    <x v="767"/>
    <x v="766"/>
    <n v="5000"/>
    <n v="177"/>
    <x v="2"/>
    <x v="0"/>
    <s v="USD"/>
    <n v="1432178810"/>
    <x v="767"/>
    <b v="0"/>
    <n v="3"/>
    <b v="0"/>
    <s v="publishing/fiction"/>
    <n v="4"/>
    <n v="59"/>
    <x v="3"/>
    <x v="10"/>
  </r>
  <r>
    <x v="768"/>
    <x v="768"/>
    <x v="767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x v="769"/>
    <x v="769"/>
    <x v="768"/>
    <n v="4000"/>
    <n v="1656"/>
    <x v="2"/>
    <x v="0"/>
    <s v="USD"/>
    <n v="1388102094"/>
    <x v="769"/>
    <b v="0"/>
    <n v="52"/>
    <b v="0"/>
    <s v="publishing/fiction"/>
    <n v="41"/>
    <n v="32"/>
    <x v="3"/>
    <x v="10"/>
  </r>
  <r>
    <x v="770"/>
    <x v="770"/>
    <x v="769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x v="771"/>
    <x v="771"/>
    <x v="770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x v="772"/>
    <x v="772"/>
    <x v="771"/>
    <n v="1500"/>
    <n v="50"/>
    <x v="2"/>
    <x v="0"/>
    <s v="USD"/>
    <n v="1257047940"/>
    <x v="772"/>
    <b v="0"/>
    <n v="1"/>
    <b v="0"/>
    <s v="publishing/fiction"/>
    <n v="3"/>
    <n v="50"/>
    <x v="3"/>
    <x v="10"/>
  </r>
  <r>
    <x v="773"/>
    <x v="773"/>
    <x v="772"/>
    <n v="3759"/>
    <n v="32"/>
    <x v="2"/>
    <x v="1"/>
    <s v="GBP"/>
    <n v="1431298860"/>
    <x v="773"/>
    <b v="0"/>
    <n v="2"/>
    <b v="0"/>
    <s v="publishing/fiction"/>
    <n v="1"/>
    <n v="16"/>
    <x v="3"/>
    <x v="10"/>
  </r>
  <r>
    <x v="774"/>
    <x v="774"/>
    <x v="773"/>
    <n v="500"/>
    <n v="351"/>
    <x v="2"/>
    <x v="0"/>
    <s v="USD"/>
    <n v="1393181018"/>
    <x v="774"/>
    <b v="0"/>
    <n v="9"/>
    <b v="0"/>
    <s v="publishing/fiction"/>
    <n v="70"/>
    <n v="39"/>
    <x v="3"/>
    <x v="10"/>
  </r>
  <r>
    <x v="775"/>
    <x v="775"/>
    <x v="774"/>
    <n v="10000"/>
    <n v="170"/>
    <x v="2"/>
    <x v="0"/>
    <s v="USD"/>
    <n v="1323998795"/>
    <x v="775"/>
    <b v="0"/>
    <n v="5"/>
    <b v="0"/>
    <s v="publishing/fiction"/>
    <n v="2"/>
    <n v="34"/>
    <x v="3"/>
    <x v="10"/>
  </r>
  <r>
    <x v="776"/>
    <x v="776"/>
    <x v="775"/>
    <n v="7000"/>
    <n v="3598"/>
    <x v="2"/>
    <x v="0"/>
    <s v="USD"/>
    <n v="1444539600"/>
    <x v="776"/>
    <b v="0"/>
    <n v="57"/>
    <b v="0"/>
    <s v="publishing/fiction"/>
    <n v="51"/>
    <n v="63"/>
    <x v="3"/>
    <x v="10"/>
  </r>
  <r>
    <x v="777"/>
    <x v="777"/>
    <x v="776"/>
    <n v="3000"/>
    <n v="21"/>
    <x v="2"/>
    <x v="0"/>
    <s v="USD"/>
    <n v="1375313577"/>
    <x v="777"/>
    <b v="0"/>
    <n v="3"/>
    <b v="0"/>
    <s v="publishing/fiction"/>
    <n v="1"/>
    <n v="7"/>
    <x v="3"/>
    <x v="10"/>
  </r>
  <r>
    <x v="778"/>
    <x v="778"/>
    <x v="777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x v="779"/>
    <x v="779"/>
    <x v="778"/>
    <n v="15000"/>
    <n v="400"/>
    <x v="2"/>
    <x v="0"/>
    <s v="USD"/>
    <n v="1287115200"/>
    <x v="779"/>
    <b v="0"/>
    <n v="6"/>
    <b v="0"/>
    <s v="publishing/fiction"/>
    <n v="3"/>
    <n v="67"/>
    <x v="3"/>
    <x v="10"/>
  </r>
  <r>
    <x v="780"/>
    <x v="780"/>
    <x v="779"/>
    <n v="1000"/>
    <n v="1040"/>
    <x v="0"/>
    <x v="0"/>
    <s v="USD"/>
    <n v="1304439025"/>
    <x v="780"/>
    <b v="0"/>
    <n v="27"/>
    <b v="1"/>
    <s v="music/rock"/>
    <n v="104"/>
    <n v="39"/>
    <x v="4"/>
    <x v="11"/>
  </r>
  <r>
    <x v="781"/>
    <x v="781"/>
    <x v="780"/>
    <n v="800"/>
    <n v="1065.23"/>
    <x v="0"/>
    <x v="0"/>
    <s v="USD"/>
    <n v="1370649674"/>
    <x v="781"/>
    <b v="0"/>
    <n v="25"/>
    <b v="1"/>
    <s v="music/rock"/>
    <n v="133"/>
    <n v="43"/>
    <x v="4"/>
    <x v="11"/>
  </r>
  <r>
    <x v="782"/>
    <x v="782"/>
    <x v="781"/>
    <n v="700"/>
    <n v="700"/>
    <x v="0"/>
    <x v="0"/>
    <s v="USD"/>
    <n v="1345918302"/>
    <x v="782"/>
    <b v="0"/>
    <n v="14"/>
    <b v="1"/>
    <s v="music/rock"/>
    <n v="100"/>
    <n v="50"/>
    <x v="4"/>
    <x v="11"/>
  </r>
  <r>
    <x v="783"/>
    <x v="783"/>
    <x v="782"/>
    <n v="1500"/>
    <n v="2222"/>
    <x v="0"/>
    <x v="0"/>
    <s v="USD"/>
    <n v="1335564000"/>
    <x v="783"/>
    <b v="0"/>
    <n v="35"/>
    <b v="1"/>
    <s v="music/rock"/>
    <n v="148"/>
    <n v="63"/>
    <x v="4"/>
    <x v="11"/>
  </r>
  <r>
    <x v="784"/>
    <x v="784"/>
    <x v="783"/>
    <n v="1000"/>
    <n v="1025"/>
    <x v="0"/>
    <x v="0"/>
    <s v="USD"/>
    <n v="1395023719"/>
    <x v="784"/>
    <b v="0"/>
    <n v="10"/>
    <b v="1"/>
    <s v="music/rock"/>
    <n v="103"/>
    <n v="103"/>
    <x v="4"/>
    <x v="11"/>
  </r>
  <r>
    <x v="785"/>
    <x v="785"/>
    <x v="784"/>
    <n v="500"/>
    <n v="903.14"/>
    <x v="0"/>
    <x v="0"/>
    <s v="USD"/>
    <n v="1362060915"/>
    <x v="785"/>
    <b v="0"/>
    <n v="29"/>
    <b v="1"/>
    <s v="music/rock"/>
    <n v="181"/>
    <n v="31"/>
    <x v="4"/>
    <x v="11"/>
  </r>
  <r>
    <x v="786"/>
    <x v="786"/>
    <x v="785"/>
    <n v="5000"/>
    <n v="7140"/>
    <x v="0"/>
    <x v="0"/>
    <s v="USD"/>
    <n v="1336751220"/>
    <x v="786"/>
    <b v="0"/>
    <n v="44"/>
    <b v="1"/>
    <s v="music/rock"/>
    <n v="143"/>
    <n v="162"/>
    <x v="4"/>
    <x v="11"/>
  </r>
  <r>
    <x v="787"/>
    <x v="787"/>
    <x v="786"/>
    <n v="1200"/>
    <n v="1370"/>
    <x v="0"/>
    <x v="0"/>
    <s v="USD"/>
    <n v="1383318226"/>
    <x v="787"/>
    <b v="0"/>
    <n v="17"/>
    <b v="1"/>
    <s v="music/rock"/>
    <n v="114"/>
    <n v="81"/>
    <x v="4"/>
    <x v="11"/>
  </r>
  <r>
    <x v="788"/>
    <x v="788"/>
    <x v="787"/>
    <n v="1000"/>
    <n v="2035.05"/>
    <x v="0"/>
    <x v="0"/>
    <s v="USD"/>
    <n v="1341633540"/>
    <x v="788"/>
    <b v="0"/>
    <n v="34"/>
    <b v="1"/>
    <s v="music/rock"/>
    <n v="204"/>
    <n v="60"/>
    <x v="4"/>
    <x v="11"/>
  </r>
  <r>
    <x v="789"/>
    <x v="789"/>
    <x v="788"/>
    <n v="1700"/>
    <n v="1860"/>
    <x v="0"/>
    <x v="0"/>
    <s v="USD"/>
    <n v="1358755140"/>
    <x v="789"/>
    <b v="0"/>
    <n v="14"/>
    <b v="1"/>
    <s v="music/rock"/>
    <n v="109"/>
    <n v="133"/>
    <x v="4"/>
    <x v="11"/>
  </r>
  <r>
    <x v="790"/>
    <x v="790"/>
    <x v="789"/>
    <n v="10000"/>
    <n v="14437.46"/>
    <x v="0"/>
    <x v="0"/>
    <s v="USD"/>
    <n v="1359680939"/>
    <x v="790"/>
    <b v="0"/>
    <n v="156"/>
    <b v="1"/>
    <s v="music/rock"/>
    <n v="144"/>
    <n v="93"/>
    <x v="4"/>
    <x v="11"/>
  </r>
  <r>
    <x v="791"/>
    <x v="791"/>
    <x v="790"/>
    <n v="7500"/>
    <n v="7790"/>
    <x v="0"/>
    <x v="0"/>
    <s v="USD"/>
    <n v="1384322340"/>
    <x v="791"/>
    <b v="0"/>
    <n v="128"/>
    <b v="1"/>
    <s v="music/rock"/>
    <n v="104"/>
    <n v="61"/>
    <x v="4"/>
    <x v="11"/>
  </r>
  <r>
    <x v="792"/>
    <x v="792"/>
    <x v="791"/>
    <n v="2500"/>
    <n v="2511.11"/>
    <x v="0"/>
    <x v="0"/>
    <s v="USD"/>
    <n v="1383861483"/>
    <x v="792"/>
    <b v="0"/>
    <n v="60"/>
    <b v="1"/>
    <s v="music/rock"/>
    <n v="100"/>
    <n v="42"/>
    <x v="4"/>
    <x v="11"/>
  </r>
  <r>
    <x v="793"/>
    <x v="793"/>
    <x v="792"/>
    <n v="2750"/>
    <n v="2826.43"/>
    <x v="0"/>
    <x v="0"/>
    <s v="USD"/>
    <n v="1372827540"/>
    <x v="793"/>
    <b v="0"/>
    <n v="32"/>
    <b v="1"/>
    <s v="music/rock"/>
    <n v="103"/>
    <n v="88"/>
    <x v="4"/>
    <x v="11"/>
  </r>
  <r>
    <x v="794"/>
    <x v="794"/>
    <x v="793"/>
    <n v="8000"/>
    <n v="8425"/>
    <x v="0"/>
    <x v="0"/>
    <s v="USD"/>
    <n v="1315242360"/>
    <x v="794"/>
    <b v="0"/>
    <n v="53"/>
    <b v="1"/>
    <s v="music/rock"/>
    <n v="105"/>
    <n v="159"/>
    <x v="4"/>
    <x v="11"/>
  </r>
  <r>
    <x v="795"/>
    <x v="795"/>
    <x v="794"/>
    <n v="14000"/>
    <n v="15650"/>
    <x v="0"/>
    <x v="0"/>
    <s v="USD"/>
    <n v="1333774740"/>
    <x v="795"/>
    <b v="0"/>
    <n v="184"/>
    <b v="1"/>
    <s v="music/rock"/>
    <n v="112"/>
    <n v="85"/>
    <x v="4"/>
    <x v="11"/>
  </r>
  <r>
    <x v="796"/>
    <x v="796"/>
    <x v="795"/>
    <n v="10000"/>
    <n v="10135"/>
    <x v="0"/>
    <x v="0"/>
    <s v="USD"/>
    <n v="1379279400"/>
    <x v="796"/>
    <b v="0"/>
    <n v="90"/>
    <b v="1"/>
    <s v="music/rock"/>
    <n v="101"/>
    <n v="113"/>
    <x v="4"/>
    <x v="11"/>
  </r>
  <r>
    <x v="797"/>
    <x v="797"/>
    <x v="796"/>
    <n v="3000"/>
    <n v="3226"/>
    <x v="0"/>
    <x v="0"/>
    <s v="USD"/>
    <n v="1335672000"/>
    <x v="797"/>
    <b v="0"/>
    <n v="71"/>
    <b v="1"/>
    <s v="music/rock"/>
    <n v="108"/>
    <n v="45"/>
    <x v="4"/>
    <x v="11"/>
  </r>
  <r>
    <x v="798"/>
    <x v="798"/>
    <x v="797"/>
    <n v="3500"/>
    <n v="4021"/>
    <x v="0"/>
    <x v="0"/>
    <s v="USD"/>
    <n v="1412086187"/>
    <x v="798"/>
    <b v="0"/>
    <n v="87"/>
    <b v="1"/>
    <s v="music/rock"/>
    <n v="115"/>
    <n v="46"/>
    <x v="4"/>
    <x v="11"/>
  </r>
  <r>
    <x v="799"/>
    <x v="799"/>
    <x v="798"/>
    <n v="5000"/>
    <n v="5001"/>
    <x v="0"/>
    <x v="0"/>
    <s v="USD"/>
    <n v="1335542446"/>
    <x v="799"/>
    <b v="0"/>
    <n v="28"/>
    <b v="1"/>
    <s v="music/rock"/>
    <n v="100"/>
    <n v="179"/>
    <x v="4"/>
    <x v="11"/>
  </r>
  <r>
    <x v="800"/>
    <x v="800"/>
    <x v="799"/>
    <n v="1500"/>
    <n v="2282"/>
    <x v="0"/>
    <x v="1"/>
    <s v="GBP"/>
    <n v="1410431054"/>
    <x v="800"/>
    <b v="0"/>
    <n v="56"/>
    <b v="1"/>
    <s v="music/rock"/>
    <n v="152"/>
    <n v="41"/>
    <x v="4"/>
    <x v="11"/>
  </r>
  <r>
    <x v="801"/>
    <x v="801"/>
    <x v="800"/>
    <n v="2000"/>
    <n v="2230.4299999999998"/>
    <x v="0"/>
    <x v="0"/>
    <s v="USD"/>
    <n v="1309547120"/>
    <x v="801"/>
    <b v="0"/>
    <n v="51"/>
    <b v="1"/>
    <s v="music/rock"/>
    <n v="112"/>
    <n v="44"/>
    <x v="4"/>
    <x v="11"/>
  </r>
  <r>
    <x v="802"/>
    <x v="802"/>
    <x v="801"/>
    <n v="6000"/>
    <n v="6080"/>
    <x v="0"/>
    <x v="0"/>
    <s v="USD"/>
    <n v="1347854700"/>
    <x v="802"/>
    <b v="0"/>
    <n v="75"/>
    <b v="1"/>
    <s v="music/rock"/>
    <n v="101"/>
    <n v="81"/>
    <x v="4"/>
    <x v="11"/>
  </r>
  <r>
    <x v="803"/>
    <x v="803"/>
    <x v="802"/>
    <n v="2300"/>
    <n v="2835"/>
    <x v="0"/>
    <x v="0"/>
    <s v="USD"/>
    <n v="1306630800"/>
    <x v="803"/>
    <b v="0"/>
    <n v="38"/>
    <b v="1"/>
    <s v="music/rock"/>
    <n v="123"/>
    <n v="75"/>
    <x v="4"/>
    <x v="11"/>
  </r>
  <r>
    <x v="804"/>
    <x v="804"/>
    <x v="803"/>
    <n v="5500"/>
    <n v="5500"/>
    <x v="0"/>
    <x v="0"/>
    <s v="USD"/>
    <n v="1311393540"/>
    <x v="804"/>
    <b v="0"/>
    <n v="18"/>
    <b v="1"/>
    <s v="music/rock"/>
    <n v="100"/>
    <n v="306"/>
    <x v="4"/>
    <x v="11"/>
  </r>
  <r>
    <x v="805"/>
    <x v="805"/>
    <x v="804"/>
    <n v="3000"/>
    <n v="3150"/>
    <x v="0"/>
    <x v="0"/>
    <s v="USD"/>
    <n v="1310857200"/>
    <x v="805"/>
    <b v="0"/>
    <n v="54"/>
    <b v="1"/>
    <s v="music/rock"/>
    <n v="105"/>
    <n v="58"/>
    <x v="4"/>
    <x v="11"/>
  </r>
  <r>
    <x v="806"/>
    <x v="806"/>
    <x v="805"/>
    <n v="8000"/>
    <n v="8355"/>
    <x v="0"/>
    <x v="0"/>
    <s v="USD"/>
    <n v="1315413339"/>
    <x v="806"/>
    <b v="0"/>
    <n v="71"/>
    <b v="1"/>
    <s v="music/rock"/>
    <n v="104"/>
    <n v="118"/>
    <x v="4"/>
    <x v="11"/>
  </r>
  <r>
    <x v="807"/>
    <x v="807"/>
    <x v="806"/>
    <n v="4000"/>
    <n v="4205"/>
    <x v="0"/>
    <x v="0"/>
    <s v="USD"/>
    <n v="1488333600"/>
    <x v="807"/>
    <b v="0"/>
    <n v="57"/>
    <b v="1"/>
    <s v="music/rock"/>
    <n v="105"/>
    <n v="74"/>
    <x v="4"/>
    <x v="11"/>
  </r>
  <r>
    <x v="808"/>
    <x v="808"/>
    <x v="807"/>
    <n v="4500"/>
    <n v="4500"/>
    <x v="0"/>
    <x v="5"/>
    <s v="CAD"/>
    <n v="1419224340"/>
    <x v="808"/>
    <b v="0"/>
    <n v="43"/>
    <b v="1"/>
    <s v="music/rock"/>
    <n v="100"/>
    <n v="105"/>
    <x v="4"/>
    <x v="11"/>
  </r>
  <r>
    <x v="809"/>
    <x v="809"/>
    <x v="808"/>
    <n v="4000"/>
    <n v="4151"/>
    <x v="0"/>
    <x v="0"/>
    <s v="USD"/>
    <n v="1390161630"/>
    <x v="809"/>
    <b v="0"/>
    <n v="52"/>
    <b v="1"/>
    <s v="music/rock"/>
    <n v="104"/>
    <n v="80"/>
    <x v="4"/>
    <x v="11"/>
  </r>
  <r>
    <x v="810"/>
    <x v="810"/>
    <x v="809"/>
    <n v="1500"/>
    <n v="1575"/>
    <x v="0"/>
    <x v="0"/>
    <s v="USD"/>
    <n v="1346462462"/>
    <x v="810"/>
    <b v="0"/>
    <n v="27"/>
    <b v="1"/>
    <s v="music/rock"/>
    <n v="105"/>
    <n v="58"/>
    <x v="4"/>
    <x v="11"/>
  </r>
  <r>
    <x v="811"/>
    <x v="811"/>
    <x v="810"/>
    <n v="1000"/>
    <n v="1040"/>
    <x v="0"/>
    <x v="0"/>
    <s v="USD"/>
    <n v="1373475120"/>
    <x v="811"/>
    <b v="0"/>
    <n v="12"/>
    <b v="1"/>
    <s v="music/rock"/>
    <n v="104"/>
    <n v="87"/>
    <x v="4"/>
    <x v="11"/>
  </r>
  <r>
    <x v="812"/>
    <x v="812"/>
    <x v="811"/>
    <n v="600"/>
    <n v="911"/>
    <x v="0"/>
    <x v="0"/>
    <s v="USD"/>
    <n v="1362146280"/>
    <x v="812"/>
    <b v="0"/>
    <n v="33"/>
    <b v="1"/>
    <s v="music/rock"/>
    <n v="152"/>
    <n v="28"/>
    <x v="4"/>
    <x v="11"/>
  </r>
  <r>
    <x v="813"/>
    <x v="813"/>
    <x v="812"/>
    <n v="1500"/>
    <n v="2399.94"/>
    <x v="0"/>
    <x v="0"/>
    <s v="USD"/>
    <n v="1342825365"/>
    <x v="813"/>
    <b v="0"/>
    <n v="96"/>
    <b v="1"/>
    <s v="music/rock"/>
    <n v="160"/>
    <n v="25"/>
    <x v="4"/>
    <x v="11"/>
  </r>
  <r>
    <x v="814"/>
    <x v="814"/>
    <x v="813"/>
    <n v="1000"/>
    <n v="1273"/>
    <x v="0"/>
    <x v="0"/>
    <s v="USD"/>
    <n v="1306865040"/>
    <x v="814"/>
    <b v="0"/>
    <n v="28"/>
    <b v="1"/>
    <s v="music/rock"/>
    <n v="127"/>
    <n v="45"/>
    <x v="4"/>
    <x v="11"/>
  </r>
  <r>
    <x v="815"/>
    <x v="815"/>
    <x v="814"/>
    <n v="4000"/>
    <n v="4280"/>
    <x v="0"/>
    <x v="0"/>
    <s v="USD"/>
    <n v="1414879303"/>
    <x v="815"/>
    <b v="0"/>
    <n v="43"/>
    <b v="1"/>
    <s v="music/rock"/>
    <n v="107"/>
    <n v="100"/>
    <x v="4"/>
    <x v="11"/>
  </r>
  <r>
    <x v="816"/>
    <x v="816"/>
    <x v="815"/>
    <n v="7000"/>
    <n v="8058.55"/>
    <x v="0"/>
    <x v="0"/>
    <s v="USD"/>
    <n v="1365489000"/>
    <x v="816"/>
    <b v="0"/>
    <n v="205"/>
    <b v="1"/>
    <s v="music/rock"/>
    <n v="115"/>
    <n v="39"/>
    <x v="4"/>
    <x v="11"/>
  </r>
  <r>
    <x v="817"/>
    <x v="817"/>
    <x v="816"/>
    <n v="1500"/>
    <n v="2056.66"/>
    <x v="0"/>
    <x v="0"/>
    <s v="USD"/>
    <n v="1331441940"/>
    <x v="817"/>
    <b v="0"/>
    <n v="23"/>
    <b v="1"/>
    <s v="music/rock"/>
    <n v="137"/>
    <n v="89"/>
    <x v="4"/>
    <x v="11"/>
  </r>
  <r>
    <x v="818"/>
    <x v="818"/>
    <x v="817"/>
    <n v="350"/>
    <n v="545"/>
    <x v="0"/>
    <x v="0"/>
    <s v="USD"/>
    <n v="1344358860"/>
    <x v="818"/>
    <b v="0"/>
    <n v="19"/>
    <b v="1"/>
    <s v="music/rock"/>
    <n v="156"/>
    <n v="29"/>
    <x v="4"/>
    <x v="11"/>
  </r>
  <r>
    <x v="819"/>
    <x v="819"/>
    <x v="818"/>
    <n v="400"/>
    <n v="435"/>
    <x v="0"/>
    <x v="0"/>
    <s v="USD"/>
    <n v="1387601040"/>
    <x v="819"/>
    <b v="0"/>
    <n v="14"/>
    <b v="1"/>
    <s v="music/rock"/>
    <n v="109"/>
    <n v="31"/>
    <x v="4"/>
    <x v="11"/>
  </r>
  <r>
    <x v="820"/>
    <x v="820"/>
    <x v="819"/>
    <n v="2000"/>
    <n v="2681"/>
    <x v="0"/>
    <x v="0"/>
    <s v="USD"/>
    <n v="1402290000"/>
    <x v="820"/>
    <b v="0"/>
    <n v="38"/>
    <b v="1"/>
    <s v="music/rock"/>
    <n v="134"/>
    <n v="71"/>
    <x v="4"/>
    <x v="11"/>
  </r>
  <r>
    <x v="821"/>
    <x v="821"/>
    <x v="820"/>
    <n v="17482"/>
    <n v="17482"/>
    <x v="0"/>
    <x v="0"/>
    <s v="USD"/>
    <n v="1430712060"/>
    <x v="821"/>
    <b v="0"/>
    <n v="78"/>
    <b v="1"/>
    <s v="music/rock"/>
    <n v="100"/>
    <n v="224"/>
    <x v="4"/>
    <x v="11"/>
  </r>
  <r>
    <x v="822"/>
    <x v="822"/>
    <x v="821"/>
    <n v="3000"/>
    <n v="3575"/>
    <x v="0"/>
    <x v="0"/>
    <s v="USD"/>
    <n v="1349477050"/>
    <x v="822"/>
    <b v="0"/>
    <n v="69"/>
    <b v="1"/>
    <s v="music/rock"/>
    <n v="119"/>
    <n v="52"/>
    <x v="4"/>
    <x v="11"/>
  </r>
  <r>
    <x v="823"/>
    <x v="823"/>
    <x v="822"/>
    <n v="800"/>
    <n v="1436"/>
    <x v="0"/>
    <x v="0"/>
    <s v="USD"/>
    <n v="1427062852"/>
    <x v="823"/>
    <b v="0"/>
    <n v="33"/>
    <b v="1"/>
    <s v="music/rock"/>
    <n v="180"/>
    <n v="44"/>
    <x v="4"/>
    <x v="11"/>
  </r>
  <r>
    <x v="824"/>
    <x v="824"/>
    <x v="823"/>
    <n v="1600"/>
    <n v="2150.1"/>
    <x v="0"/>
    <x v="0"/>
    <s v="USD"/>
    <n v="1271573940"/>
    <x v="824"/>
    <b v="0"/>
    <n v="54"/>
    <b v="1"/>
    <s v="music/rock"/>
    <n v="134"/>
    <n v="40"/>
    <x v="4"/>
    <x v="11"/>
  </r>
  <r>
    <x v="825"/>
    <x v="825"/>
    <x v="824"/>
    <n v="12500"/>
    <n v="12554"/>
    <x v="0"/>
    <x v="0"/>
    <s v="USD"/>
    <n v="1351495284"/>
    <x v="825"/>
    <b v="0"/>
    <n v="99"/>
    <b v="1"/>
    <s v="music/rock"/>
    <n v="100"/>
    <n v="127"/>
    <x v="4"/>
    <x v="11"/>
  </r>
  <r>
    <x v="826"/>
    <x v="826"/>
    <x v="825"/>
    <n v="5500"/>
    <n v="5580"/>
    <x v="0"/>
    <x v="0"/>
    <s v="USD"/>
    <n v="1332719730"/>
    <x v="826"/>
    <b v="0"/>
    <n v="49"/>
    <b v="1"/>
    <s v="music/rock"/>
    <n v="101"/>
    <n v="114"/>
    <x v="4"/>
    <x v="11"/>
  </r>
  <r>
    <x v="827"/>
    <x v="827"/>
    <x v="826"/>
    <n v="300"/>
    <n v="310"/>
    <x v="0"/>
    <x v="0"/>
    <s v="USD"/>
    <n v="1329248940"/>
    <x v="827"/>
    <b v="0"/>
    <n v="11"/>
    <b v="1"/>
    <s v="music/rock"/>
    <n v="103"/>
    <n v="28"/>
    <x v="4"/>
    <x v="11"/>
  </r>
  <r>
    <x v="828"/>
    <x v="828"/>
    <x v="827"/>
    <n v="1300"/>
    <n v="1391"/>
    <x v="0"/>
    <x v="0"/>
    <s v="USD"/>
    <n v="1340641440"/>
    <x v="828"/>
    <b v="0"/>
    <n v="38"/>
    <b v="1"/>
    <s v="music/rock"/>
    <n v="107"/>
    <n v="37"/>
    <x v="4"/>
    <x v="11"/>
  </r>
  <r>
    <x v="829"/>
    <x v="829"/>
    <x v="828"/>
    <n v="500"/>
    <n v="520"/>
    <x v="0"/>
    <x v="1"/>
    <s v="GBP"/>
    <n v="1468437240"/>
    <x v="829"/>
    <b v="0"/>
    <n v="16"/>
    <b v="1"/>
    <s v="music/rock"/>
    <n v="104"/>
    <n v="33"/>
    <x v="4"/>
    <x v="11"/>
  </r>
  <r>
    <x v="830"/>
    <x v="830"/>
    <x v="829"/>
    <n v="1800"/>
    <n v="1941"/>
    <x v="0"/>
    <x v="0"/>
    <s v="USD"/>
    <n v="1363952225"/>
    <x v="830"/>
    <b v="0"/>
    <n v="32"/>
    <b v="1"/>
    <s v="music/rock"/>
    <n v="108"/>
    <n v="61"/>
    <x v="4"/>
    <x v="11"/>
  </r>
  <r>
    <x v="831"/>
    <x v="831"/>
    <x v="830"/>
    <n v="1500"/>
    <n v="3500"/>
    <x v="0"/>
    <x v="0"/>
    <s v="USD"/>
    <n v="1335540694"/>
    <x v="831"/>
    <b v="0"/>
    <n v="20"/>
    <b v="1"/>
    <s v="music/rock"/>
    <n v="233"/>
    <n v="175"/>
    <x v="4"/>
    <x v="11"/>
  </r>
  <r>
    <x v="832"/>
    <x v="832"/>
    <x v="831"/>
    <n v="15000"/>
    <n v="15091.06"/>
    <x v="0"/>
    <x v="0"/>
    <s v="USD"/>
    <n v="1327133580"/>
    <x v="832"/>
    <b v="0"/>
    <n v="154"/>
    <b v="1"/>
    <s v="music/rock"/>
    <n v="101"/>
    <n v="98"/>
    <x v="4"/>
    <x v="11"/>
  </r>
  <r>
    <x v="833"/>
    <x v="833"/>
    <x v="832"/>
    <n v="6000"/>
    <n v="6100"/>
    <x v="0"/>
    <x v="0"/>
    <s v="USD"/>
    <n v="1397941475"/>
    <x v="833"/>
    <b v="0"/>
    <n v="41"/>
    <b v="1"/>
    <s v="music/rock"/>
    <n v="102"/>
    <n v="149"/>
    <x v="4"/>
    <x v="11"/>
  </r>
  <r>
    <x v="834"/>
    <x v="834"/>
    <x v="833"/>
    <n v="5500"/>
    <n v="7206"/>
    <x v="0"/>
    <x v="0"/>
    <s v="USD"/>
    <n v="1372651140"/>
    <x v="834"/>
    <b v="0"/>
    <n v="75"/>
    <b v="1"/>
    <s v="music/rock"/>
    <n v="131"/>
    <n v="96"/>
    <x v="4"/>
    <x v="11"/>
  </r>
  <r>
    <x v="835"/>
    <x v="835"/>
    <x v="834"/>
    <n v="2000"/>
    <n v="2345"/>
    <x v="0"/>
    <x v="0"/>
    <s v="USD"/>
    <n v="1337396400"/>
    <x v="835"/>
    <b v="0"/>
    <n v="40"/>
    <b v="1"/>
    <s v="music/rock"/>
    <n v="117"/>
    <n v="59"/>
    <x v="4"/>
    <x v="11"/>
  </r>
  <r>
    <x v="836"/>
    <x v="836"/>
    <x v="835"/>
    <n v="5000"/>
    <n v="5046.5200000000004"/>
    <x v="0"/>
    <x v="0"/>
    <s v="USD"/>
    <n v="1381108918"/>
    <x v="836"/>
    <b v="0"/>
    <n v="46"/>
    <b v="1"/>
    <s v="music/rock"/>
    <n v="101"/>
    <n v="110"/>
    <x v="4"/>
    <x v="11"/>
  </r>
  <r>
    <x v="837"/>
    <x v="837"/>
    <x v="836"/>
    <n v="2500"/>
    <n v="3045"/>
    <x v="0"/>
    <x v="0"/>
    <s v="USD"/>
    <n v="1398988662"/>
    <x v="837"/>
    <b v="0"/>
    <n v="62"/>
    <b v="1"/>
    <s v="music/rock"/>
    <n v="122"/>
    <n v="49"/>
    <x v="4"/>
    <x v="11"/>
  </r>
  <r>
    <x v="838"/>
    <x v="838"/>
    <x v="837"/>
    <n v="2000"/>
    <n v="2908"/>
    <x v="0"/>
    <x v="0"/>
    <s v="USD"/>
    <n v="1326835985"/>
    <x v="838"/>
    <b v="0"/>
    <n v="61"/>
    <b v="1"/>
    <s v="music/rock"/>
    <n v="145"/>
    <n v="48"/>
    <x v="4"/>
    <x v="11"/>
  </r>
  <r>
    <x v="839"/>
    <x v="839"/>
    <x v="838"/>
    <n v="5000"/>
    <n v="5830.83"/>
    <x v="0"/>
    <x v="0"/>
    <s v="USD"/>
    <n v="1348337956"/>
    <x v="839"/>
    <b v="0"/>
    <n v="96"/>
    <b v="1"/>
    <s v="music/rock"/>
    <n v="117"/>
    <n v="61"/>
    <x v="4"/>
    <x v="11"/>
  </r>
  <r>
    <x v="840"/>
    <x v="840"/>
    <x v="839"/>
    <n v="10000"/>
    <n v="12041.66"/>
    <x v="0"/>
    <x v="0"/>
    <s v="USD"/>
    <n v="1474694787"/>
    <x v="840"/>
    <b v="0"/>
    <n v="190"/>
    <b v="1"/>
    <s v="music/metal"/>
    <n v="120"/>
    <n v="63"/>
    <x v="4"/>
    <x v="12"/>
  </r>
  <r>
    <x v="841"/>
    <x v="841"/>
    <x v="840"/>
    <n v="5000"/>
    <n v="5066"/>
    <x v="0"/>
    <x v="0"/>
    <s v="USD"/>
    <n v="1415653663"/>
    <x v="841"/>
    <b v="1"/>
    <n v="94"/>
    <b v="1"/>
    <s v="music/metal"/>
    <n v="101"/>
    <n v="54"/>
    <x v="4"/>
    <x v="12"/>
  </r>
  <r>
    <x v="842"/>
    <x v="842"/>
    <x v="841"/>
    <n v="2500"/>
    <n v="2608"/>
    <x v="0"/>
    <x v="5"/>
    <s v="CAD"/>
    <n v="1381723140"/>
    <x v="842"/>
    <b v="1"/>
    <n v="39"/>
    <b v="1"/>
    <s v="music/metal"/>
    <n v="104"/>
    <n v="67"/>
    <x v="4"/>
    <x v="12"/>
  </r>
  <r>
    <x v="843"/>
    <x v="843"/>
    <x v="842"/>
    <n v="3000"/>
    <n v="8014"/>
    <x v="0"/>
    <x v="0"/>
    <s v="USD"/>
    <n v="1481184000"/>
    <x v="843"/>
    <b v="0"/>
    <n v="127"/>
    <b v="1"/>
    <s v="music/metal"/>
    <n v="267"/>
    <n v="63"/>
    <x v="4"/>
    <x v="12"/>
  </r>
  <r>
    <x v="844"/>
    <x v="844"/>
    <x v="843"/>
    <n v="3000"/>
    <n v="5824"/>
    <x v="0"/>
    <x v="0"/>
    <s v="USD"/>
    <n v="1414817940"/>
    <x v="844"/>
    <b v="1"/>
    <n v="159"/>
    <b v="1"/>
    <s v="music/metal"/>
    <n v="194"/>
    <n v="37"/>
    <x v="4"/>
    <x v="12"/>
  </r>
  <r>
    <x v="845"/>
    <x v="845"/>
    <x v="844"/>
    <n v="5000"/>
    <n v="6019.01"/>
    <x v="0"/>
    <x v="0"/>
    <s v="USD"/>
    <n v="1473047940"/>
    <x v="845"/>
    <b v="0"/>
    <n v="177"/>
    <b v="1"/>
    <s v="music/metal"/>
    <n v="120"/>
    <n v="34"/>
    <x v="4"/>
    <x v="12"/>
  </r>
  <r>
    <x v="846"/>
    <x v="846"/>
    <x v="845"/>
    <n v="1100"/>
    <n v="1342.01"/>
    <x v="0"/>
    <x v="1"/>
    <s v="GBP"/>
    <n v="1394460000"/>
    <x v="846"/>
    <b v="0"/>
    <n v="47"/>
    <b v="1"/>
    <s v="music/metal"/>
    <n v="122"/>
    <n v="29"/>
    <x v="4"/>
    <x v="12"/>
  </r>
  <r>
    <x v="847"/>
    <x v="847"/>
    <x v="846"/>
    <n v="10"/>
    <n v="10"/>
    <x v="0"/>
    <x v="0"/>
    <s v="USD"/>
    <n v="1436555376"/>
    <x v="847"/>
    <b v="0"/>
    <n v="1"/>
    <b v="1"/>
    <s v="music/metal"/>
    <n v="100"/>
    <n v="10"/>
    <x v="4"/>
    <x v="12"/>
  </r>
  <r>
    <x v="848"/>
    <x v="848"/>
    <x v="847"/>
    <n v="300"/>
    <n v="300"/>
    <x v="0"/>
    <x v="0"/>
    <s v="USD"/>
    <n v="1429038033"/>
    <x v="848"/>
    <b v="0"/>
    <n v="16"/>
    <b v="1"/>
    <s v="music/metal"/>
    <n v="100"/>
    <n v="19"/>
    <x v="4"/>
    <x v="12"/>
  </r>
  <r>
    <x v="849"/>
    <x v="849"/>
    <x v="848"/>
    <n v="4000"/>
    <n v="4796"/>
    <x v="0"/>
    <x v="0"/>
    <s v="USD"/>
    <n v="1426473264"/>
    <x v="849"/>
    <b v="0"/>
    <n v="115"/>
    <b v="1"/>
    <s v="music/metal"/>
    <n v="120"/>
    <n v="42"/>
    <x v="4"/>
    <x v="12"/>
  </r>
  <r>
    <x v="850"/>
    <x v="850"/>
    <x v="849"/>
    <n v="4000"/>
    <n v="6207"/>
    <x v="0"/>
    <x v="0"/>
    <s v="USD"/>
    <n v="1461560340"/>
    <x v="850"/>
    <b v="0"/>
    <n v="133"/>
    <b v="1"/>
    <s v="music/metal"/>
    <n v="155"/>
    <n v="47"/>
    <x v="4"/>
    <x v="12"/>
  </r>
  <r>
    <x v="851"/>
    <x v="851"/>
    <x v="850"/>
    <n v="2000"/>
    <n v="2609"/>
    <x v="0"/>
    <x v="6"/>
    <s v="EUR"/>
    <n v="1469994300"/>
    <x v="851"/>
    <b v="0"/>
    <n v="70"/>
    <b v="1"/>
    <s v="music/metal"/>
    <n v="130"/>
    <n v="37"/>
    <x v="4"/>
    <x v="12"/>
  </r>
  <r>
    <x v="852"/>
    <x v="852"/>
    <x v="851"/>
    <n v="3500"/>
    <n v="3674"/>
    <x v="0"/>
    <x v="0"/>
    <s v="USD"/>
    <n v="1477342800"/>
    <x v="852"/>
    <b v="0"/>
    <n v="62"/>
    <b v="1"/>
    <s v="music/metal"/>
    <n v="105"/>
    <n v="59"/>
    <x v="4"/>
    <x v="12"/>
  </r>
  <r>
    <x v="853"/>
    <x v="853"/>
    <x v="852"/>
    <n v="300"/>
    <n v="300"/>
    <x v="0"/>
    <x v="0"/>
    <s v="USD"/>
    <n v="1424116709"/>
    <x v="853"/>
    <b v="0"/>
    <n v="10"/>
    <b v="1"/>
    <s v="music/metal"/>
    <n v="100"/>
    <n v="30"/>
    <x v="4"/>
    <x v="12"/>
  </r>
  <r>
    <x v="854"/>
    <x v="854"/>
    <x v="853"/>
    <n v="27800"/>
    <n v="32865.300000000003"/>
    <x v="0"/>
    <x v="0"/>
    <s v="USD"/>
    <n v="1482901546"/>
    <x v="854"/>
    <b v="0"/>
    <n v="499"/>
    <b v="1"/>
    <s v="music/metal"/>
    <n v="118"/>
    <n v="66"/>
    <x v="4"/>
    <x v="12"/>
  </r>
  <r>
    <x v="855"/>
    <x v="855"/>
    <x v="854"/>
    <n v="1450"/>
    <n v="1500"/>
    <x v="0"/>
    <x v="0"/>
    <s v="USD"/>
    <n v="1469329217"/>
    <x v="855"/>
    <b v="0"/>
    <n v="47"/>
    <b v="1"/>
    <s v="music/metal"/>
    <n v="103"/>
    <n v="32"/>
    <x v="4"/>
    <x v="12"/>
  </r>
  <r>
    <x v="856"/>
    <x v="856"/>
    <x v="855"/>
    <n v="250"/>
    <n v="545"/>
    <x v="0"/>
    <x v="12"/>
    <s v="EUR"/>
    <n v="1477422000"/>
    <x v="856"/>
    <b v="0"/>
    <n v="28"/>
    <b v="1"/>
    <s v="music/metal"/>
    <n v="218"/>
    <n v="19"/>
    <x v="4"/>
    <x v="12"/>
  </r>
  <r>
    <x v="857"/>
    <x v="857"/>
    <x v="856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x v="858"/>
    <x v="858"/>
    <x v="857"/>
    <n v="1200"/>
    <n v="1728.07"/>
    <x v="0"/>
    <x v="1"/>
    <s v="GBP"/>
    <n v="1429138740"/>
    <x v="858"/>
    <b v="0"/>
    <n v="76"/>
    <b v="1"/>
    <s v="music/metal"/>
    <n v="144"/>
    <n v="23"/>
    <x v="4"/>
    <x v="12"/>
  </r>
  <r>
    <x v="859"/>
    <x v="859"/>
    <x v="858"/>
    <n v="4000"/>
    <n v="4187"/>
    <x v="0"/>
    <x v="0"/>
    <s v="USD"/>
    <n v="1433376000"/>
    <x v="859"/>
    <b v="0"/>
    <n v="98"/>
    <b v="1"/>
    <s v="music/metal"/>
    <n v="105"/>
    <n v="43"/>
    <x v="4"/>
    <x v="12"/>
  </r>
  <r>
    <x v="860"/>
    <x v="860"/>
    <x v="859"/>
    <n v="14000"/>
    <n v="2540"/>
    <x v="2"/>
    <x v="0"/>
    <s v="USD"/>
    <n v="1385123713"/>
    <x v="860"/>
    <b v="0"/>
    <n v="48"/>
    <b v="0"/>
    <s v="music/jazz"/>
    <n v="18"/>
    <n v="53"/>
    <x v="4"/>
    <x v="13"/>
  </r>
  <r>
    <x v="861"/>
    <x v="861"/>
    <x v="860"/>
    <n v="4500"/>
    <n v="101"/>
    <x v="2"/>
    <x v="0"/>
    <s v="USD"/>
    <n v="1474067404"/>
    <x v="861"/>
    <b v="0"/>
    <n v="2"/>
    <b v="0"/>
    <s v="music/jazz"/>
    <n v="2"/>
    <n v="51"/>
    <x v="4"/>
    <x v="13"/>
  </r>
  <r>
    <x v="862"/>
    <x v="862"/>
    <x v="861"/>
    <n v="50000"/>
    <n v="170"/>
    <x v="2"/>
    <x v="1"/>
    <s v="GBP"/>
    <n v="1384179548"/>
    <x v="862"/>
    <b v="0"/>
    <n v="4"/>
    <b v="0"/>
    <s v="music/jazz"/>
    <n v="0"/>
    <n v="43"/>
    <x v="4"/>
    <x v="13"/>
  </r>
  <r>
    <x v="863"/>
    <x v="863"/>
    <x v="862"/>
    <n v="2000"/>
    <n v="90"/>
    <x v="2"/>
    <x v="0"/>
    <s v="USD"/>
    <n v="1329014966"/>
    <x v="863"/>
    <b v="0"/>
    <n v="5"/>
    <b v="0"/>
    <s v="music/jazz"/>
    <n v="5"/>
    <n v="18"/>
    <x v="4"/>
    <x v="13"/>
  </r>
  <r>
    <x v="864"/>
    <x v="864"/>
    <x v="863"/>
    <n v="6500"/>
    <n v="2700"/>
    <x v="2"/>
    <x v="0"/>
    <s v="USD"/>
    <n v="1381917540"/>
    <x v="864"/>
    <b v="0"/>
    <n v="79"/>
    <b v="0"/>
    <s v="music/jazz"/>
    <n v="42"/>
    <n v="34"/>
    <x v="4"/>
    <x v="13"/>
  </r>
  <r>
    <x v="865"/>
    <x v="865"/>
    <x v="864"/>
    <n v="2200"/>
    <n v="45"/>
    <x v="2"/>
    <x v="0"/>
    <s v="USD"/>
    <n v="1358361197"/>
    <x v="865"/>
    <b v="0"/>
    <n v="2"/>
    <b v="0"/>
    <s v="music/jazz"/>
    <n v="2"/>
    <n v="23"/>
    <x v="4"/>
    <x v="13"/>
  </r>
  <r>
    <x v="866"/>
    <x v="866"/>
    <x v="865"/>
    <n v="3500"/>
    <n v="640"/>
    <x v="2"/>
    <x v="0"/>
    <s v="USD"/>
    <n v="1425136200"/>
    <x v="866"/>
    <b v="0"/>
    <n v="11"/>
    <b v="0"/>
    <s v="music/jazz"/>
    <n v="18"/>
    <n v="58"/>
    <x v="4"/>
    <x v="13"/>
  </r>
  <r>
    <x v="867"/>
    <x v="867"/>
    <x v="866"/>
    <n v="5000"/>
    <n v="1201"/>
    <x v="2"/>
    <x v="0"/>
    <s v="USD"/>
    <n v="1259643540"/>
    <x v="867"/>
    <b v="0"/>
    <n v="11"/>
    <b v="0"/>
    <s v="music/jazz"/>
    <n v="24"/>
    <n v="109"/>
    <x v="4"/>
    <x v="13"/>
  </r>
  <r>
    <x v="868"/>
    <x v="868"/>
    <x v="867"/>
    <n v="45000"/>
    <n v="50"/>
    <x v="2"/>
    <x v="0"/>
    <s v="USD"/>
    <n v="1389055198"/>
    <x v="868"/>
    <b v="0"/>
    <n v="1"/>
    <b v="0"/>
    <s v="music/jazz"/>
    <n v="0"/>
    <n v="50"/>
    <x v="4"/>
    <x v="13"/>
  </r>
  <r>
    <x v="869"/>
    <x v="869"/>
    <x v="868"/>
    <n v="8800"/>
    <n v="1040"/>
    <x v="2"/>
    <x v="0"/>
    <s v="USD"/>
    <n v="1365448657"/>
    <x v="869"/>
    <b v="0"/>
    <n v="3"/>
    <b v="0"/>
    <s v="music/jazz"/>
    <n v="12"/>
    <n v="347"/>
    <x v="4"/>
    <x v="13"/>
  </r>
  <r>
    <x v="870"/>
    <x v="870"/>
    <x v="869"/>
    <n v="20000"/>
    <n v="62"/>
    <x v="2"/>
    <x v="1"/>
    <s v="GBP"/>
    <n v="1377995523"/>
    <x v="870"/>
    <b v="0"/>
    <n v="5"/>
    <b v="0"/>
    <s v="music/jazz"/>
    <n v="0"/>
    <n v="12"/>
    <x v="4"/>
    <x v="13"/>
  </r>
  <r>
    <x v="871"/>
    <x v="871"/>
    <x v="870"/>
    <n v="6000"/>
    <n v="325"/>
    <x v="2"/>
    <x v="0"/>
    <s v="USD"/>
    <n v="1385735295"/>
    <x v="871"/>
    <b v="0"/>
    <n v="12"/>
    <b v="0"/>
    <s v="music/jazz"/>
    <n v="5"/>
    <n v="27"/>
    <x v="4"/>
    <x v="13"/>
  </r>
  <r>
    <x v="872"/>
    <x v="872"/>
    <x v="871"/>
    <n v="8000"/>
    <n v="65"/>
    <x v="2"/>
    <x v="0"/>
    <s v="USD"/>
    <n v="1299786527"/>
    <x v="872"/>
    <b v="0"/>
    <n v="2"/>
    <b v="0"/>
    <s v="music/jazz"/>
    <n v="1"/>
    <n v="33"/>
    <x v="4"/>
    <x v="13"/>
  </r>
  <r>
    <x v="873"/>
    <x v="873"/>
    <x v="872"/>
    <n v="3500"/>
    <n v="45"/>
    <x v="2"/>
    <x v="0"/>
    <s v="USD"/>
    <n v="1352610040"/>
    <x v="873"/>
    <b v="0"/>
    <n v="5"/>
    <b v="0"/>
    <s v="music/jazz"/>
    <n v="1"/>
    <n v="9"/>
    <x v="4"/>
    <x v="13"/>
  </r>
  <r>
    <x v="874"/>
    <x v="874"/>
    <x v="873"/>
    <n v="3000"/>
    <n v="730"/>
    <x v="2"/>
    <x v="0"/>
    <s v="USD"/>
    <n v="1367676034"/>
    <x v="874"/>
    <b v="0"/>
    <n v="21"/>
    <b v="0"/>
    <s v="music/jazz"/>
    <n v="24"/>
    <n v="35"/>
    <x v="4"/>
    <x v="13"/>
  </r>
  <r>
    <x v="875"/>
    <x v="875"/>
    <x v="874"/>
    <n v="5000"/>
    <n v="0"/>
    <x v="2"/>
    <x v="0"/>
    <s v="USD"/>
    <n v="1442856131"/>
    <x v="875"/>
    <b v="0"/>
    <n v="0"/>
    <b v="0"/>
    <s v="music/jazz"/>
    <n v="0"/>
    <e v="#DIV/0!"/>
    <x v="4"/>
    <x v="13"/>
  </r>
  <r>
    <x v="876"/>
    <x v="876"/>
    <x v="875"/>
    <n v="3152"/>
    <n v="1286"/>
    <x v="2"/>
    <x v="1"/>
    <s v="GBP"/>
    <n v="1359978927"/>
    <x v="876"/>
    <b v="0"/>
    <n v="45"/>
    <b v="0"/>
    <s v="music/jazz"/>
    <n v="41"/>
    <n v="29"/>
    <x v="4"/>
    <x v="13"/>
  </r>
  <r>
    <x v="877"/>
    <x v="877"/>
    <x v="876"/>
    <n v="2000"/>
    <n v="1351"/>
    <x v="2"/>
    <x v="0"/>
    <s v="USD"/>
    <n v="1387479360"/>
    <x v="877"/>
    <b v="0"/>
    <n v="29"/>
    <b v="0"/>
    <s v="music/jazz"/>
    <n v="68"/>
    <n v="47"/>
    <x v="4"/>
    <x v="13"/>
  </r>
  <r>
    <x v="878"/>
    <x v="878"/>
    <x v="877"/>
    <n v="5000"/>
    <n v="65"/>
    <x v="2"/>
    <x v="0"/>
    <s v="USD"/>
    <n v="1293082524"/>
    <x v="878"/>
    <b v="0"/>
    <n v="2"/>
    <b v="0"/>
    <s v="music/jazz"/>
    <n v="1"/>
    <n v="33"/>
    <x v="4"/>
    <x v="13"/>
  </r>
  <r>
    <x v="879"/>
    <x v="879"/>
    <x v="878"/>
    <n v="2100"/>
    <n v="644"/>
    <x v="2"/>
    <x v="0"/>
    <s v="USD"/>
    <n v="1338321305"/>
    <x v="879"/>
    <b v="0"/>
    <n v="30"/>
    <b v="0"/>
    <s v="music/jazz"/>
    <n v="31"/>
    <n v="21"/>
    <x v="4"/>
    <x v="13"/>
  </r>
  <r>
    <x v="880"/>
    <x v="880"/>
    <x v="879"/>
    <n v="3780"/>
    <n v="113"/>
    <x v="2"/>
    <x v="0"/>
    <s v="USD"/>
    <n v="1351582938"/>
    <x v="880"/>
    <b v="0"/>
    <n v="8"/>
    <b v="0"/>
    <s v="music/indie rock"/>
    <n v="3"/>
    <n v="14"/>
    <x v="4"/>
    <x v="14"/>
  </r>
  <r>
    <x v="881"/>
    <x v="881"/>
    <x v="880"/>
    <n v="3750"/>
    <n v="30"/>
    <x v="2"/>
    <x v="0"/>
    <s v="USD"/>
    <n v="1326520886"/>
    <x v="881"/>
    <b v="0"/>
    <n v="1"/>
    <b v="0"/>
    <s v="music/indie rock"/>
    <n v="1"/>
    <n v="30"/>
    <x v="4"/>
    <x v="14"/>
  </r>
  <r>
    <x v="882"/>
    <x v="882"/>
    <x v="881"/>
    <n v="1500"/>
    <n v="302"/>
    <x v="2"/>
    <x v="0"/>
    <s v="USD"/>
    <n v="1315341550"/>
    <x v="882"/>
    <b v="0"/>
    <n v="14"/>
    <b v="0"/>
    <s v="music/indie rock"/>
    <n v="20"/>
    <n v="22"/>
    <x v="4"/>
    <x v="14"/>
  </r>
  <r>
    <x v="883"/>
    <x v="883"/>
    <x v="882"/>
    <n v="5000"/>
    <n v="2001"/>
    <x v="2"/>
    <x v="0"/>
    <s v="USD"/>
    <n v="1456957635"/>
    <x v="883"/>
    <b v="0"/>
    <n v="24"/>
    <b v="0"/>
    <s v="music/indie rock"/>
    <n v="40"/>
    <n v="83"/>
    <x v="4"/>
    <x v="14"/>
  </r>
  <r>
    <x v="884"/>
    <x v="884"/>
    <x v="883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x v="885"/>
    <x v="885"/>
    <x v="884"/>
    <n v="1000"/>
    <n v="750"/>
    <x v="2"/>
    <x v="0"/>
    <s v="USD"/>
    <n v="1483137311"/>
    <x v="885"/>
    <b v="0"/>
    <n v="21"/>
    <b v="0"/>
    <s v="music/indie rock"/>
    <n v="75"/>
    <n v="36"/>
    <x v="4"/>
    <x v="14"/>
  </r>
  <r>
    <x v="886"/>
    <x v="886"/>
    <x v="885"/>
    <n v="500"/>
    <n v="205"/>
    <x v="2"/>
    <x v="0"/>
    <s v="USD"/>
    <n v="1473972813"/>
    <x v="886"/>
    <b v="0"/>
    <n v="7"/>
    <b v="0"/>
    <s v="music/indie rock"/>
    <n v="41"/>
    <n v="29"/>
    <x v="4"/>
    <x v="14"/>
  </r>
  <r>
    <x v="887"/>
    <x v="887"/>
    <x v="886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x v="888"/>
    <x v="888"/>
    <x v="887"/>
    <n v="1000"/>
    <n v="72"/>
    <x v="2"/>
    <x v="0"/>
    <s v="USD"/>
    <n v="1314856800"/>
    <x v="888"/>
    <b v="0"/>
    <n v="4"/>
    <b v="0"/>
    <s v="music/indie rock"/>
    <n v="7"/>
    <n v="18"/>
    <x v="4"/>
    <x v="14"/>
  </r>
  <r>
    <x v="889"/>
    <x v="889"/>
    <x v="888"/>
    <n v="25000"/>
    <n v="2360.3200000000002"/>
    <x v="2"/>
    <x v="0"/>
    <s v="USD"/>
    <n v="1412534943"/>
    <x v="889"/>
    <b v="0"/>
    <n v="32"/>
    <b v="0"/>
    <s v="music/indie rock"/>
    <n v="9"/>
    <n v="74"/>
    <x v="4"/>
    <x v="14"/>
  </r>
  <r>
    <x v="890"/>
    <x v="890"/>
    <x v="889"/>
    <n v="3000"/>
    <n v="125"/>
    <x v="2"/>
    <x v="0"/>
    <s v="USD"/>
    <n v="1385055979"/>
    <x v="890"/>
    <b v="0"/>
    <n v="4"/>
    <b v="0"/>
    <s v="music/indie rock"/>
    <n v="4"/>
    <n v="31"/>
    <x v="4"/>
    <x v="14"/>
  </r>
  <r>
    <x v="891"/>
    <x v="891"/>
    <x v="890"/>
    <n v="8000"/>
    <n v="260"/>
    <x v="2"/>
    <x v="0"/>
    <s v="USD"/>
    <n v="1408581930"/>
    <x v="891"/>
    <b v="0"/>
    <n v="9"/>
    <b v="0"/>
    <s v="music/indie rock"/>
    <n v="3"/>
    <n v="29"/>
    <x v="4"/>
    <x v="14"/>
  </r>
  <r>
    <x v="892"/>
    <x v="892"/>
    <x v="891"/>
    <n v="6000"/>
    <n v="2445"/>
    <x v="2"/>
    <x v="0"/>
    <s v="USD"/>
    <n v="1280635200"/>
    <x v="892"/>
    <b v="0"/>
    <n v="17"/>
    <b v="0"/>
    <s v="music/indie rock"/>
    <n v="41"/>
    <n v="144"/>
    <x v="4"/>
    <x v="14"/>
  </r>
  <r>
    <x v="893"/>
    <x v="893"/>
    <x v="892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x v="894"/>
    <x v="894"/>
    <x v="893"/>
    <n v="20000"/>
    <n v="7834"/>
    <x v="2"/>
    <x v="0"/>
    <s v="USD"/>
    <n v="1465169610"/>
    <x v="894"/>
    <b v="0"/>
    <n v="53"/>
    <b v="0"/>
    <s v="music/indie rock"/>
    <n v="39"/>
    <n v="148"/>
    <x v="4"/>
    <x v="14"/>
  </r>
  <r>
    <x v="895"/>
    <x v="895"/>
    <x v="894"/>
    <n v="8000"/>
    <n v="195"/>
    <x v="2"/>
    <x v="0"/>
    <s v="USD"/>
    <n v="1287975829"/>
    <x v="895"/>
    <b v="0"/>
    <n v="7"/>
    <b v="0"/>
    <s v="music/indie rock"/>
    <n v="2"/>
    <n v="28"/>
    <x v="4"/>
    <x v="14"/>
  </r>
  <r>
    <x v="896"/>
    <x v="896"/>
    <x v="895"/>
    <n v="8000"/>
    <n v="3200"/>
    <x v="2"/>
    <x v="0"/>
    <s v="USD"/>
    <n v="1440734400"/>
    <x v="896"/>
    <b v="0"/>
    <n v="72"/>
    <b v="0"/>
    <s v="music/indie rock"/>
    <n v="40"/>
    <n v="44"/>
    <x v="4"/>
    <x v="14"/>
  </r>
  <r>
    <x v="897"/>
    <x v="897"/>
    <x v="896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x v="898"/>
    <x v="898"/>
    <x v="897"/>
    <n v="2500"/>
    <n v="70"/>
    <x v="2"/>
    <x v="0"/>
    <s v="USD"/>
    <n v="1326651110"/>
    <x v="898"/>
    <b v="0"/>
    <n v="2"/>
    <b v="0"/>
    <s v="music/indie rock"/>
    <n v="3"/>
    <n v="35"/>
    <x v="4"/>
    <x v="14"/>
  </r>
  <r>
    <x v="899"/>
    <x v="899"/>
    <x v="898"/>
    <n v="750"/>
    <n v="280"/>
    <x v="2"/>
    <x v="0"/>
    <s v="USD"/>
    <n v="1306549362"/>
    <x v="899"/>
    <b v="0"/>
    <n v="8"/>
    <b v="0"/>
    <s v="music/indie rock"/>
    <n v="37"/>
    <n v="35"/>
    <x v="4"/>
    <x v="14"/>
  </r>
  <r>
    <x v="900"/>
    <x v="900"/>
    <x v="899"/>
    <n v="5000"/>
    <n v="21"/>
    <x v="2"/>
    <x v="0"/>
    <s v="USD"/>
    <n v="1459365802"/>
    <x v="900"/>
    <b v="0"/>
    <n v="2"/>
    <b v="0"/>
    <s v="music/jazz"/>
    <n v="0"/>
    <n v="11"/>
    <x v="4"/>
    <x v="13"/>
  </r>
  <r>
    <x v="901"/>
    <x v="901"/>
    <x v="900"/>
    <n v="6500"/>
    <n v="0"/>
    <x v="2"/>
    <x v="0"/>
    <s v="USD"/>
    <n v="1276024260"/>
    <x v="901"/>
    <b v="0"/>
    <n v="0"/>
    <b v="0"/>
    <s v="music/jazz"/>
    <n v="0"/>
    <e v="#DIV/0!"/>
    <x v="4"/>
    <x v="13"/>
  </r>
  <r>
    <x v="902"/>
    <x v="902"/>
    <x v="901"/>
    <n v="30000"/>
    <n v="90"/>
    <x v="2"/>
    <x v="0"/>
    <s v="USD"/>
    <n v="1409412600"/>
    <x v="902"/>
    <b v="0"/>
    <n v="3"/>
    <b v="0"/>
    <s v="music/jazz"/>
    <n v="0"/>
    <n v="30"/>
    <x v="4"/>
    <x v="13"/>
  </r>
  <r>
    <x v="903"/>
    <x v="903"/>
    <x v="902"/>
    <n v="5000"/>
    <n v="160"/>
    <x v="2"/>
    <x v="0"/>
    <s v="USD"/>
    <n v="1348367100"/>
    <x v="903"/>
    <b v="0"/>
    <n v="4"/>
    <b v="0"/>
    <s v="music/jazz"/>
    <n v="3"/>
    <n v="40"/>
    <x v="4"/>
    <x v="13"/>
  </r>
  <r>
    <x v="904"/>
    <x v="904"/>
    <x v="903"/>
    <n v="50000"/>
    <n v="151"/>
    <x v="2"/>
    <x v="0"/>
    <s v="USD"/>
    <n v="1451786137"/>
    <x v="904"/>
    <b v="0"/>
    <n v="3"/>
    <b v="0"/>
    <s v="music/jazz"/>
    <n v="0"/>
    <n v="50"/>
    <x v="4"/>
    <x v="13"/>
  </r>
  <r>
    <x v="905"/>
    <x v="905"/>
    <x v="904"/>
    <n v="6500"/>
    <n v="196"/>
    <x v="2"/>
    <x v="0"/>
    <s v="USD"/>
    <n v="1295847926"/>
    <x v="905"/>
    <b v="0"/>
    <n v="6"/>
    <b v="0"/>
    <s v="music/jazz"/>
    <n v="3"/>
    <n v="33"/>
    <x v="4"/>
    <x v="13"/>
  </r>
  <r>
    <x v="906"/>
    <x v="906"/>
    <x v="905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x v="907"/>
    <x v="907"/>
    <x v="906"/>
    <n v="2900"/>
    <n v="0"/>
    <x v="2"/>
    <x v="0"/>
    <s v="USD"/>
    <n v="1315715823"/>
    <x v="907"/>
    <b v="0"/>
    <n v="0"/>
    <b v="0"/>
    <s v="music/jazz"/>
    <n v="0"/>
    <e v="#DIV/0!"/>
    <x v="4"/>
    <x v="13"/>
  </r>
  <r>
    <x v="908"/>
    <x v="908"/>
    <x v="907"/>
    <n v="2500"/>
    <n v="0"/>
    <x v="2"/>
    <x v="0"/>
    <s v="USD"/>
    <n v="1280206740"/>
    <x v="908"/>
    <b v="0"/>
    <n v="0"/>
    <b v="0"/>
    <s v="music/jazz"/>
    <n v="0"/>
    <e v="#DIV/0!"/>
    <x v="4"/>
    <x v="13"/>
  </r>
  <r>
    <x v="909"/>
    <x v="909"/>
    <x v="908"/>
    <n v="16000"/>
    <n v="520"/>
    <x v="2"/>
    <x v="0"/>
    <s v="USD"/>
    <n v="1343016000"/>
    <x v="909"/>
    <b v="0"/>
    <n v="8"/>
    <b v="0"/>
    <s v="music/jazz"/>
    <n v="3"/>
    <n v="65"/>
    <x v="4"/>
    <x v="13"/>
  </r>
  <r>
    <x v="910"/>
    <x v="910"/>
    <x v="909"/>
    <n v="550"/>
    <n v="123"/>
    <x v="2"/>
    <x v="1"/>
    <s v="GBP"/>
    <n v="1488546319"/>
    <x v="910"/>
    <b v="0"/>
    <n v="5"/>
    <b v="0"/>
    <s v="music/jazz"/>
    <n v="22"/>
    <n v="25"/>
    <x v="4"/>
    <x v="13"/>
  </r>
  <r>
    <x v="911"/>
    <x v="911"/>
    <x v="910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x v="912"/>
    <x v="912"/>
    <x v="911"/>
    <n v="3500"/>
    <n v="30"/>
    <x v="2"/>
    <x v="0"/>
    <s v="USD"/>
    <n v="1355197047"/>
    <x v="912"/>
    <b v="0"/>
    <n v="2"/>
    <b v="0"/>
    <s v="music/jazz"/>
    <n v="1"/>
    <n v="15"/>
    <x v="4"/>
    <x v="13"/>
  </r>
  <r>
    <x v="913"/>
    <x v="913"/>
    <x v="912"/>
    <n v="30000"/>
    <n v="1982"/>
    <x v="2"/>
    <x v="0"/>
    <s v="USD"/>
    <n v="1336188019"/>
    <x v="913"/>
    <b v="0"/>
    <n v="24"/>
    <b v="0"/>
    <s v="music/jazz"/>
    <n v="7"/>
    <n v="83"/>
    <x v="4"/>
    <x v="13"/>
  </r>
  <r>
    <x v="914"/>
    <x v="914"/>
    <x v="913"/>
    <n v="1500"/>
    <n v="0"/>
    <x v="2"/>
    <x v="0"/>
    <s v="USD"/>
    <n v="1345918747"/>
    <x v="914"/>
    <b v="0"/>
    <n v="0"/>
    <b v="0"/>
    <s v="music/jazz"/>
    <n v="0"/>
    <e v="#DIV/0!"/>
    <x v="4"/>
    <x v="13"/>
  </r>
  <r>
    <x v="915"/>
    <x v="915"/>
    <x v="914"/>
    <n v="6500"/>
    <n v="375"/>
    <x v="2"/>
    <x v="0"/>
    <s v="USD"/>
    <n v="1330577940"/>
    <x v="915"/>
    <b v="0"/>
    <n v="9"/>
    <b v="0"/>
    <s v="music/jazz"/>
    <n v="6"/>
    <n v="42"/>
    <x v="4"/>
    <x v="13"/>
  </r>
  <r>
    <x v="916"/>
    <x v="916"/>
    <x v="915"/>
    <n v="3300"/>
    <n v="0"/>
    <x v="2"/>
    <x v="0"/>
    <s v="USD"/>
    <n v="1287723600"/>
    <x v="916"/>
    <b v="0"/>
    <n v="0"/>
    <b v="0"/>
    <s v="music/jazz"/>
    <n v="0"/>
    <e v="#DIV/0!"/>
    <x v="4"/>
    <x v="13"/>
  </r>
  <r>
    <x v="917"/>
    <x v="917"/>
    <x v="916"/>
    <n v="5000"/>
    <n v="30"/>
    <x v="2"/>
    <x v="0"/>
    <s v="USD"/>
    <n v="1405305000"/>
    <x v="917"/>
    <b v="0"/>
    <n v="1"/>
    <b v="0"/>
    <s v="music/jazz"/>
    <n v="1"/>
    <n v="30"/>
    <x v="4"/>
    <x v="13"/>
  </r>
  <r>
    <x v="918"/>
    <x v="918"/>
    <x v="917"/>
    <n v="3900"/>
    <n v="196"/>
    <x v="2"/>
    <x v="1"/>
    <s v="GBP"/>
    <n v="1417474761"/>
    <x v="918"/>
    <b v="0"/>
    <n v="10"/>
    <b v="0"/>
    <s v="music/jazz"/>
    <n v="5"/>
    <n v="20"/>
    <x v="4"/>
    <x v="13"/>
  </r>
  <r>
    <x v="919"/>
    <x v="919"/>
    <x v="918"/>
    <n v="20000"/>
    <n v="100"/>
    <x v="2"/>
    <x v="0"/>
    <s v="USD"/>
    <n v="1355930645"/>
    <x v="919"/>
    <b v="0"/>
    <n v="1"/>
    <b v="0"/>
    <s v="music/jazz"/>
    <n v="1"/>
    <n v="100"/>
    <x v="4"/>
    <x v="13"/>
  </r>
  <r>
    <x v="920"/>
    <x v="920"/>
    <x v="919"/>
    <n v="5500"/>
    <n v="0"/>
    <x v="2"/>
    <x v="0"/>
    <s v="USD"/>
    <n v="1384448822"/>
    <x v="920"/>
    <b v="0"/>
    <n v="0"/>
    <b v="0"/>
    <s v="music/jazz"/>
    <n v="0"/>
    <e v="#DIV/0!"/>
    <x v="4"/>
    <x v="13"/>
  </r>
  <r>
    <x v="921"/>
    <x v="921"/>
    <x v="920"/>
    <n v="15000"/>
    <n v="4635"/>
    <x v="2"/>
    <x v="0"/>
    <s v="USD"/>
    <n v="1323666376"/>
    <x v="921"/>
    <b v="0"/>
    <n v="20"/>
    <b v="0"/>
    <s v="music/jazz"/>
    <n v="31"/>
    <n v="232"/>
    <x v="4"/>
    <x v="13"/>
  </r>
  <r>
    <x v="922"/>
    <x v="922"/>
    <x v="921"/>
    <n v="27000"/>
    <n v="5680"/>
    <x v="2"/>
    <x v="0"/>
    <s v="USD"/>
    <n v="1412167393"/>
    <x v="922"/>
    <b v="0"/>
    <n v="30"/>
    <b v="0"/>
    <s v="music/jazz"/>
    <n v="21"/>
    <n v="189"/>
    <x v="4"/>
    <x v="13"/>
  </r>
  <r>
    <x v="923"/>
    <x v="923"/>
    <x v="922"/>
    <n v="15000"/>
    <n v="330"/>
    <x v="2"/>
    <x v="0"/>
    <s v="USD"/>
    <n v="1416614523"/>
    <x v="923"/>
    <b v="0"/>
    <n v="6"/>
    <b v="0"/>
    <s v="music/jazz"/>
    <n v="2"/>
    <n v="55"/>
    <x v="4"/>
    <x v="13"/>
  </r>
  <r>
    <x v="924"/>
    <x v="924"/>
    <x v="923"/>
    <n v="3000"/>
    <n v="327"/>
    <x v="2"/>
    <x v="0"/>
    <s v="USD"/>
    <n v="1360795069"/>
    <x v="924"/>
    <b v="0"/>
    <n v="15"/>
    <b v="0"/>
    <s v="music/jazz"/>
    <n v="11"/>
    <n v="22"/>
    <x v="4"/>
    <x v="13"/>
  </r>
  <r>
    <x v="925"/>
    <x v="925"/>
    <x v="924"/>
    <n v="6000"/>
    <n v="160"/>
    <x v="2"/>
    <x v="0"/>
    <s v="USD"/>
    <n v="1385590111"/>
    <x v="925"/>
    <b v="0"/>
    <n v="5"/>
    <b v="0"/>
    <s v="music/jazz"/>
    <n v="3"/>
    <n v="32"/>
    <x v="4"/>
    <x v="13"/>
  </r>
  <r>
    <x v="926"/>
    <x v="926"/>
    <x v="925"/>
    <n v="7000"/>
    <n v="0"/>
    <x v="2"/>
    <x v="0"/>
    <s v="USD"/>
    <n v="1278628800"/>
    <x v="926"/>
    <b v="0"/>
    <n v="0"/>
    <b v="0"/>
    <s v="music/jazz"/>
    <n v="0"/>
    <e v="#DIV/0!"/>
    <x v="4"/>
    <x v="13"/>
  </r>
  <r>
    <x v="927"/>
    <x v="927"/>
    <x v="926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x v="928"/>
    <x v="928"/>
    <x v="927"/>
    <n v="14500"/>
    <n v="1575"/>
    <x v="2"/>
    <x v="0"/>
    <s v="USD"/>
    <n v="1353196800"/>
    <x v="928"/>
    <b v="0"/>
    <n v="28"/>
    <b v="0"/>
    <s v="music/jazz"/>
    <n v="11"/>
    <n v="56"/>
    <x v="4"/>
    <x v="13"/>
  </r>
  <r>
    <x v="929"/>
    <x v="929"/>
    <x v="928"/>
    <n v="500"/>
    <n v="0"/>
    <x v="2"/>
    <x v="0"/>
    <s v="USD"/>
    <n v="1333946569"/>
    <x v="929"/>
    <b v="0"/>
    <n v="0"/>
    <b v="0"/>
    <s v="music/jazz"/>
    <n v="0"/>
    <e v="#DIV/0!"/>
    <x v="4"/>
    <x v="13"/>
  </r>
  <r>
    <x v="930"/>
    <x v="930"/>
    <x v="929"/>
    <n v="900"/>
    <n v="345"/>
    <x v="2"/>
    <x v="0"/>
    <s v="USD"/>
    <n v="1277501520"/>
    <x v="930"/>
    <b v="0"/>
    <n v="5"/>
    <b v="0"/>
    <s v="music/jazz"/>
    <n v="38"/>
    <n v="69"/>
    <x v="4"/>
    <x v="13"/>
  </r>
  <r>
    <x v="931"/>
    <x v="931"/>
    <x v="930"/>
    <n v="2000"/>
    <n v="131"/>
    <x v="2"/>
    <x v="1"/>
    <s v="GBP"/>
    <n v="1395007200"/>
    <x v="931"/>
    <b v="0"/>
    <n v="7"/>
    <b v="0"/>
    <s v="music/jazz"/>
    <n v="7"/>
    <n v="19"/>
    <x v="4"/>
    <x v="13"/>
  </r>
  <r>
    <x v="932"/>
    <x v="932"/>
    <x v="931"/>
    <n v="9500"/>
    <n v="1381"/>
    <x v="2"/>
    <x v="0"/>
    <s v="USD"/>
    <n v="1363990545"/>
    <x v="932"/>
    <b v="0"/>
    <n v="30"/>
    <b v="0"/>
    <s v="music/jazz"/>
    <n v="15"/>
    <n v="46"/>
    <x v="4"/>
    <x v="13"/>
  </r>
  <r>
    <x v="933"/>
    <x v="933"/>
    <x v="932"/>
    <n v="2000"/>
    <n v="120"/>
    <x v="2"/>
    <x v="0"/>
    <s v="USD"/>
    <n v="1399867409"/>
    <x v="933"/>
    <b v="0"/>
    <n v="2"/>
    <b v="0"/>
    <s v="music/jazz"/>
    <n v="6"/>
    <n v="60"/>
    <x v="4"/>
    <x v="13"/>
  </r>
  <r>
    <x v="934"/>
    <x v="934"/>
    <x v="933"/>
    <n v="5000"/>
    <n v="1520"/>
    <x v="2"/>
    <x v="5"/>
    <s v="CAD"/>
    <n v="1399183200"/>
    <x v="934"/>
    <b v="0"/>
    <n v="30"/>
    <b v="0"/>
    <s v="music/jazz"/>
    <n v="30"/>
    <n v="51"/>
    <x v="4"/>
    <x v="13"/>
  </r>
  <r>
    <x v="935"/>
    <x v="935"/>
    <x v="934"/>
    <n v="3500"/>
    <n v="50"/>
    <x v="2"/>
    <x v="0"/>
    <s v="USD"/>
    <n v="1454054429"/>
    <x v="935"/>
    <b v="0"/>
    <n v="2"/>
    <b v="0"/>
    <s v="music/jazz"/>
    <n v="1"/>
    <n v="25"/>
    <x v="4"/>
    <x v="13"/>
  </r>
  <r>
    <x v="936"/>
    <x v="936"/>
    <x v="935"/>
    <n v="1400"/>
    <n v="0"/>
    <x v="2"/>
    <x v="0"/>
    <s v="USD"/>
    <n v="1326916800"/>
    <x v="936"/>
    <b v="0"/>
    <n v="0"/>
    <b v="0"/>
    <s v="music/jazz"/>
    <n v="0"/>
    <e v="#DIV/0!"/>
    <x v="4"/>
    <x v="13"/>
  </r>
  <r>
    <x v="937"/>
    <x v="937"/>
    <x v="936"/>
    <n v="3500"/>
    <n v="40"/>
    <x v="2"/>
    <x v="0"/>
    <s v="USD"/>
    <n v="1383509357"/>
    <x v="937"/>
    <b v="0"/>
    <n v="2"/>
    <b v="0"/>
    <s v="music/jazz"/>
    <n v="1"/>
    <n v="20"/>
    <x v="4"/>
    <x v="13"/>
  </r>
  <r>
    <x v="938"/>
    <x v="938"/>
    <x v="937"/>
    <n v="7000"/>
    <n v="25"/>
    <x v="2"/>
    <x v="0"/>
    <s v="USD"/>
    <n v="1346585448"/>
    <x v="938"/>
    <b v="0"/>
    <n v="1"/>
    <b v="0"/>
    <s v="music/jazz"/>
    <n v="0"/>
    <n v="25"/>
    <x v="4"/>
    <x v="13"/>
  </r>
  <r>
    <x v="939"/>
    <x v="939"/>
    <x v="938"/>
    <n v="2750"/>
    <n v="40"/>
    <x v="2"/>
    <x v="0"/>
    <s v="USD"/>
    <n v="1372622280"/>
    <x v="939"/>
    <b v="0"/>
    <n v="2"/>
    <b v="0"/>
    <s v="music/jazz"/>
    <n v="1"/>
    <n v="20"/>
    <x v="4"/>
    <x v="13"/>
  </r>
  <r>
    <x v="940"/>
    <x v="940"/>
    <x v="939"/>
    <n v="9000"/>
    <n v="1544"/>
    <x v="2"/>
    <x v="0"/>
    <s v="USD"/>
    <n v="1439251926"/>
    <x v="940"/>
    <b v="0"/>
    <n v="14"/>
    <b v="0"/>
    <s v="technology/wearables"/>
    <n v="17"/>
    <n v="110"/>
    <x v="2"/>
    <x v="8"/>
  </r>
  <r>
    <x v="941"/>
    <x v="941"/>
    <x v="940"/>
    <n v="50000"/>
    <n v="1161"/>
    <x v="2"/>
    <x v="0"/>
    <s v="USD"/>
    <n v="1486693145"/>
    <x v="941"/>
    <b v="0"/>
    <n v="31"/>
    <b v="0"/>
    <s v="technology/wearables"/>
    <n v="2"/>
    <n v="37"/>
    <x v="2"/>
    <x v="8"/>
  </r>
  <r>
    <x v="942"/>
    <x v="942"/>
    <x v="941"/>
    <n v="7500"/>
    <n v="668"/>
    <x v="2"/>
    <x v="0"/>
    <s v="USD"/>
    <n v="1455826460"/>
    <x v="942"/>
    <b v="0"/>
    <n v="16"/>
    <b v="0"/>
    <s v="technology/wearables"/>
    <n v="9"/>
    <n v="42"/>
    <x v="2"/>
    <x v="8"/>
  </r>
  <r>
    <x v="943"/>
    <x v="943"/>
    <x v="942"/>
    <n v="3000"/>
    <n v="289"/>
    <x v="2"/>
    <x v="0"/>
    <s v="USD"/>
    <n v="1480438905"/>
    <x v="943"/>
    <b v="0"/>
    <n v="12"/>
    <b v="0"/>
    <s v="technology/wearables"/>
    <n v="10"/>
    <n v="24"/>
    <x v="2"/>
    <x v="8"/>
  </r>
  <r>
    <x v="944"/>
    <x v="944"/>
    <x v="943"/>
    <n v="50000"/>
    <n v="6663"/>
    <x v="2"/>
    <x v="0"/>
    <s v="USD"/>
    <n v="1460988000"/>
    <x v="944"/>
    <b v="0"/>
    <n v="96"/>
    <b v="0"/>
    <s v="technology/wearables"/>
    <n v="13"/>
    <n v="69"/>
    <x v="2"/>
    <x v="8"/>
  </r>
  <r>
    <x v="945"/>
    <x v="945"/>
    <x v="944"/>
    <n v="100000"/>
    <n v="2484"/>
    <x v="2"/>
    <x v="6"/>
    <s v="EUR"/>
    <n v="1487462340"/>
    <x v="945"/>
    <b v="0"/>
    <n v="16"/>
    <b v="0"/>
    <s v="technology/wearables"/>
    <n v="2"/>
    <n v="155"/>
    <x v="2"/>
    <x v="8"/>
  </r>
  <r>
    <x v="946"/>
    <x v="946"/>
    <x v="945"/>
    <n v="15000"/>
    <n v="286"/>
    <x v="2"/>
    <x v="0"/>
    <s v="USD"/>
    <n v="1473444048"/>
    <x v="946"/>
    <b v="0"/>
    <n v="5"/>
    <b v="0"/>
    <s v="technology/wearables"/>
    <n v="2"/>
    <n v="57"/>
    <x v="2"/>
    <x v="8"/>
  </r>
  <r>
    <x v="947"/>
    <x v="947"/>
    <x v="946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x v="948"/>
    <x v="948"/>
    <x v="947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x v="949"/>
    <x v="949"/>
    <x v="948"/>
    <n v="20000"/>
    <n v="273"/>
    <x v="2"/>
    <x v="12"/>
    <s v="EUR"/>
    <n v="1456016576"/>
    <x v="949"/>
    <b v="0"/>
    <n v="7"/>
    <b v="0"/>
    <s v="technology/wearables"/>
    <n v="1"/>
    <n v="39"/>
    <x v="2"/>
    <x v="8"/>
  </r>
  <r>
    <x v="950"/>
    <x v="950"/>
    <x v="949"/>
    <n v="5000"/>
    <n v="1402"/>
    <x v="2"/>
    <x v="5"/>
    <s v="CAD"/>
    <n v="1453053661"/>
    <x v="950"/>
    <b v="0"/>
    <n v="24"/>
    <b v="0"/>
    <s v="technology/wearables"/>
    <n v="28"/>
    <n v="58"/>
    <x v="2"/>
    <x v="8"/>
  </r>
  <r>
    <x v="951"/>
    <x v="951"/>
    <x v="950"/>
    <n v="50000"/>
    <n v="19195"/>
    <x v="2"/>
    <x v="0"/>
    <s v="USD"/>
    <n v="1465054872"/>
    <x v="951"/>
    <b v="0"/>
    <n v="121"/>
    <b v="0"/>
    <s v="technology/wearables"/>
    <n v="38"/>
    <n v="159"/>
    <x v="2"/>
    <x v="8"/>
  </r>
  <r>
    <x v="952"/>
    <x v="952"/>
    <x v="951"/>
    <n v="49000"/>
    <n v="19572"/>
    <x v="2"/>
    <x v="0"/>
    <s v="USD"/>
    <n v="1479483812"/>
    <x v="952"/>
    <b v="0"/>
    <n v="196"/>
    <b v="0"/>
    <s v="technology/wearables"/>
    <n v="40"/>
    <n v="100"/>
    <x v="2"/>
    <x v="8"/>
  </r>
  <r>
    <x v="953"/>
    <x v="953"/>
    <x v="952"/>
    <n v="15000"/>
    <n v="126"/>
    <x v="2"/>
    <x v="0"/>
    <s v="USD"/>
    <n v="1422158199"/>
    <x v="953"/>
    <b v="0"/>
    <n v="5"/>
    <b v="0"/>
    <s v="technology/wearables"/>
    <n v="1"/>
    <n v="25"/>
    <x v="2"/>
    <x v="8"/>
  </r>
  <r>
    <x v="954"/>
    <x v="954"/>
    <x v="953"/>
    <n v="15000"/>
    <n v="6511"/>
    <x v="2"/>
    <x v="0"/>
    <s v="USD"/>
    <n v="1440100839"/>
    <x v="954"/>
    <b v="0"/>
    <n v="73"/>
    <b v="0"/>
    <s v="technology/wearables"/>
    <n v="43"/>
    <n v="89"/>
    <x v="2"/>
    <x v="8"/>
  </r>
  <r>
    <x v="955"/>
    <x v="955"/>
    <x v="954"/>
    <n v="300000"/>
    <n v="16984"/>
    <x v="2"/>
    <x v="0"/>
    <s v="USD"/>
    <n v="1473750300"/>
    <x v="955"/>
    <b v="0"/>
    <n v="93"/>
    <b v="0"/>
    <s v="technology/wearables"/>
    <n v="6"/>
    <n v="183"/>
    <x v="2"/>
    <x v="8"/>
  </r>
  <r>
    <x v="956"/>
    <x v="956"/>
    <x v="955"/>
    <n v="50000"/>
    <n v="861"/>
    <x v="2"/>
    <x v="0"/>
    <s v="USD"/>
    <n v="1430081759"/>
    <x v="956"/>
    <b v="0"/>
    <n v="17"/>
    <b v="0"/>
    <s v="technology/wearables"/>
    <n v="2"/>
    <n v="51"/>
    <x v="2"/>
    <x v="8"/>
  </r>
  <r>
    <x v="957"/>
    <x v="957"/>
    <x v="956"/>
    <n v="12000"/>
    <n v="233"/>
    <x v="2"/>
    <x v="0"/>
    <s v="USD"/>
    <n v="1479392133"/>
    <x v="957"/>
    <b v="0"/>
    <n v="7"/>
    <b v="0"/>
    <s v="technology/wearables"/>
    <n v="2"/>
    <n v="33"/>
    <x v="2"/>
    <x v="8"/>
  </r>
  <r>
    <x v="958"/>
    <x v="958"/>
    <x v="957"/>
    <n v="7777"/>
    <n v="881"/>
    <x v="2"/>
    <x v="0"/>
    <s v="USD"/>
    <n v="1428641940"/>
    <x v="958"/>
    <b v="0"/>
    <n v="17"/>
    <b v="0"/>
    <s v="technology/wearables"/>
    <n v="11"/>
    <n v="52"/>
    <x v="2"/>
    <x v="8"/>
  </r>
  <r>
    <x v="959"/>
    <x v="959"/>
    <x v="958"/>
    <n v="50000"/>
    <n v="19430"/>
    <x v="2"/>
    <x v="0"/>
    <s v="USD"/>
    <n v="1421640665"/>
    <x v="959"/>
    <b v="0"/>
    <n v="171"/>
    <b v="0"/>
    <s v="technology/wearables"/>
    <n v="39"/>
    <n v="114"/>
    <x v="2"/>
    <x v="8"/>
  </r>
  <r>
    <x v="960"/>
    <x v="960"/>
    <x v="959"/>
    <n v="55650"/>
    <n v="25655"/>
    <x v="2"/>
    <x v="0"/>
    <s v="USD"/>
    <n v="1489500155"/>
    <x v="960"/>
    <b v="0"/>
    <n v="188"/>
    <b v="0"/>
    <s v="technology/wearables"/>
    <n v="46"/>
    <n v="136"/>
    <x v="2"/>
    <x v="8"/>
  </r>
  <r>
    <x v="961"/>
    <x v="961"/>
    <x v="960"/>
    <n v="95000"/>
    <n v="40079"/>
    <x v="2"/>
    <x v="0"/>
    <s v="USD"/>
    <n v="1487617200"/>
    <x v="961"/>
    <b v="0"/>
    <n v="110"/>
    <b v="0"/>
    <s v="technology/wearables"/>
    <n v="42"/>
    <n v="364"/>
    <x v="2"/>
    <x v="8"/>
  </r>
  <r>
    <x v="962"/>
    <x v="962"/>
    <x v="961"/>
    <n v="2500"/>
    <n v="712"/>
    <x v="2"/>
    <x v="0"/>
    <s v="USD"/>
    <n v="1455210353"/>
    <x v="962"/>
    <b v="0"/>
    <n v="37"/>
    <b v="0"/>
    <s v="technology/wearables"/>
    <n v="28"/>
    <n v="19"/>
    <x v="2"/>
    <x v="8"/>
  </r>
  <r>
    <x v="963"/>
    <x v="963"/>
    <x v="962"/>
    <n v="35000"/>
    <n v="377"/>
    <x v="2"/>
    <x v="0"/>
    <s v="USD"/>
    <n v="1476717319"/>
    <x v="963"/>
    <b v="0"/>
    <n v="9"/>
    <b v="0"/>
    <s v="technology/wearables"/>
    <n v="1"/>
    <n v="42"/>
    <x v="2"/>
    <x v="8"/>
  </r>
  <r>
    <x v="964"/>
    <x v="964"/>
    <x v="963"/>
    <n v="110000"/>
    <n v="879"/>
    <x v="2"/>
    <x v="5"/>
    <s v="CAD"/>
    <n v="1441119919"/>
    <x v="964"/>
    <b v="0"/>
    <n v="29"/>
    <b v="0"/>
    <s v="technology/wearables"/>
    <n v="1"/>
    <n v="30"/>
    <x v="2"/>
    <x v="8"/>
  </r>
  <r>
    <x v="965"/>
    <x v="965"/>
    <x v="964"/>
    <n v="25000"/>
    <n v="298"/>
    <x v="2"/>
    <x v="0"/>
    <s v="USD"/>
    <n v="1477454340"/>
    <x v="965"/>
    <b v="0"/>
    <n v="6"/>
    <b v="0"/>
    <s v="technology/wearables"/>
    <n v="1"/>
    <n v="50"/>
    <x v="2"/>
    <x v="8"/>
  </r>
  <r>
    <x v="966"/>
    <x v="966"/>
    <x v="965"/>
    <n v="12000"/>
    <n v="1776"/>
    <x v="2"/>
    <x v="0"/>
    <s v="USD"/>
    <n v="1475766932"/>
    <x v="966"/>
    <b v="0"/>
    <n v="30"/>
    <b v="0"/>
    <s v="technology/wearables"/>
    <n v="15"/>
    <n v="59"/>
    <x v="2"/>
    <x v="8"/>
  </r>
  <r>
    <x v="967"/>
    <x v="967"/>
    <x v="966"/>
    <n v="20000"/>
    <n v="3562"/>
    <x v="2"/>
    <x v="0"/>
    <s v="USD"/>
    <n v="1461301574"/>
    <x v="967"/>
    <b v="0"/>
    <n v="81"/>
    <b v="0"/>
    <s v="technology/wearables"/>
    <n v="18"/>
    <n v="44"/>
    <x v="2"/>
    <x v="8"/>
  </r>
  <r>
    <x v="968"/>
    <x v="968"/>
    <x v="967"/>
    <n v="8000"/>
    <n v="106"/>
    <x v="2"/>
    <x v="0"/>
    <s v="USD"/>
    <n v="1408134034"/>
    <x v="968"/>
    <b v="0"/>
    <n v="4"/>
    <b v="0"/>
    <s v="technology/wearables"/>
    <n v="1"/>
    <n v="27"/>
    <x v="2"/>
    <x v="8"/>
  </r>
  <r>
    <x v="969"/>
    <x v="969"/>
    <x v="968"/>
    <n v="30000"/>
    <n v="14000"/>
    <x v="2"/>
    <x v="14"/>
    <s v="MXN"/>
    <n v="1486624607"/>
    <x v="969"/>
    <b v="0"/>
    <n v="11"/>
    <b v="0"/>
    <s v="technology/wearables"/>
    <n v="47"/>
    <n v="1273"/>
    <x v="2"/>
    <x v="8"/>
  </r>
  <r>
    <x v="970"/>
    <x v="970"/>
    <x v="969"/>
    <n v="5000"/>
    <n v="2296"/>
    <x v="2"/>
    <x v="5"/>
    <s v="CAD"/>
    <n v="1485147540"/>
    <x v="970"/>
    <b v="0"/>
    <n v="14"/>
    <b v="0"/>
    <s v="technology/wearables"/>
    <n v="46"/>
    <n v="164"/>
    <x v="2"/>
    <x v="8"/>
  </r>
  <r>
    <x v="971"/>
    <x v="971"/>
    <x v="970"/>
    <n v="100000"/>
    <n v="226"/>
    <x v="2"/>
    <x v="0"/>
    <s v="USD"/>
    <n v="1433178060"/>
    <x v="971"/>
    <b v="0"/>
    <n v="5"/>
    <b v="0"/>
    <s v="technology/wearables"/>
    <n v="0"/>
    <n v="45"/>
    <x v="2"/>
    <x v="8"/>
  </r>
  <r>
    <x v="972"/>
    <x v="972"/>
    <x v="971"/>
    <n v="20000"/>
    <n v="6925"/>
    <x v="2"/>
    <x v="0"/>
    <s v="USD"/>
    <n v="1409813940"/>
    <x v="972"/>
    <b v="0"/>
    <n v="45"/>
    <b v="0"/>
    <s v="technology/wearables"/>
    <n v="35"/>
    <n v="154"/>
    <x v="2"/>
    <x v="8"/>
  </r>
  <r>
    <x v="973"/>
    <x v="973"/>
    <x v="972"/>
    <n v="20000"/>
    <n v="411"/>
    <x v="2"/>
    <x v="0"/>
    <s v="USD"/>
    <n v="1447032093"/>
    <x v="973"/>
    <b v="0"/>
    <n v="8"/>
    <b v="0"/>
    <s v="technology/wearables"/>
    <n v="2"/>
    <n v="51"/>
    <x v="2"/>
    <x v="8"/>
  </r>
  <r>
    <x v="974"/>
    <x v="974"/>
    <x v="973"/>
    <n v="50000"/>
    <n v="280"/>
    <x v="2"/>
    <x v="0"/>
    <s v="USD"/>
    <n v="1458925156"/>
    <x v="974"/>
    <b v="0"/>
    <n v="3"/>
    <b v="0"/>
    <s v="technology/wearables"/>
    <n v="1"/>
    <n v="93"/>
    <x v="2"/>
    <x v="8"/>
  </r>
  <r>
    <x v="975"/>
    <x v="975"/>
    <x v="974"/>
    <n v="100000"/>
    <n v="2607"/>
    <x v="2"/>
    <x v="0"/>
    <s v="USD"/>
    <n v="1467132185"/>
    <x v="975"/>
    <b v="0"/>
    <n v="24"/>
    <b v="0"/>
    <s v="technology/wearables"/>
    <n v="3"/>
    <n v="109"/>
    <x v="2"/>
    <x v="8"/>
  </r>
  <r>
    <x v="976"/>
    <x v="976"/>
    <x v="975"/>
    <n v="150000"/>
    <n v="2889"/>
    <x v="2"/>
    <x v="2"/>
    <s v="AUD"/>
    <n v="1439515497"/>
    <x v="976"/>
    <b v="0"/>
    <n v="18"/>
    <b v="0"/>
    <s v="technology/wearables"/>
    <n v="2"/>
    <n v="161"/>
    <x v="2"/>
    <x v="8"/>
  </r>
  <r>
    <x v="977"/>
    <x v="977"/>
    <x v="976"/>
    <n v="2700"/>
    <n v="909"/>
    <x v="2"/>
    <x v="15"/>
    <s v="EUR"/>
    <n v="1456094197"/>
    <x v="977"/>
    <b v="0"/>
    <n v="12"/>
    <b v="0"/>
    <s v="technology/wearables"/>
    <n v="34"/>
    <n v="76"/>
    <x v="2"/>
    <x v="8"/>
  </r>
  <r>
    <x v="978"/>
    <x v="978"/>
    <x v="977"/>
    <n v="172889"/>
    <n v="97273"/>
    <x v="2"/>
    <x v="11"/>
    <s v="SEK"/>
    <n v="1456385101"/>
    <x v="978"/>
    <b v="0"/>
    <n v="123"/>
    <b v="0"/>
    <s v="technology/wearables"/>
    <n v="56"/>
    <n v="791"/>
    <x v="2"/>
    <x v="8"/>
  </r>
  <r>
    <x v="979"/>
    <x v="979"/>
    <x v="978"/>
    <n v="35000"/>
    <n v="28986.16"/>
    <x v="2"/>
    <x v="0"/>
    <s v="USD"/>
    <n v="1466449140"/>
    <x v="979"/>
    <b v="0"/>
    <n v="96"/>
    <b v="0"/>
    <s v="technology/wearables"/>
    <n v="83"/>
    <n v="302"/>
    <x v="2"/>
    <x v="8"/>
  </r>
  <r>
    <x v="980"/>
    <x v="980"/>
    <x v="979"/>
    <n v="10000"/>
    <n v="1486"/>
    <x v="2"/>
    <x v="0"/>
    <s v="USD"/>
    <n v="1417387322"/>
    <x v="980"/>
    <b v="0"/>
    <n v="31"/>
    <b v="0"/>
    <s v="technology/wearables"/>
    <n v="15"/>
    <n v="48"/>
    <x v="2"/>
    <x v="8"/>
  </r>
  <r>
    <x v="981"/>
    <x v="981"/>
    <x v="980"/>
    <n v="88888"/>
    <n v="11"/>
    <x v="2"/>
    <x v="0"/>
    <s v="USD"/>
    <n v="1407624222"/>
    <x v="981"/>
    <b v="0"/>
    <n v="4"/>
    <b v="0"/>
    <s v="technology/wearables"/>
    <n v="0"/>
    <n v="3"/>
    <x v="2"/>
    <x v="8"/>
  </r>
  <r>
    <x v="982"/>
    <x v="982"/>
    <x v="981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x v="983"/>
    <x v="983"/>
    <x v="982"/>
    <n v="104219"/>
    <n v="30751"/>
    <x v="2"/>
    <x v="3"/>
    <s v="EUR"/>
    <n v="1471985640"/>
    <x v="983"/>
    <b v="0"/>
    <n v="179"/>
    <b v="0"/>
    <s v="technology/wearables"/>
    <n v="30"/>
    <n v="172"/>
    <x v="2"/>
    <x v="8"/>
  </r>
  <r>
    <x v="984"/>
    <x v="984"/>
    <x v="983"/>
    <n v="10000"/>
    <n v="106"/>
    <x v="2"/>
    <x v="0"/>
    <s v="USD"/>
    <n v="1427507208"/>
    <x v="984"/>
    <b v="0"/>
    <n v="3"/>
    <b v="0"/>
    <s v="technology/wearables"/>
    <n v="1"/>
    <n v="35"/>
    <x v="2"/>
    <x v="8"/>
  </r>
  <r>
    <x v="985"/>
    <x v="985"/>
    <x v="984"/>
    <n v="30000"/>
    <n v="1888"/>
    <x v="2"/>
    <x v="12"/>
    <s v="EUR"/>
    <n v="1451602800"/>
    <x v="985"/>
    <b v="0"/>
    <n v="23"/>
    <b v="0"/>
    <s v="technology/wearables"/>
    <n v="6"/>
    <n v="82"/>
    <x v="2"/>
    <x v="8"/>
  </r>
  <r>
    <x v="986"/>
    <x v="986"/>
    <x v="985"/>
    <n v="20000"/>
    <n v="2550"/>
    <x v="2"/>
    <x v="1"/>
    <s v="GBP"/>
    <n v="1452384000"/>
    <x v="986"/>
    <b v="0"/>
    <n v="23"/>
    <b v="0"/>
    <s v="technology/wearables"/>
    <n v="13"/>
    <n v="111"/>
    <x v="2"/>
    <x v="8"/>
  </r>
  <r>
    <x v="987"/>
    <x v="987"/>
    <x v="986"/>
    <n v="50000"/>
    <n v="6610"/>
    <x v="2"/>
    <x v="9"/>
    <s v="EUR"/>
    <n v="1403507050"/>
    <x v="987"/>
    <b v="0"/>
    <n v="41"/>
    <b v="0"/>
    <s v="technology/wearables"/>
    <n v="13"/>
    <n v="161"/>
    <x v="2"/>
    <x v="8"/>
  </r>
  <r>
    <x v="988"/>
    <x v="988"/>
    <x v="987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x v="989"/>
    <x v="989"/>
    <x v="988"/>
    <n v="10000"/>
    <n v="1677"/>
    <x v="2"/>
    <x v="0"/>
    <s v="USD"/>
    <n v="1475101495"/>
    <x v="989"/>
    <b v="0"/>
    <n v="32"/>
    <b v="0"/>
    <s v="technology/wearables"/>
    <n v="17"/>
    <n v="52"/>
    <x v="2"/>
    <x v="8"/>
  </r>
  <r>
    <x v="990"/>
    <x v="990"/>
    <x v="989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x v="991"/>
    <x v="991"/>
    <x v="990"/>
    <n v="5000"/>
    <n v="212"/>
    <x v="2"/>
    <x v="1"/>
    <s v="GBP"/>
    <n v="1468349460"/>
    <x v="991"/>
    <b v="0"/>
    <n v="7"/>
    <b v="0"/>
    <s v="technology/wearables"/>
    <n v="4"/>
    <n v="30"/>
    <x v="2"/>
    <x v="8"/>
  </r>
  <r>
    <x v="992"/>
    <x v="992"/>
    <x v="991"/>
    <n v="100000"/>
    <n v="467"/>
    <x v="2"/>
    <x v="0"/>
    <s v="USD"/>
    <n v="1462655519"/>
    <x v="992"/>
    <b v="0"/>
    <n v="4"/>
    <b v="0"/>
    <s v="technology/wearables"/>
    <n v="0"/>
    <n v="117"/>
    <x v="2"/>
    <x v="8"/>
  </r>
  <r>
    <x v="993"/>
    <x v="993"/>
    <x v="992"/>
    <n v="70000"/>
    <n v="17561"/>
    <x v="2"/>
    <x v="0"/>
    <s v="USD"/>
    <n v="1478926800"/>
    <x v="993"/>
    <b v="0"/>
    <n v="196"/>
    <b v="0"/>
    <s v="technology/wearables"/>
    <n v="25"/>
    <n v="90"/>
    <x v="2"/>
    <x v="8"/>
  </r>
  <r>
    <x v="994"/>
    <x v="994"/>
    <x v="993"/>
    <n v="200000"/>
    <n v="4669"/>
    <x v="2"/>
    <x v="0"/>
    <s v="USD"/>
    <n v="1417388340"/>
    <x v="994"/>
    <b v="0"/>
    <n v="11"/>
    <b v="0"/>
    <s v="technology/wearables"/>
    <n v="2"/>
    <n v="424"/>
    <x v="2"/>
    <x v="8"/>
  </r>
  <r>
    <x v="995"/>
    <x v="995"/>
    <x v="994"/>
    <n v="10000"/>
    <n v="726"/>
    <x v="2"/>
    <x v="0"/>
    <s v="USD"/>
    <n v="1417276800"/>
    <x v="995"/>
    <b v="0"/>
    <n v="9"/>
    <b v="0"/>
    <s v="technology/wearables"/>
    <n v="7"/>
    <n v="81"/>
    <x v="2"/>
    <x v="8"/>
  </r>
  <r>
    <x v="996"/>
    <x v="996"/>
    <x v="995"/>
    <n v="4000"/>
    <n v="65"/>
    <x v="2"/>
    <x v="0"/>
    <s v="USD"/>
    <n v="1406474820"/>
    <x v="996"/>
    <b v="0"/>
    <n v="5"/>
    <b v="0"/>
    <s v="technology/wearables"/>
    <n v="2"/>
    <n v="13"/>
    <x v="2"/>
    <x v="8"/>
  </r>
  <r>
    <x v="997"/>
    <x v="997"/>
    <x v="996"/>
    <n v="5000"/>
    <n v="65"/>
    <x v="2"/>
    <x v="0"/>
    <s v="USD"/>
    <n v="1417145297"/>
    <x v="997"/>
    <b v="0"/>
    <n v="8"/>
    <b v="0"/>
    <s v="technology/wearables"/>
    <n v="1"/>
    <n v="8"/>
    <x v="2"/>
    <x v="8"/>
  </r>
  <r>
    <x v="998"/>
    <x v="998"/>
    <x v="997"/>
    <n v="60000"/>
    <n v="35135"/>
    <x v="2"/>
    <x v="5"/>
    <s v="CAD"/>
    <n v="1447909401"/>
    <x v="998"/>
    <b v="0"/>
    <n v="229"/>
    <b v="0"/>
    <s v="technology/wearables"/>
    <n v="59"/>
    <n v="153"/>
    <x v="2"/>
    <x v="8"/>
  </r>
  <r>
    <x v="999"/>
    <x v="999"/>
    <x v="998"/>
    <n v="150000"/>
    <n v="11683"/>
    <x v="2"/>
    <x v="5"/>
    <s v="CAD"/>
    <n v="1415865720"/>
    <x v="999"/>
    <b v="0"/>
    <n v="40"/>
    <b v="0"/>
    <s v="technology/wearables"/>
    <n v="8"/>
    <n v="292"/>
    <x v="2"/>
    <x v="8"/>
  </r>
  <r>
    <x v="1000"/>
    <x v="1000"/>
    <x v="999"/>
    <n v="894700"/>
    <n v="19824"/>
    <x v="1"/>
    <x v="0"/>
    <s v="USD"/>
    <n v="1489537560"/>
    <x v="1000"/>
    <b v="0"/>
    <n v="6"/>
    <b v="0"/>
    <s v="technology/wearables"/>
    <n v="2"/>
    <n v="3304"/>
    <x v="2"/>
    <x v="8"/>
  </r>
  <r>
    <x v="1001"/>
    <x v="1001"/>
    <x v="1000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x v="1002"/>
    <x v="1002"/>
    <x v="1001"/>
    <n v="9999"/>
    <n v="2960"/>
    <x v="1"/>
    <x v="0"/>
    <s v="USD"/>
    <n v="1450331940"/>
    <x v="1002"/>
    <b v="0"/>
    <n v="22"/>
    <b v="0"/>
    <s v="technology/wearables"/>
    <n v="30"/>
    <n v="135"/>
    <x v="2"/>
    <x v="8"/>
  </r>
  <r>
    <x v="1003"/>
    <x v="1003"/>
    <x v="1002"/>
    <n v="20000"/>
    <n v="3211"/>
    <x v="1"/>
    <x v="6"/>
    <s v="EUR"/>
    <n v="1489680061"/>
    <x v="1003"/>
    <b v="0"/>
    <n v="15"/>
    <b v="0"/>
    <s v="technology/wearables"/>
    <n v="16"/>
    <n v="214"/>
    <x v="2"/>
    <x v="8"/>
  </r>
  <r>
    <x v="1004"/>
    <x v="1004"/>
    <x v="1003"/>
    <n v="25000"/>
    <n v="20552"/>
    <x v="1"/>
    <x v="0"/>
    <s v="USD"/>
    <n v="1455814827"/>
    <x v="1004"/>
    <b v="0"/>
    <n v="95"/>
    <b v="0"/>
    <s v="technology/wearables"/>
    <n v="82"/>
    <n v="216"/>
    <x v="2"/>
    <x v="8"/>
  </r>
  <r>
    <x v="1005"/>
    <x v="1005"/>
    <x v="1004"/>
    <n v="200000"/>
    <n v="150102"/>
    <x v="1"/>
    <x v="0"/>
    <s v="USD"/>
    <n v="1446217183"/>
    <x v="1005"/>
    <b v="0"/>
    <n v="161"/>
    <b v="0"/>
    <s v="technology/wearables"/>
    <n v="75"/>
    <n v="932"/>
    <x v="2"/>
    <x v="8"/>
  </r>
  <r>
    <x v="1006"/>
    <x v="1006"/>
    <x v="1005"/>
    <n v="4000"/>
    <n v="234"/>
    <x v="1"/>
    <x v="0"/>
    <s v="USD"/>
    <n v="1418368260"/>
    <x v="1006"/>
    <b v="0"/>
    <n v="8"/>
    <b v="0"/>
    <s v="technology/wearables"/>
    <n v="6"/>
    <n v="29"/>
    <x v="2"/>
    <x v="8"/>
  </r>
  <r>
    <x v="1007"/>
    <x v="1007"/>
    <x v="1006"/>
    <n v="30000"/>
    <n v="13296"/>
    <x v="1"/>
    <x v="0"/>
    <s v="USD"/>
    <n v="1481727623"/>
    <x v="1007"/>
    <b v="0"/>
    <n v="76"/>
    <b v="0"/>
    <s v="technology/wearables"/>
    <n v="44"/>
    <n v="175"/>
    <x v="2"/>
    <x v="8"/>
  </r>
  <r>
    <x v="1008"/>
    <x v="1008"/>
    <x v="1007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x v="1009"/>
    <x v="1009"/>
    <x v="1008"/>
    <n v="50000"/>
    <n v="6565"/>
    <x v="1"/>
    <x v="0"/>
    <s v="USD"/>
    <n v="1466346646"/>
    <x v="1009"/>
    <b v="0"/>
    <n v="101"/>
    <b v="0"/>
    <s v="technology/wearables"/>
    <n v="13"/>
    <n v="65"/>
    <x v="2"/>
    <x v="8"/>
  </r>
  <r>
    <x v="1010"/>
    <x v="1010"/>
    <x v="1009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x v="1011"/>
    <x v="1011"/>
    <x v="1010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x v="1012"/>
    <x v="1012"/>
    <x v="1011"/>
    <n v="5000"/>
    <n v="1076751.05"/>
    <x v="1"/>
    <x v="0"/>
    <s v="USD"/>
    <n v="1485254052"/>
    <x v="1012"/>
    <b v="0"/>
    <n v="775"/>
    <b v="0"/>
    <s v="technology/wearables"/>
    <n v="21535"/>
    <n v="1389"/>
    <x v="2"/>
    <x v="8"/>
  </r>
  <r>
    <x v="1013"/>
    <x v="1013"/>
    <x v="1012"/>
    <n v="25000"/>
    <n v="8632"/>
    <x v="1"/>
    <x v="0"/>
    <s v="USD"/>
    <n v="1451419200"/>
    <x v="1013"/>
    <b v="0"/>
    <n v="90"/>
    <b v="0"/>
    <s v="technology/wearables"/>
    <n v="35"/>
    <n v="96"/>
    <x v="2"/>
    <x v="8"/>
  </r>
  <r>
    <x v="1014"/>
    <x v="1014"/>
    <x v="1013"/>
    <n v="10000"/>
    <n v="3060"/>
    <x v="1"/>
    <x v="0"/>
    <s v="USD"/>
    <n v="1420070615"/>
    <x v="1014"/>
    <b v="0"/>
    <n v="16"/>
    <b v="0"/>
    <s v="technology/wearables"/>
    <n v="31"/>
    <n v="191"/>
    <x v="2"/>
    <x v="8"/>
  </r>
  <r>
    <x v="1015"/>
    <x v="1015"/>
    <x v="1014"/>
    <n v="9000"/>
    <n v="240"/>
    <x v="1"/>
    <x v="16"/>
    <s v="CHF"/>
    <n v="1448489095"/>
    <x v="1015"/>
    <b v="0"/>
    <n v="6"/>
    <b v="0"/>
    <s v="technology/wearables"/>
    <n v="3"/>
    <n v="40"/>
    <x v="2"/>
    <x v="8"/>
  </r>
  <r>
    <x v="1016"/>
    <x v="1016"/>
    <x v="1015"/>
    <n v="100000"/>
    <n v="2842"/>
    <x v="1"/>
    <x v="0"/>
    <s v="USD"/>
    <n v="1459992856"/>
    <x v="1016"/>
    <b v="0"/>
    <n v="38"/>
    <b v="0"/>
    <s v="technology/wearables"/>
    <n v="3"/>
    <n v="75"/>
    <x v="2"/>
    <x v="8"/>
  </r>
  <r>
    <x v="1017"/>
    <x v="1017"/>
    <x v="1016"/>
    <n v="250000"/>
    <n v="57197"/>
    <x v="1"/>
    <x v="0"/>
    <s v="USD"/>
    <n v="1448125935"/>
    <x v="1017"/>
    <b v="0"/>
    <n v="355"/>
    <b v="0"/>
    <s v="technology/wearables"/>
    <n v="23"/>
    <n v="161"/>
    <x v="2"/>
    <x v="8"/>
  </r>
  <r>
    <x v="1018"/>
    <x v="1018"/>
    <x v="1017"/>
    <n v="20000"/>
    <n v="621"/>
    <x v="1"/>
    <x v="0"/>
    <s v="USD"/>
    <n v="1468496933"/>
    <x v="1018"/>
    <b v="0"/>
    <n v="7"/>
    <b v="0"/>
    <s v="technology/wearables"/>
    <n v="3"/>
    <n v="89"/>
    <x v="2"/>
    <x v="8"/>
  </r>
  <r>
    <x v="1019"/>
    <x v="1019"/>
    <x v="1018"/>
    <n v="45000"/>
    <n v="21300"/>
    <x v="1"/>
    <x v="0"/>
    <s v="USD"/>
    <n v="1423092149"/>
    <x v="1019"/>
    <b v="0"/>
    <n v="400"/>
    <b v="0"/>
    <s v="technology/wearables"/>
    <n v="47"/>
    <n v="53"/>
    <x v="2"/>
    <x v="8"/>
  </r>
  <r>
    <x v="1020"/>
    <x v="1020"/>
    <x v="1019"/>
    <n v="1550"/>
    <n v="3186"/>
    <x v="0"/>
    <x v="5"/>
    <s v="CAD"/>
    <n v="1433206020"/>
    <x v="1020"/>
    <b v="0"/>
    <n v="30"/>
    <b v="1"/>
    <s v="music/electronic music"/>
    <n v="206"/>
    <n v="106"/>
    <x v="4"/>
    <x v="15"/>
  </r>
  <r>
    <x v="1021"/>
    <x v="1021"/>
    <x v="1020"/>
    <n v="3000"/>
    <n v="10554.11"/>
    <x v="0"/>
    <x v="0"/>
    <s v="USD"/>
    <n v="1445054400"/>
    <x v="1021"/>
    <b v="1"/>
    <n v="478"/>
    <b v="1"/>
    <s v="music/electronic music"/>
    <n v="352"/>
    <n v="22"/>
    <x v="4"/>
    <x v="15"/>
  </r>
  <r>
    <x v="1022"/>
    <x v="1022"/>
    <x v="1021"/>
    <n v="2000"/>
    <n v="2298"/>
    <x v="0"/>
    <x v="0"/>
    <s v="USD"/>
    <n v="1431876677"/>
    <x v="1022"/>
    <b v="1"/>
    <n v="74"/>
    <b v="1"/>
    <s v="music/electronic music"/>
    <n v="115"/>
    <n v="31"/>
    <x v="4"/>
    <x v="15"/>
  </r>
  <r>
    <x v="1023"/>
    <x v="1023"/>
    <x v="1022"/>
    <n v="2000"/>
    <n v="4743"/>
    <x v="0"/>
    <x v="1"/>
    <s v="GBP"/>
    <n v="1434837861"/>
    <x v="1023"/>
    <b v="0"/>
    <n v="131"/>
    <b v="1"/>
    <s v="music/electronic music"/>
    <n v="237"/>
    <n v="36"/>
    <x v="4"/>
    <x v="15"/>
  </r>
  <r>
    <x v="1024"/>
    <x v="1024"/>
    <x v="1023"/>
    <n v="20000"/>
    <n v="23727.55"/>
    <x v="0"/>
    <x v="11"/>
    <s v="SEK"/>
    <n v="1454248563"/>
    <x v="1024"/>
    <b v="1"/>
    <n v="61"/>
    <b v="1"/>
    <s v="music/electronic music"/>
    <n v="119"/>
    <n v="389"/>
    <x v="4"/>
    <x v="15"/>
  </r>
  <r>
    <x v="1025"/>
    <x v="1025"/>
    <x v="1024"/>
    <n v="70000"/>
    <n v="76949.820000000007"/>
    <x v="0"/>
    <x v="0"/>
    <s v="USD"/>
    <n v="1426532437"/>
    <x v="1025"/>
    <b v="1"/>
    <n v="1071"/>
    <b v="1"/>
    <s v="music/electronic music"/>
    <n v="110"/>
    <n v="72"/>
    <x v="4"/>
    <x v="15"/>
  </r>
  <r>
    <x v="1026"/>
    <x v="1026"/>
    <x v="1025"/>
    <n v="7000"/>
    <n v="7000.58"/>
    <x v="0"/>
    <x v="1"/>
    <s v="GBP"/>
    <n v="1459414016"/>
    <x v="1026"/>
    <b v="1"/>
    <n v="122"/>
    <b v="1"/>
    <s v="music/electronic music"/>
    <n v="100"/>
    <n v="57"/>
    <x v="4"/>
    <x v="15"/>
  </r>
  <r>
    <x v="1027"/>
    <x v="1027"/>
    <x v="1026"/>
    <n v="7501"/>
    <n v="7733"/>
    <x v="0"/>
    <x v="0"/>
    <s v="USD"/>
    <n v="1414025347"/>
    <x v="1027"/>
    <b v="1"/>
    <n v="111"/>
    <b v="1"/>
    <s v="music/electronic music"/>
    <n v="103"/>
    <n v="70"/>
    <x v="4"/>
    <x v="15"/>
  </r>
  <r>
    <x v="1028"/>
    <x v="1028"/>
    <x v="1027"/>
    <n v="10000"/>
    <n v="11727"/>
    <x v="0"/>
    <x v="1"/>
    <s v="GBP"/>
    <n v="1488830400"/>
    <x v="1028"/>
    <b v="1"/>
    <n v="255"/>
    <b v="1"/>
    <s v="music/electronic music"/>
    <n v="117"/>
    <n v="46"/>
    <x v="4"/>
    <x v="15"/>
  </r>
  <r>
    <x v="1029"/>
    <x v="1029"/>
    <x v="1028"/>
    <n v="10000"/>
    <n v="11176"/>
    <x v="0"/>
    <x v="11"/>
    <s v="SEK"/>
    <n v="1428184740"/>
    <x v="1029"/>
    <b v="0"/>
    <n v="141"/>
    <b v="1"/>
    <s v="music/electronic music"/>
    <n v="112"/>
    <n v="79"/>
    <x v="4"/>
    <x v="15"/>
  </r>
  <r>
    <x v="1030"/>
    <x v="1030"/>
    <x v="1029"/>
    <n v="2000"/>
    <n v="6842"/>
    <x v="0"/>
    <x v="0"/>
    <s v="USD"/>
    <n v="1473680149"/>
    <x v="1030"/>
    <b v="0"/>
    <n v="159"/>
    <b v="1"/>
    <s v="music/electronic music"/>
    <n v="342"/>
    <n v="43"/>
    <x v="4"/>
    <x v="15"/>
  </r>
  <r>
    <x v="1031"/>
    <x v="1031"/>
    <x v="1030"/>
    <n v="10000"/>
    <n v="10740"/>
    <x v="0"/>
    <x v="0"/>
    <s v="USD"/>
    <n v="1450290010"/>
    <x v="1031"/>
    <b v="0"/>
    <n v="99"/>
    <b v="1"/>
    <s v="music/electronic music"/>
    <n v="107"/>
    <n v="108"/>
    <x v="4"/>
    <x v="15"/>
  </r>
  <r>
    <x v="1032"/>
    <x v="1032"/>
    <x v="1031"/>
    <n v="5400"/>
    <n v="5858.84"/>
    <x v="0"/>
    <x v="0"/>
    <s v="USD"/>
    <n v="1466697625"/>
    <x v="1032"/>
    <b v="0"/>
    <n v="96"/>
    <b v="1"/>
    <s v="music/electronic music"/>
    <n v="108"/>
    <n v="61"/>
    <x v="4"/>
    <x v="15"/>
  </r>
  <r>
    <x v="1033"/>
    <x v="1033"/>
    <x v="1032"/>
    <n v="1328"/>
    <n v="1366"/>
    <x v="0"/>
    <x v="1"/>
    <s v="GBP"/>
    <n v="1481564080"/>
    <x v="1033"/>
    <b v="0"/>
    <n v="27"/>
    <b v="1"/>
    <s v="music/electronic music"/>
    <n v="103"/>
    <n v="51"/>
    <x v="4"/>
    <x v="15"/>
  </r>
  <r>
    <x v="1034"/>
    <x v="1034"/>
    <x v="1033"/>
    <n v="5000"/>
    <n v="6500.09"/>
    <x v="0"/>
    <x v="0"/>
    <s v="USD"/>
    <n v="1470369540"/>
    <x v="1034"/>
    <b v="0"/>
    <n v="166"/>
    <b v="1"/>
    <s v="music/electronic music"/>
    <n v="130"/>
    <n v="39"/>
    <x v="4"/>
    <x v="15"/>
  </r>
  <r>
    <x v="1035"/>
    <x v="1035"/>
    <x v="1034"/>
    <n v="4600"/>
    <n v="4952"/>
    <x v="0"/>
    <x v="0"/>
    <s v="USD"/>
    <n v="1423668220"/>
    <x v="1035"/>
    <b v="0"/>
    <n v="76"/>
    <b v="1"/>
    <s v="music/electronic music"/>
    <n v="108"/>
    <n v="65"/>
    <x v="4"/>
    <x v="15"/>
  </r>
  <r>
    <x v="1036"/>
    <x v="1036"/>
    <x v="1035"/>
    <n v="4500"/>
    <n v="5056.22"/>
    <x v="0"/>
    <x v="0"/>
    <s v="USD"/>
    <n v="1357545600"/>
    <x v="1036"/>
    <b v="0"/>
    <n v="211"/>
    <b v="1"/>
    <s v="music/electronic music"/>
    <n v="112"/>
    <n v="24"/>
    <x v="4"/>
    <x v="15"/>
  </r>
  <r>
    <x v="1037"/>
    <x v="1037"/>
    <x v="1036"/>
    <n v="1000"/>
    <n v="1021"/>
    <x v="0"/>
    <x v="0"/>
    <s v="USD"/>
    <n v="1431925200"/>
    <x v="1037"/>
    <b v="0"/>
    <n v="21"/>
    <b v="1"/>
    <s v="music/electronic music"/>
    <n v="102"/>
    <n v="49"/>
    <x v="4"/>
    <x v="15"/>
  </r>
  <r>
    <x v="1038"/>
    <x v="1038"/>
    <x v="1037"/>
    <n v="1500"/>
    <n v="2180"/>
    <x v="0"/>
    <x v="0"/>
    <s v="USD"/>
    <n v="1458362023"/>
    <x v="1038"/>
    <b v="0"/>
    <n v="61"/>
    <b v="1"/>
    <s v="music/electronic music"/>
    <n v="145"/>
    <n v="36"/>
    <x v="4"/>
    <x v="15"/>
  </r>
  <r>
    <x v="1039"/>
    <x v="1039"/>
    <x v="1038"/>
    <n v="500"/>
    <n v="641"/>
    <x v="0"/>
    <x v="0"/>
    <s v="USD"/>
    <n v="1481615940"/>
    <x v="1039"/>
    <b v="0"/>
    <n v="30"/>
    <b v="1"/>
    <s v="music/electronic music"/>
    <n v="128"/>
    <n v="21"/>
    <x v="4"/>
    <x v="15"/>
  </r>
  <r>
    <x v="1040"/>
    <x v="1040"/>
    <x v="1039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x v="1041"/>
    <x v="1041"/>
    <x v="1040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x v="1042"/>
    <x v="1042"/>
    <x v="1041"/>
    <n v="650"/>
    <n v="10"/>
    <x v="1"/>
    <x v="0"/>
    <s v="USD"/>
    <n v="1410516000"/>
    <x v="1042"/>
    <b v="0"/>
    <n v="1"/>
    <b v="0"/>
    <s v="journalism/audio"/>
    <n v="2"/>
    <n v="10"/>
    <x v="5"/>
    <x v="16"/>
  </r>
  <r>
    <x v="1043"/>
    <x v="1043"/>
    <x v="1042"/>
    <n v="100000"/>
    <n v="8537"/>
    <x v="1"/>
    <x v="0"/>
    <s v="USD"/>
    <n v="1432101855"/>
    <x v="1043"/>
    <b v="0"/>
    <n v="292"/>
    <b v="0"/>
    <s v="journalism/audio"/>
    <n v="9"/>
    <n v="29"/>
    <x v="5"/>
    <x v="16"/>
  </r>
  <r>
    <x v="1044"/>
    <x v="1044"/>
    <x v="1043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x v="1045"/>
    <x v="1045"/>
    <x v="1044"/>
    <n v="10000"/>
    <n v="266"/>
    <x v="1"/>
    <x v="0"/>
    <s v="USD"/>
    <n v="1408827550"/>
    <x v="1045"/>
    <b v="0"/>
    <n v="8"/>
    <b v="0"/>
    <s v="journalism/audio"/>
    <n v="3"/>
    <n v="33"/>
    <x v="5"/>
    <x v="16"/>
  </r>
  <r>
    <x v="1046"/>
    <x v="1046"/>
    <x v="1045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x v="1047"/>
    <x v="1047"/>
    <x v="1046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x v="1048"/>
    <x v="1048"/>
    <x v="1047"/>
    <n v="15000"/>
    <n v="212"/>
    <x v="1"/>
    <x v="0"/>
    <s v="USD"/>
    <n v="1474766189"/>
    <x v="1048"/>
    <b v="0"/>
    <n v="4"/>
    <b v="0"/>
    <s v="journalism/audio"/>
    <n v="1"/>
    <n v="53"/>
    <x v="5"/>
    <x v="16"/>
  </r>
  <r>
    <x v="1049"/>
    <x v="1049"/>
    <x v="1048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x v="1050"/>
    <x v="1050"/>
    <x v="1049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x v="1051"/>
    <x v="1051"/>
    <x v="1050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x v="1052"/>
    <x v="1052"/>
    <x v="1051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x v="1053"/>
    <x v="1053"/>
    <x v="1052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x v="1054"/>
    <x v="1054"/>
    <x v="1053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x v="1055"/>
    <x v="1055"/>
    <x v="1054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x v="1056"/>
    <x v="1056"/>
    <x v="1055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x v="1057"/>
    <x v="1057"/>
    <x v="1056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x v="1058"/>
    <x v="1058"/>
    <x v="1057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x v="1059"/>
    <x v="1059"/>
    <x v="1058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x v="1060"/>
    <x v="1060"/>
    <x v="1059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x v="1061"/>
    <x v="1061"/>
    <x v="1060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x v="1062"/>
    <x v="1062"/>
    <x v="1061"/>
    <n v="199"/>
    <n v="190"/>
    <x v="1"/>
    <x v="0"/>
    <s v="USD"/>
    <n v="1468351341"/>
    <x v="1062"/>
    <b v="0"/>
    <n v="4"/>
    <b v="0"/>
    <s v="journalism/audio"/>
    <n v="95"/>
    <n v="48"/>
    <x v="5"/>
    <x v="16"/>
  </r>
  <r>
    <x v="1063"/>
    <x v="1063"/>
    <x v="1062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x v="1064"/>
    <x v="1064"/>
    <x v="1063"/>
    <n v="90000"/>
    <n v="8077"/>
    <x v="2"/>
    <x v="0"/>
    <s v="USD"/>
    <n v="1373174903"/>
    <x v="1064"/>
    <b v="0"/>
    <n v="123"/>
    <b v="0"/>
    <s v="games/video games"/>
    <n v="9"/>
    <n v="66"/>
    <x v="6"/>
    <x v="17"/>
  </r>
  <r>
    <x v="1065"/>
    <x v="1065"/>
    <x v="1064"/>
    <n v="3000"/>
    <n v="81"/>
    <x v="2"/>
    <x v="2"/>
    <s v="AUD"/>
    <n v="1392800922"/>
    <x v="1065"/>
    <b v="0"/>
    <n v="5"/>
    <b v="0"/>
    <s v="games/video games"/>
    <n v="3"/>
    <n v="16"/>
    <x v="6"/>
    <x v="17"/>
  </r>
  <r>
    <x v="1066"/>
    <x v="1066"/>
    <x v="1065"/>
    <n v="150000"/>
    <n v="5051"/>
    <x v="2"/>
    <x v="0"/>
    <s v="USD"/>
    <n v="1375657582"/>
    <x v="1066"/>
    <b v="0"/>
    <n v="148"/>
    <b v="0"/>
    <s v="games/video games"/>
    <n v="3"/>
    <n v="34"/>
    <x v="6"/>
    <x v="17"/>
  </r>
  <r>
    <x v="1067"/>
    <x v="1067"/>
    <x v="1066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x v="1068"/>
    <x v="1068"/>
    <x v="1067"/>
    <n v="30000"/>
    <n v="45"/>
    <x v="2"/>
    <x v="0"/>
    <s v="USD"/>
    <n v="1460274864"/>
    <x v="1068"/>
    <b v="0"/>
    <n v="4"/>
    <b v="0"/>
    <s v="games/video games"/>
    <n v="0"/>
    <n v="11"/>
    <x v="6"/>
    <x v="17"/>
  </r>
  <r>
    <x v="1069"/>
    <x v="1069"/>
    <x v="1068"/>
    <n v="2200"/>
    <n v="850"/>
    <x v="2"/>
    <x v="0"/>
    <s v="USD"/>
    <n v="1385447459"/>
    <x v="1069"/>
    <b v="0"/>
    <n v="21"/>
    <b v="0"/>
    <s v="games/video games"/>
    <n v="39"/>
    <n v="40"/>
    <x v="6"/>
    <x v="17"/>
  </r>
  <r>
    <x v="1070"/>
    <x v="1070"/>
    <x v="1069"/>
    <n v="10000"/>
    <n v="70"/>
    <x v="2"/>
    <x v="0"/>
    <s v="USD"/>
    <n v="1349050622"/>
    <x v="1070"/>
    <b v="0"/>
    <n v="2"/>
    <b v="0"/>
    <s v="games/video games"/>
    <n v="1"/>
    <n v="35"/>
    <x v="6"/>
    <x v="17"/>
  </r>
  <r>
    <x v="1071"/>
    <x v="1071"/>
    <x v="1070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x v="1072"/>
    <x v="1072"/>
    <x v="1071"/>
    <n v="75000"/>
    <n v="51"/>
    <x v="2"/>
    <x v="0"/>
    <s v="USD"/>
    <n v="1391630297"/>
    <x v="1072"/>
    <b v="0"/>
    <n v="4"/>
    <b v="0"/>
    <s v="games/video games"/>
    <n v="0"/>
    <n v="13"/>
    <x v="6"/>
    <x v="17"/>
  </r>
  <r>
    <x v="1073"/>
    <x v="1073"/>
    <x v="1072"/>
    <n v="750"/>
    <n v="10"/>
    <x v="2"/>
    <x v="0"/>
    <s v="USD"/>
    <n v="1318806541"/>
    <x v="1073"/>
    <b v="0"/>
    <n v="1"/>
    <b v="0"/>
    <s v="games/video games"/>
    <n v="1"/>
    <n v="10"/>
    <x v="6"/>
    <x v="17"/>
  </r>
  <r>
    <x v="1074"/>
    <x v="1074"/>
    <x v="1073"/>
    <n v="54000"/>
    <n v="3407"/>
    <x v="2"/>
    <x v="0"/>
    <s v="USD"/>
    <n v="1388808545"/>
    <x v="1074"/>
    <b v="0"/>
    <n v="30"/>
    <b v="0"/>
    <s v="games/video games"/>
    <n v="6"/>
    <n v="114"/>
    <x v="6"/>
    <x v="17"/>
  </r>
  <r>
    <x v="1075"/>
    <x v="1075"/>
    <x v="1074"/>
    <n v="1000"/>
    <n v="45"/>
    <x v="2"/>
    <x v="0"/>
    <s v="USD"/>
    <n v="1336340516"/>
    <x v="1075"/>
    <b v="0"/>
    <n v="3"/>
    <b v="0"/>
    <s v="games/video games"/>
    <n v="5"/>
    <n v="15"/>
    <x v="6"/>
    <x v="17"/>
  </r>
  <r>
    <x v="1076"/>
    <x v="1076"/>
    <x v="1075"/>
    <n v="75000"/>
    <n v="47074"/>
    <x v="2"/>
    <x v="0"/>
    <s v="USD"/>
    <n v="1410426250"/>
    <x v="1076"/>
    <b v="0"/>
    <n v="975"/>
    <b v="0"/>
    <s v="games/video games"/>
    <n v="63"/>
    <n v="48"/>
    <x v="6"/>
    <x v="17"/>
  </r>
  <r>
    <x v="1077"/>
    <x v="1077"/>
    <x v="1076"/>
    <n v="25000"/>
    <n v="7344"/>
    <x v="2"/>
    <x v="0"/>
    <s v="USD"/>
    <n v="1452744011"/>
    <x v="1077"/>
    <b v="0"/>
    <n v="167"/>
    <b v="0"/>
    <s v="games/video games"/>
    <n v="29"/>
    <n v="44"/>
    <x v="6"/>
    <x v="17"/>
  </r>
  <r>
    <x v="1078"/>
    <x v="1078"/>
    <x v="1077"/>
    <n v="600"/>
    <n v="45"/>
    <x v="2"/>
    <x v="0"/>
    <s v="USD"/>
    <n v="1311309721"/>
    <x v="1078"/>
    <b v="0"/>
    <n v="5"/>
    <b v="0"/>
    <s v="games/video games"/>
    <n v="8"/>
    <n v="9"/>
    <x v="6"/>
    <x v="17"/>
  </r>
  <r>
    <x v="1079"/>
    <x v="1079"/>
    <x v="1078"/>
    <n v="26000"/>
    <n v="678"/>
    <x v="2"/>
    <x v="12"/>
    <s v="EUR"/>
    <n v="1463232936"/>
    <x v="1079"/>
    <b v="0"/>
    <n v="18"/>
    <b v="0"/>
    <s v="games/video games"/>
    <n v="3"/>
    <n v="38"/>
    <x v="6"/>
    <x v="17"/>
  </r>
  <r>
    <x v="1080"/>
    <x v="1080"/>
    <x v="1079"/>
    <n v="20000"/>
    <n v="1821"/>
    <x v="2"/>
    <x v="0"/>
    <s v="USD"/>
    <n v="1399778333"/>
    <x v="1080"/>
    <b v="0"/>
    <n v="98"/>
    <b v="0"/>
    <s v="games/video games"/>
    <n v="9"/>
    <n v="19"/>
    <x v="6"/>
    <x v="17"/>
  </r>
  <r>
    <x v="1081"/>
    <x v="1081"/>
    <x v="1080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x v="1082"/>
    <x v="1082"/>
    <x v="1081"/>
    <n v="10000"/>
    <n v="56"/>
    <x v="2"/>
    <x v="0"/>
    <s v="USD"/>
    <n v="1344635088"/>
    <x v="1082"/>
    <b v="0"/>
    <n v="3"/>
    <b v="0"/>
    <s v="games/video games"/>
    <n v="1"/>
    <n v="19"/>
    <x v="6"/>
    <x v="17"/>
  </r>
  <r>
    <x v="1083"/>
    <x v="1083"/>
    <x v="1082"/>
    <n v="50000"/>
    <n v="410"/>
    <x v="2"/>
    <x v="5"/>
    <s v="CAD"/>
    <n v="1406994583"/>
    <x v="1083"/>
    <b v="0"/>
    <n v="1"/>
    <b v="0"/>
    <s v="games/video games"/>
    <n v="1"/>
    <n v="410"/>
    <x v="6"/>
    <x v="17"/>
  </r>
  <r>
    <x v="1084"/>
    <x v="1084"/>
    <x v="1083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x v="1085"/>
    <x v="1085"/>
    <x v="1084"/>
    <n v="30000"/>
    <n v="1026"/>
    <x v="2"/>
    <x v="5"/>
    <s v="CAD"/>
    <n v="1457967975"/>
    <x v="1085"/>
    <b v="0"/>
    <n v="9"/>
    <b v="0"/>
    <s v="games/video games"/>
    <n v="3"/>
    <n v="114"/>
    <x v="6"/>
    <x v="17"/>
  </r>
  <r>
    <x v="1086"/>
    <x v="1086"/>
    <x v="1085"/>
    <n v="18000"/>
    <n v="15"/>
    <x v="2"/>
    <x v="0"/>
    <s v="USD"/>
    <n v="1408913291"/>
    <x v="1086"/>
    <b v="0"/>
    <n v="2"/>
    <b v="0"/>
    <s v="games/video games"/>
    <n v="0"/>
    <n v="8"/>
    <x v="6"/>
    <x v="17"/>
  </r>
  <r>
    <x v="1087"/>
    <x v="1087"/>
    <x v="1086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x v="1088"/>
    <x v="1088"/>
    <x v="1087"/>
    <n v="45000"/>
    <n v="6382.34"/>
    <x v="2"/>
    <x v="0"/>
    <s v="USD"/>
    <n v="1398366667"/>
    <x v="1088"/>
    <b v="0"/>
    <n v="147"/>
    <b v="0"/>
    <s v="games/video games"/>
    <n v="14"/>
    <n v="43"/>
    <x v="6"/>
    <x v="17"/>
  </r>
  <r>
    <x v="1089"/>
    <x v="1089"/>
    <x v="1088"/>
    <n v="15000"/>
    <n v="1174"/>
    <x v="2"/>
    <x v="6"/>
    <s v="EUR"/>
    <n v="1435293175"/>
    <x v="1089"/>
    <b v="0"/>
    <n v="49"/>
    <b v="0"/>
    <s v="games/video games"/>
    <n v="8"/>
    <n v="24"/>
    <x v="6"/>
    <x v="17"/>
  </r>
  <r>
    <x v="1090"/>
    <x v="1090"/>
    <x v="1089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x v="1091"/>
    <x v="1091"/>
    <x v="1090"/>
    <n v="200"/>
    <n v="25"/>
    <x v="2"/>
    <x v="1"/>
    <s v="GBP"/>
    <n v="1460313672"/>
    <x v="1091"/>
    <b v="0"/>
    <n v="2"/>
    <b v="0"/>
    <s v="games/video games"/>
    <n v="13"/>
    <n v="13"/>
    <x v="6"/>
    <x v="17"/>
  </r>
  <r>
    <x v="1092"/>
    <x v="1092"/>
    <x v="1091"/>
    <n v="2000"/>
    <n v="21"/>
    <x v="2"/>
    <x v="0"/>
    <s v="USD"/>
    <n v="1357432638"/>
    <x v="1092"/>
    <b v="0"/>
    <n v="7"/>
    <b v="0"/>
    <s v="games/video games"/>
    <n v="1"/>
    <n v="3"/>
    <x v="6"/>
    <x v="17"/>
  </r>
  <r>
    <x v="1093"/>
    <x v="1093"/>
    <x v="1092"/>
    <n v="300"/>
    <n v="42.25"/>
    <x v="2"/>
    <x v="5"/>
    <s v="CAD"/>
    <n v="1455232937"/>
    <x v="1093"/>
    <b v="0"/>
    <n v="4"/>
    <b v="0"/>
    <s v="games/video games"/>
    <n v="14"/>
    <n v="11"/>
    <x v="6"/>
    <x v="17"/>
  </r>
  <r>
    <x v="1094"/>
    <x v="1094"/>
    <x v="1093"/>
    <n v="18000"/>
    <n v="3294.01"/>
    <x v="2"/>
    <x v="0"/>
    <s v="USD"/>
    <n v="1318180033"/>
    <x v="1094"/>
    <b v="0"/>
    <n v="27"/>
    <b v="0"/>
    <s v="games/video games"/>
    <n v="18"/>
    <n v="122"/>
    <x v="6"/>
    <x v="17"/>
  </r>
  <r>
    <x v="1095"/>
    <x v="1095"/>
    <x v="1094"/>
    <n v="500000"/>
    <n v="25174"/>
    <x v="2"/>
    <x v="0"/>
    <s v="USD"/>
    <n v="1377867220"/>
    <x v="1095"/>
    <b v="0"/>
    <n v="94"/>
    <b v="0"/>
    <s v="games/video games"/>
    <n v="5"/>
    <n v="268"/>
    <x v="6"/>
    <x v="17"/>
  </r>
  <r>
    <x v="1096"/>
    <x v="1096"/>
    <x v="1095"/>
    <n v="12000"/>
    <n v="2152"/>
    <x v="2"/>
    <x v="0"/>
    <s v="USD"/>
    <n v="1412393400"/>
    <x v="1096"/>
    <b v="0"/>
    <n v="29"/>
    <b v="0"/>
    <s v="games/video games"/>
    <n v="18"/>
    <n v="74"/>
    <x v="6"/>
    <x v="17"/>
  </r>
  <r>
    <x v="1097"/>
    <x v="1097"/>
    <x v="1096"/>
    <n v="100000"/>
    <n v="47"/>
    <x v="2"/>
    <x v="0"/>
    <s v="USD"/>
    <n v="1393786877"/>
    <x v="1097"/>
    <b v="0"/>
    <n v="7"/>
    <b v="0"/>
    <s v="games/video games"/>
    <n v="0"/>
    <n v="7"/>
    <x v="6"/>
    <x v="17"/>
  </r>
  <r>
    <x v="1098"/>
    <x v="1098"/>
    <x v="1097"/>
    <n v="25000"/>
    <n v="1803"/>
    <x v="2"/>
    <x v="0"/>
    <s v="USD"/>
    <n v="1397413095"/>
    <x v="1098"/>
    <b v="0"/>
    <n v="22"/>
    <b v="0"/>
    <s v="games/video games"/>
    <n v="7"/>
    <n v="82"/>
    <x v="6"/>
    <x v="17"/>
  </r>
  <r>
    <x v="1099"/>
    <x v="1099"/>
    <x v="1098"/>
    <n v="5000"/>
    <n v="25"/>
    <x v="2"/>
    <x v="1"/>
    <s v="GBP"/>
    <n v="1431547468"/>
    <x v="1099"/>
    <b v="0"/>
    <n v="1"/>
    <b v="0"/>
    <s v="games/video games"/>
    <n v="1"/>
    <n v="25"/>
    <x v="6"/>
    <x v="17"/>
  </r>
  <r>
    <x v="1100"/>
    <x v="1100"/>
    <x v="1099"/>
    <n v="4000"/>
    <n v="100"/>
    <x v="2"/>
    <x v="12"/>
    <s v="EUR"/>
    <n v="1455417571"/>
    <x v="1100"/>
    <b v="0"/>
    <n v="10"/>
    <b v="0"/>
    <s v="games/video games"/>
    <n v="3"/>
    <n v="10"/>
    <x v="6"/>
    <x v="17"/>
  </r>
  <r>
    <x v="1101"/>
    <x v="1101"/>
    <x v="1100"/>
    <n v="100000"/>
    <n v="41"/>
    <x v="2"/>
    <x v="0"/>
    <s v="USD"/>
    <n v="1468519920"/>
    <x v="1101"/>
    <b v="0"/>
    <n v="6"/>
    <b v="0"/>
    <s v="games/video games"/>
    <n v="0"/>
    <n v="7"/>
    <x v="6"/>
    <x v="17"/>
  </r>
  <r>
    <x v="1102"/>
    <x v="1102"/>
    <x v="1101"/>
    <n v="8000"/>
    <n v="425"/>
    <x v="2"/>
    <x v="0"/>
    <s v="USD"/>
    <n v="1386568740"/>
    <x v="1102"/>
    <b v="0"/>
    <n v="24"/>
    <b v="0"/>
    <s v="games/video games"/>
    <n v="5"/>
    <n v="18"/>
    <x v="6"/>
    <x v="17"/>
  </r>
  <r>
    <x v="1103"/>
    <x v="1103"/>
    <x v="1102"/>
    <n v="15000"/>
    <n v="243"/>
    <x v="2"/>
    <x v="0"/>
    <s v="USD"/>
    <n v="1466227190"/>
    <x v="1103"/>
    <b v="0"/>
    <n v="15"/>
    <b v="0"/>
    <s v="games/video games"/>
    <n v="2"/>
    <n v="16"/>
    <x v="6"/>
    <x v="17"/>
  </r>
  <r>
    <x v="1104"/>
    <x v="1104"/>
    <x v="1103"/>
    <n v="60000"/>
    <n v="2971"/>
    <x v="2"/>
    <x v="1"/>
    <s v="GBP"/>
    <n v="1402480221"/>
    <x v="1104"/>
    <b v="0"/>
    <n v="37"/>
    <b v="0"/>
    <s v="games/video games"/>
    <n v="5"/>
    <n v="80"/>
    <x v="6"/>
    <x v="17"/>
  </r>
  <r>
    <x v="1105"/>
    <x v="1105"/>
    <x v="1104"/>
    <n v="900000"/>
    <n v="1431"/>
    <x v="2"/>
    <x v="0"/>
    <s v="USD"/>
    <n v="1395627327"/>
    <x v="1105"/>
    <b v="0"/>
    <n v="20"/>
    <b v="0"/>
    <s v="games/video games"/>
    <n v="0"/>
    <n v="72"/>
    <x v="6"/>
    <x v="17"/>
  </r>
  <r>
    <x v="1106"/>
    <x v="1106"/>
    <x v="1105"/>
    <n v="400"/>
    <n v="165"/>
    <x v="2"/>
    <x v="0"/>
    <s v="USD"/>
    <n v="1333557975"/>
    <x v="1106"/>
    <b v="0"/>
    <n v="7"/>
    <b v="0"/>
    <s v="games/video games"/>
    <n v="41"/>
    <n v="24"/>
    <x v="6"/>
    <x v="17"/>
  </r>
  <r>
    <x v="1107"/>
    <x v="1107"/>
    <x v="1106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x v="1108"/>
    <x v="1108"/>
    <x v="1107"/>
    <n v="25000"/>
    <n v="732.5"/>
    <x v="2"/>
    <x v="0"/>
    <s v="USD"/>
    <n v="1334326635"/>
    <x v="1108"/>
    <b v="0"/>
    <n v="21"/>
    <b v="0"/>
    <s v="games/video games"/>
    <n v="3"/>
    <n v="35"/>
    <x v="6"/>
    <x v="17"/>
  </r>
  <r>
    <x v="1109"/>
    <x v="1109"/>
    <x v="1108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x v="1110"/>
    <x v="1110"/>
    <x v="1109"/>
    <n v="50000"/>
    <n v="255"/>
    <x v="2"/>
    <x v="0"/>
    <s v="USD"/>
    <n v="1354919022"/>
    <x v="1110"/>
    <b v="0"/>
    <n v="11"/>
    <b v="0"/>
    <s v="games/video games"/>
    <n v="1"/>
    <n v="23"/>
    <x v="6"/>
    <x v="17"/>
  </r>
  <r>
    <x v="1111"/>
    <x v="1111"/>
    <x v="1110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x v="1112"/>
    <x v="1112"/>
    <x v="1111"/>
    <n v="88000"/>
    <n v="31272.92"/>
    <x v="2"/>
    <x v="0"/>
    <s v="USD"/>
    <n v="1421656200"/>
    <x v="1112"/>
    <b v="0"/>
    <n v="312"/>
    <b v="0"/>
    <s v="games/video games"/>
    <n v="36"/>
    <n v="100"/>
    <x v="6"/>
    <x v="17"/>
  </r>
  <r>
    <x v="1113"/>
    <x v="1113"/>
    <x v="1112"/>
    <n v="1000"/>
    <n v="5"/>
    <x v="2"/>
    <x v="1"/>
    <s v="GBP"/>
    <n v="1408058820"/>
    <x v="1113"/>
    <b v="0"/>
    <n v="1"/>
    <b v="0"/>
    <s v="games/video games"/>
    <n v="1"/>
    <n v="5"/>
    <x v="6"/>
    <x v="17"/>
  </r>
  <r>
    <x v="1114"/>
    <x v="1114"/>
    <x v="1113"/>
    <n v="6000"/>
    <n v="10"/>
    <x v="2"/>
    <x v="1"/>
    <s v="GBP"/>
    <n v="1381306687"/>
    <x v="1114"/>
    <b v="0"/>
    <n v="3"/>
    <b v="0"/>
    <s v="games/video games"/>
    <n v="0"/>
    <n v="3"/>
    <x v="6"/>
    <x v="17"/>
  </r>
  <r>
    <x v="1115"/>
    <x v="1115"/>
    <x v="1114"/>
    <n v="40000"/>
    <n v="53"/>
    <x v="2"/>
    <x v="0"/>
    <s v="USD"/>
    <n v="1459352495"/>
    <x v="1115"/>
    <b v="0"/>
    <n v="4"/>
    <b v="0"/>
    <s v="games/video games"/>
    <n v="0"/>
    <n v="13"/>
    <x v="6"/>
    <x v="17"/>
  </r>
  <r>
    <x v="1116"/>
    <x v="1116"/>
    <x v="1115"/>
    <n v="500000"/>
    <n v="178.52"/>
    <x v="2"/>
    <x v="0"/>
    <s v="USD"/>
    <n v="1339273208"/>
    <x v="1116"/>
    <b v="0"/>
    <n v="10"/>
    <b v="0"/>
    <s v="games/video games"/>
    <n v="0"/>
    <n v="18"/>
    <x v="6"/>
    <x v="17"/>
  </r>
  <r>
    <x v="1117"/>
    <x v="1117"/>
    <x v="1116"/>
    <n v="1000"/>
    <n v="83"/>
    <x v="2"/>
    <x v="12"/>
    <s v="EUR"/>
    <n v="1451053313"/>
    <x v="1117"/>
    <b v="0"/>
    <n v="8"/>
    <b v="0"/>
    <s v="games/video games"/>
    <n v="8"/>
    <n v="10"/>
    <x v="6"/>
    <x v="17"/>
  </r>
  <r>
    <x v="1118"/>
    <x v="1118"/>
    <x v="1117"/>
    <n v="4500"/>
    <n v="109"/>
    <x v="2"/>
    <x v="2"/>
    <s v="AUD"/>
    <n v="1396666779"/>
    <x v="1118"/>
    <b v="0"/>
    <n v="3"/>
    <b v="0"/>
    <s v="games/video games"/>
    <n v="2"/>
    <n v="36"/>
    <x v="6"/>
    <x v="17"/>
  </r>
  <r>
    <x v="1119"/>
    <x v="1119"/>
    <x v="1118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x v="1120"/>
    <x v="1120"/>
    <x v="1119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x v="1121"/>
    <x v="1121"/>
    <x v="1120"/>
    <n v="250000"/>
    <n v="29"/>
    <x v="2"/>
    <x v="0"/>
    <s v="USD"/>
    <n v="1457904316"/>
    <x v="1121"/>
    <b v="0"/>
    <n v="5"/>
    <b v="0"/>
    <s v="games/video games"/>
    <n v="0"/>
    <n v="6"/>
    <x v="6"/>
    <x v="17"/>
  </r>
  <r>
    <x v="1122"/>
    <x v="1122"/>
    <x v="1121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x v="1123"/>
    <x v="1123"/>
    <x v="1122"/>
    <n v="5000"/>
    <n v="11"/>
    <x v="2"/>
    <x v="0"/>
    <s v="USD"/>
    <n v="1397910848"/>
    <x v="1123"/>
    <b v="0"/>
    <n v="3"/>
    <b v="0"/>
    <s v="games/video games"/>
    <n v="0"/>
    <n v="4"/>
    <x v="6"/>
    <x v="17"/>
  </r>
  <r>
    <x v="1124"/>
    <x v="1124"/>
    <x v="1123"/>
    <n v="90000"/>
    <n v="425"/>
    <x v="2"/>
    <x v="0"/>
    <s v="USD"/>
    <n v="1430409651"/>
    <x v="1124"/>
    <b v="0"/>
    <n v="7"/>
    <b v="0"/>
    <s v="games/mobile games"/>
    <n v="0"/>
    <n v="61"/>
    <x v="6"/>
    <x v="18"/>
  </r>
  <r>
    <x v="1125"/>
    <x v="1125"/>
    <x v="1124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x v="1126"/>
    <x v="1126"/>
    <x v="1125"/>
    <n v="2000"/>
    <n v="10"/>
    <x v="2"/>
    <x v="0"/>
    <s v="USD"/>
    <n v="1468482694"/>
    <x v="1126"/>
    <b v="0"/>
    <n v="2"/>
    <b v="0"/>
    <s v="games/mobile games"/>
    <n v="1"/>
    <n v="5"/>
    <x v="6"/>
    <x v="18"/>
  </r>
  <r>
    <x v="1127"/>
    <x v="1127"/>
    <x v="1126"/>
    <n v="35000"/>
    <n v="585"/>
    <x v="2"/>
    <x v="0"/>
    <s v="USD"/>
    <n v="1416000600"/>
    <x v="1127"/>
    <b v="0"/>
    <n v="23"/>
    <b v="0"/>
    <s v="games/mobile games"/>
    <n v="2"/>
    <n v="25"/>
    <x v="6"/>
    <x v="18"/>
  </r>
  <r>
    <x v="1128"/>
    <x v="1128"/>
    <x v="1127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x v="1129"/>
    <x v="1129"/>
    <x v="1128"/>
    <n v="20000"/>
    <n v="21"/>
    <x v="2"/>
    <x v="0"/>
    <s v="USD"/>
    <n v="1465107693"/>
    <x v="1129"/>
    <b v="0"/>
    <n v="2"/>
    <b v="0"/>
    <s v="games/mobile games"/>
    <n v="0"/>
    <n v="11"/>
    <x v="6"/>
    <x v="18"/>
  </r>
  <r>
    <x v="1130"/>
    <x v="1130"/>
    <x v="1129"/>
    <n v="5000"/>
    <n v="11"/>
    <x v="2"/>
    <x v="0"/>
    <s v="USD"/>
    <n v="1416963300"/>
    <x v="1130"/>
    <b v="0"/>
    <n v="3"/>
    <b v="0"/>
    <s v="games/mobile games"/>
    <n v="0"/>
    <n v="4"/>
    <x v="6"/>
    <x v="18"/>
  </r>
  <r>
    <x v="1131"/>
    <x v="1131"/>
    <x v="1130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x v="1132"/>
    <x v="1132"/>
    <x v="1131"/>
    <n v="10000"/>
    <n v="1438"/>
    <x v="2"/>
    <x v="5"/>
    <s v="CAD"/>
    <n v="1483238771"/>
    <x v="1132"/>
    <b v="0"/>
    <n v="13"/>
    <b v="0"/>
    <s v="games/mobile games"/>
    <n v="14"/>
    <n v="111"/>
    <x v="6"/>
    <x v="18"/>
  </r>
  <r>
    <x v="1133"/>
    <x v="1133"/>
    <x v="1132"/>
    <n v="3000"/>
    <n v="20"/>
    <x v="2"/>
    <x v="1"/>
    <s v="GBP"/>
    <n v="1406799981"/>
    <x v="1133"/>
    <b v="0"/>
    <n v="1"/>
    <b v="0"/>
    <s v="games/mobile games"/>
    <n v="1"/>
    <n v="20"/>
    <x v="6"/>
    <x v="18"/>
  </r>
  <r>
    <x v="1134"/>
    <x v="1134"/>
    <x v="1133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x v="1135"/>
    <x v="1135"/>
    <x v="1134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x v="1136"/>
    <x v="1136"/>
    <x v="1135"/>
    <n v="4190"/>
    <n v="270"/>
    <x v="2"/>
    <x v="6"/>
    <s v="EUR"/>
    <n v="1450541229"/>
    <x v="1136"/>
    <b v="0"/>
    <n v="6"/>
    <b v="0"/>
    <s v="games/mobile games"/>
    <n v="6"/>
    <n v="45"/>
    <x v="6"/>
    <x v="18"/>
  </r>
  <r>
    <x v="1137"/>
    <x v="1137"/>
    <x v="1136"/>
    <n v="25000"/>
    <n v="9875"/>
    <x v="2"/>
    <x v="0"/>
    <s v="USD"/>
    <n v="1461440421"/>
    <x v="1137"/>
    <b v="0"/>
    <n v="39"/>
    <b v="0"/>
    <s v="games/mobile games"/>
    <n v="40"/>
    <n v="253"/>
    <x v="6"/>
    <x v="18"/>
  </r>
  <r>
    <x v="1138"/>
    <x v="1138"/>
    <x v="1137"/>
    <n v="35000"/>
    <n v="125"/>
    <x v="2"/>
    <x v="0"/>
    <s v="USD"/>
    <n v="1485035131"/>
    <x v="1138"/>
    <b v="0"/>
    <n v="4"/>
    <b v="0"/>
    <s v="games/mobile games"/>
    <n v="0"/>
    <n v="31"/>
    <x v="6"/>
    <x v="18"/>
  </r>
  <r>
    <x v="1139"/>
    <x v="1139"/>
    <x v="1138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x v="1140"/>
    <x v="1140"/>
    <x v="1139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x v="1141"/>
    <x v="1141"/>
    <x v="1140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x v="1142"/>
    <x v="1142"/>
    <x v="1141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x v="1143"/>
    <x v="1143"/>
    <x v="1142"/>
    <n v="45000"/>
    <n v="186"/>
    <x v="2"/>
    <x v="0"/>
    <s v="USD"/>
    <n v="1450327126"/>
    <x v="1143"/>
    <b v="0"/>
    <n v="8"/>
    <b v="0"/>
    <s v="games/mobile games"/>
    <n v="0"/>
    <n v="23"/>
    <x v="6"/>
    <x v="18"/>
  </r>
  <r>
    <x v="1144"/>
    <x v="1144"/>
    <x v="1143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x v="1145"/>
    <x v="1145"/>
    <x v="1144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x v="1146"/>
    <x v="1146"/>
    <x v="1145"/>
    <n v="6000"/>
    <n v="530"/>
    <x v="2"/>
    <x v="0"/>
    <s v="USD"/>
    <n v="1399071173"/>
    <x v="1146"/>
    <b v="0"/>
    <n v="12"/>
    <b v="0"/>
    <s v="food/food trucks"/>
    <n v="9"/>
    <n v="44"/>
    <x v="7"/>
    <x v="19"/>
  </r>
  <r>
    <x v="1147"/>
    <x v="1147"/>
    <x v="1146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x v="1148"/>
    <x v="1148"/>
    <x v="1147"/>
    <n v="15000"/>
    <n v="73"/>
    <x v="2"/>
    <x v="0"/>
    <s v="USD"/>
    <n v="1480568781"/>
    <x v="1148"/>
    <b v="0"/>
    <n v="3"/>
    <b v="0"/>
    <s v="food/food trucks"/>
    <n v="0"/>
    <n v="24"/>
    <x v="7"/>
    <x v="19"/>
  </r>
  <r>
    <x v="1149"/>
    <x v="1149"/>
    <x v="1148"/>
    <n v="50000"/>
    <n v="75"/>
    <x v="2"/>
    <x v="0"/>
    <s v="USD"/>
    <n v="1466096566"/>
    <x v="1149"/>
    <b v="0"/>
    <n v="2"/>
    <b v="0"/>
    <s v="food/food trucks"/>
    <n v="0"/>
    <n v="38"/>
    <x v="7"/>
    <x v="19"/>
  </r>
  <r>
    <x v="1150"/>
    <x v="1150"/>
    <x v="1149"/>
    <n v="2500"/>
    <n v="252"/>
    <x v="2"/>
    <x v="0"/>
    <s v="USD"/>
    <n v="1452293675"/>
    <x v="1150"/>
    <b v="0"/>
    <n v="6"/>
    <b v="0"/>
    <s v="food/food trucks"/>
    <n v="10"/>
    <n v="42"/>
    <x v="7"/>
    <x v="19"/>
  </r>
  <r>
    <x v="1151"/>
    <x v="1151"/>
    <x v="1150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x v="1152"/>
    <x v="1152"/>
    <x v="1151"/>
    <n v="16000"/>
    <n v="911"/>
    <x v="2"/>
    <x v="0"/>
    <s v="USD"/>
    <n v="1431709312"/>
    <x v="1152"/>
    <b v="0"/>
    <n v="15"/>
    <b v="0"/>
    <s v="food/food trucks"/>
    <n v="6"/>
    <n v="61"/>
    <x v="7"/>
    <x v="19"/>
  </r>
  <r>
    <x v="1153"/>
    <x v="1153"/>
    <x v="1152"/>
    <n v="8000"/>
    <n v="50"/>
    <x v="2"/>
    <x v="0"/>
    <s v="USD"/>
    <n v="1434647305"/>
    <x v="1153"/>
    <b v="0"/>
    <n v="1"/>
    <b v="0"/>
    <s v="food/food trucks"/>
    <n v="1"/>
    <n v="50"/>
    <x v="7"/>
    <x v="19"/>
  </r>
  <r>
    <x v="1154"/>
    <x v="1154"/>
    <x v="1153"/>
    <n v="5000"/>
    <n v="325"/>
    <x v="2"/>
    <x v="0"/>
    <s v="USD"/>
    <n v="1441507006"/>
    <x v="1154"/>
    <b v="0"/>
    <n v="3"/>
    <b v="0"/>
    <s v="food/food trucks"/>
    <n v="7"/>
    <n v="108"/>
    <x v="7"/>
    <x v="19"/>
  </r>
  <r>
    <x v="1155"/>
    <x v="1155"/>
    <x v="1154"/>
    <n v="25000"/>
    <n v="188"/>
    <x v="2"/>
    <x v="0"/>
    <s v="USD"/>
    <n v="1408040408"/>
    <x v="1155"/>
    <b v="0"/>
    <n v="8"/>
    <b v="0"/>
    <s v="food/food trucks"/>
    <n v="1"/>
    <n v="24"/>
    <x v="7"/>
    <x v="19"/>
  </r>
  <r>
    <x v="1156"/>
    <x v="1156"/>
    <x v="1155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x v="1157"/>
    <x v="1157"/>
    <x v="1156"/>
    <n v="10000"/>
    <n v="151"/>
    <x v="2"/>
    <x v="0"/>
    <s v="USD"/>
    <n v="1417795480"/>
    <x v="1157"/>
    <b v="0"/>
    <n v="3"/>
    <b v="0"/>
    <s v="food/food trucks"/>
    <n v="2"/>
    <n v="50"/>
    <x v="7"/>
    <x v="19"/>
  </r>
  <r>
    <x v="1158"/>
    <x v="1158"/>
    <x v="1157"/>
    <n v="7500"/>
    <n v="35"/>
    <x v="2"/>
    <x v="0"/>
    <s v="USD"/>
    <n v="1418091128"/>
    <x v="1158"/>
    <b v="0"/>
    <n v="3"/>
    <b v="0"/>
    <s v="food/food trucks"/>
    <n v="0"/>
    <n v="12"/>
    <x v="7"/>
    <x v="19"/>
  </r>
  <r>
    <x v="1159"/>
    <x v="1159"/>
    <x v="1158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x v="1160"/>
    <x v="1160"/>
    <x v="1159"/>
    <n v="30000"/>
    <n v="1155"/>
    <x v="2"/>
    <x v="0"/>
    <s v="USD"/>
    <n v="1427510586"/>
    <x v="1160"/>
    <b v="0"/>
    <n v="19"/>
    <b v="0"/>
    <s v="food/food trucks"/>
    <n v="4"/>
    <n v="61"/>
    <x v="7"/>
    <x v="19"/>
  </r>
  <r>
    <x v="1161"/>
    <x v="1161"/>
    <x v="1160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x v="1162"/>
    <x v="1162"/>
    <x v="1161"/>
    <n v="60000"/>
    <n v="35"/>
    <x v="2"/>
    <x v="0"/>
    <s v="USD"/>
    <n v="1411662264"/>
    <x v="1162"/>
    <b v="0"/>
    <n v="2"/>
    <b v="0"/>
    <s v="food/food trucks"/>
    <n v="0"/>
    <n v="18"/>
    <x v="7"/>
    <x v="19"/>
  </r>
  <r>
    <x v="1163"/>
    <x v="1163"/>
    <x v="1162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x v="1164"/>
    <x v="1164"/>
    <x v="1163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x v="1165"/>
    <x v="1165"/>
    <x v="1164"/>
    <n v="10000"/>
    <n v="2070.5"/>
    <x v="2"/>
    <x v="0"/>
    <s v="USD"/>
    <n v="1404623330"/>
    <x v="1165"/>
    <b v="0"/>
    <n v="25"/>
    <b v="0"/>
    <s v="food/food trucks"/>
    <n v="21"/>
    <n v="83"/>
    <x v="7"/>
    <x v="19"/>
  </r>
  <r>
    <x v="1166"/>
    <x v="1166"/>
    <x v="1165"/>
    <n v="15000"/>
    <n v="2871"/>
    <x v="2"/>
    <x v="0"/>
    <s v="USD"/>
    <n v="1435291200"/>
    <x v="1166"/>
    <b v="0"/>
    <n v="8"/>
    <b v="0"/>
    <s v="food/food trucks"/>
    <n v="19"/>
    <n v="359"/>
    <x v="7"/>
    <x v="19"/>
  </r>
  <r>
    <x v="1167"/>
    <x v="1167"/>
    <x v="1166"/>
    <n v="60000"/>
    <n v="979"/>
    <x v="2"/>
    <x v="0"/>
    <s v="USD"/>
    <n v="1410543495"/>
    <x v="1167"/>
    <b v="0"/>
    <n v="16"/>
    <b v="0"/>
    <s v="food/food trucks"/>
    <n v="2"/>
    <n v="61"/>
    <x v="7"/>
    <x v="19"/>
  </r>
  <r>
    <x v="1168"/>
    <x v="1168"/>
    <x v="1167"/>
    <n v="18000"/>
    <n v="1020"/>
    <x v="2"/>
    <x v="0"/>
    <s v="USD"/>
    <n v="1474507065"/>
    <x v="1168"/>
    <b v="0"/>
    <n v="3"/>
    <b v="0"/>
    <s v="food/food trucks"/>
    <n v="6"/>
    <n v="340"/>
    <x v="7"/>
    <x v="19"/>
  </r>
  <r>
    <x v="1169"/>
    <x v="1169"/>
    <x v="1168"/>
    <n v="10000"/>
    <n v="17"/>
    <x v="2"/>
    <x v="0"/>
    <s v="USD"/>
    <n v="1424593763"/>
    <x v="1169"/>
    <b v="0"/>
    <n v="3"/>
    <b v="0"/>
    <s v="food/food trucks"/>
    <n v="0"/>
    <n v="6"/>
    <x v="7"/>
    <x v="19"/>
  </r>
  <r>
    <x v="1170"/>
    <x v="1170"/>
    <x v="1169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x v="1171"/>
    <x v="1171"/>
    <x v="1170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x v="1172"/>
    <x v="1172"/>
    <x v="1171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x v="1173"/>
    <x v="1173"/>
    <x v="1172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x v="1174"/>
    <x v="1174"/>
    <x v="1173"/>
    <n v="15000"/>
    <n v="886"/>
    <x v="2"/>
    <x v="0"/>
    <s v="USD"/>
    <n v="1462738327"/>
    <x v="1174"/>
    <b v="0"/>
    <n v="19"/>
    <b v="0"/>
    <s v="food/food trucks"/>
    <n v="6"/>
    <n v="47"/>
    <x v="7"/>
    <x v="19"/>
  </r>
  <r>
    <x v="1175"/>
    <x v="1175"/>
    <x v="1174"/>
    <n v="20000"/>
    <n v="585"/>
    <x v="2"/>
    <x v="0"/>
    <s v="USD"/>
    <n v="1436981339"/>
    <x v="1175"/>
    <b v="0"/>
    <n v="9"/>
    <b v="0"/>
    <s v="food/food trucks"/>
    <n v="3"/>
    <n v="65"/>
    <x v="7"/>
    <x v="19"/>
  </r>
  <r>
    <x v="1176"/>
    <x v="1176"/>
    <x v="1175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x v="1177"/>
    <x v="1177"/>
    <x v="1176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x v="1178"/>
    <x v="1178"/>
    <x v="1177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x v="1179"/>
    <x v="1179"/>
    <x v="1178"/>
    <n v="60000"/>
    <n v="3200"/>
    <x v="2"/>
    <x v="5"/>
    <s v="CAD"/>
    <n v="1446052627"/>
    <x v="1179"/>
    <b v="0"/>
    <n v="5"/>
    <b v="0"/>
    <s v="food/food trucks"/>
    <n v="5"/>
    <n v="640"/>
    <x v="7"/>
    <x v="19"/>
  </r>
  <r>
    <x v="1180"/>
    <x v="1180"/>
    <x v="1179"/>
    <n v="50000"/>
    <n v="5875"/>
    <x v="2"/>
    <x v="0"/>
    <s v="USD"/>
    <n v="1403983314"/>
    <x v="1180"/>
    <b v="0"/>
    <n v="85"/>
    <b v="0"/>
    <s v="food/food trucks"/>
    <n v="12"/>
    <n v="69"/>
    <x v="7"/>
    <x v="19"/>
  </r>
  <r>
    <x v="1181"/>
    <x v="1181"/>
    <x v="1180"/>
    <n v="50000"/>
    <n v="4"/>
    <x v="2"/>
    <x v="0"/>
    <s v="USD"/>
    <n v="1425197321"/>
    <x v="1181"/>
    <b v="0"/>
    <n v="3"/>
    <b v="0"/>
    <s v="food/food trucks"/>
    <n v="0"/>
    <n v="1"/>
    <x v="7"/>
    <x v="19"/>
  </r>
  <r>
    <x v="1182"/>
    <x v="1182"/>
    <x v="1181"/>
    <n v="1000"/>
    <n v="42"/>
    <x v="2"/>
    <x v="0"/>
    <s v="USD"/>
    <n v="1484239320"/>
    <x v="1182"/>
    <b v="0"/>
    <n v="4"/>
    <b v="0"/>
    <s v="food/food trucks"/>
    <n v="4"/>
    <n v="11"/>
    <x v="7"/>
    <x v="19"/>
  </r>
  <r>
    <x v="1183"/>
    <x v="1183"/>
    <x v="1182"/>
    <n v="2500"/>
    <n v="100"/>
    <x v="2"/>
    <x v="0"/>
    <s v="USD"/>
    <n v="1478059140"/>
    <x v="1183"/>
    <b v="0"/>
    <n v="3"/>
    <b v="0"/>
    <s v="food/food trucks"/>
    <n v="4"/>
    <n v="33"/>
    <x v="7"/>
    <x v="19"/>
  </r>
  <r>
    <x v="1184"/>
    <x v="1184"/>
    <x v="1183"/>
    <n v="22000"/>
    <n v="23086"/>
    <x v="0"/>
    <x v="1"/>
    <s v="GBP"/>
    <n v="1486391011"/>
    <x v="1184"/>
    <b v="0"/>
    <n v="375"/>
    <b v="1"/>
    <s v="photography/photobooks"/>
    <n v="105"/>
    <n v="62"/>
    <x v="8"/>
    <x v="20"/>
  </r>
  <r>
    <x v="1185"/>
    <x v="1185"/>
    <x v="1184"/>
    <n v="12500"/>
    <n v="13180"/>
    <x v="0"/>
    <x v="0"/>
    <s v="USD"/>
    <n v="1433736000"/>
    <x v="1185"/>
    <b v="0"/>
    <n v="111"/>
    <b v="1"/>
    <s v="photography/photobooks"/>
    <n v="105"/>
    <n v="119"/>
    <x v="8"/>
    <x v="20"/>
  </r>
  <r>
    <x v="1186"/>
    <x v="1186"/>
    <x v="1185"/>
    <n v="7500"/>
    <n v="8005"/>
    <x v="0"/>
    <x v="1"/>
    <s v="GBP"/>
    <n v="1433198520"/>
    <x v="1186"/>
    <b v="0"/>
    <n v="123"/>
    <b v="1"/>
    <s v="photography/photobooks"/>
    <n v="107"/>
    <n v="65"/>
    <x v="8"/>
    <x v="20"/>
  </r>
  <r>
    <x v="1187"/>
    <x v="1187"/>
    <x v="1186"/>
    <n v="8750"/>
    <n v="9111"/>
    <x v="0"/>
    <x v="0"/>
    <s v="USD"/>
    <n v="1431885600"/>
    <x v="1187"/>
    <b v="0"/>
    <n v="70"/>
    <b v="1"/>
    <s v="photography/photobooks"/>
    <n v="104"/>
    <n v="130"/>
    <x v="8"/>
    <x v="20"/>
  </r>
  <r>
    <x v="1188"/>
    <x v="1188"/>
    <x v="1187"/>
    <n v="2000"/>
    <n v="3211"/>
    <x v="0"/>
    <x v="5"/>
    <s v="CAD"/>
    <n v="1482943740"/>
    <x v="1188"/>
    <b v="0"/>
    <n v="85"/>
    <b v="1"/>
    <s v="photography/photobooks"/>
    <n v="161"/>
    <n v="38"/>
    <x v="8"/>
    <x v="20"/>
  </r>
  <r>
    <x v="1189"/>
    <x v="1189"/>
    <x v="1188"/>
    <n v="9000"/>
    <n v="9700"/>
    <x v="0"/>
    <x v="0"/>
    <s v="USD"/>
    <n v="1467242995"/>
    <x v="1189"/>
    <b v="0"/>
    <n v="86"/>
    <b v="1"/>
    <s v="photography/photobooks"/>
    <n v="108"/>
    <n v="113"/>
    <x v="8"/>
    <x v="20"/>
  </r>
  <r>
    <x v="1190"/>
    <x v="1190"/>
    <x v="1189"/>
    <n v="500"/>
    <n v="675"/>
    <x v="0"/>
    <x v="0"/>
    <s v="USD"/>
    <n v="1409500725"/>
    <x v="1190"/>
    <b v="0"/>
    <n v="13"/>
    <b v="1"/>
    <s v="photography/photobooks"/>
    <n v="135"/>
    <n v="52"/>
    <x v="8"/>
    <x v="20"/>
  </r>
  <r>
    <x v="1191"/>
    <x v="1191"/>
    <x v="1190"/>
    <n v="2700"/>
    <n v="2945"/>
    <x v="0"/>
    <x v="0"/>
    <s v="USD"/>
    <n v="1458480560"/>
    <x v="1191"/>
    <b v="0"/>
    <n v="33"/>
    <b v="1"/>
    <s v="photography/photobooks"/>
    <n v="109"/>
    <n v="89"/>
    <x v="8"/>
    <x v="20"/>
  </r>
  <r>
    <x v="1192"/>
    <x v="1192"/>
    <x v="1191"/>
    <n v="100"/>
    <n v="290"/>
    <x v="0"/>
    <x v="1"/>
    <s v="GBP"/>
    <n v="1486814978"/>
    <x v="1192"/>
    <b v="0"/>
    <n v="15"/>
    <b v="1"/>
    <s v="photography/photobooks"/>
    <n v="290"/>
    <n v="19"/>
    <x v="8"/>
    <x v="20"/>
  </r>
  <r>
    <x v="1193"/>
    <x v="1193"/>
    <x v="1192"/>
    <n v="21000"/>
    <n v="21831"/>
    <x v="0"/>
    <x v="0"/>
    <s v="USD"/>
    <n v="1460223453"/>
    <x v="1193"/>
    <b v="0"/>
    <n v="273"/>
    <b v="1"/>
    <s v="photography/photobooks"/>
    <n v="104"/>
    <n v="80"/>
    <x v="8"/>
    <x v="20"/>
  </r>
  <r>
    <x v="1194"/>
    <x v="1194"/>
    <x v="1193"/>
    <n v="12500"/>
    <n v="40280"/>
    <x v="0"/>
    <x v="17"/>
    <s v="EUR"/>
    <n v="1428493379"/>
    <x v="1194"/>
    <b v="0"/>
    <n v="714"/>
    <b v="1"/>
    <s v="photography/photobooks"/>
    <n v="322"/>
    <n v="56"/>
    <x v="8"/>
    <x v="20"/>
  </r>
  <r>
    <x v="1195"/>
    <x v="1195"/>
    <x v="1194"/>
    <n v="10000"/>
    <n v="13500"/>
    <x v="0"/>
    <x v="13"/>
    <s v="EUR"/>
    <n v="1450602000"/>
    <x v="1195"/>
    <b v="0"/>
    <n v="170"/>
    <b v="1"/>
    <s v="photography/photobooks"/>
    <n v="135"/>
    <n v="79"/>
    <x v="8"/>
    <x v="20"/>
  </r>
  <r>
    <x v="1196"/>
    <x v="1196"/>
    <x v="1195"/>
    <n v="14500"/>
    <n v="39137"/>
    <x v="0"/>
    <x v="1"/>
    <s v="GBP"/>
    <n v="1450467539"/>
    <x v="1196"/>
    <b v="0"/>
    <n v="512"/>
    <b v="1"/>
    <s v="photography/photobooks"/>
    <n v="270"/>
    <n v="76"/>
    <x v="8"/>
    <x v="20"/>
  </r>
  <r>
    <x v="1197"/>
    <x v="1197"/>
    <x v="1196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</r>
  <r>
    <x v="1198"/>
    <x v="1198"/>
    <x v="1197"/>
    <n v="3500"/>
    <n v="9121"/>
    <x v="0"/>
    <x v="0"/>
    <s v="USD"/>
    <n v="1451530800"/>
    <x v="1198"/>
    <b v="0"/>
    <n v="167"/>
    <b v="1"/>
    <s v="photography/photobooks"/>
    <n v="261"/>
    <n v="55"/>
    <x v="8"/>
    <x v="20"/>
  </r>
  <r>
    <x v="1199"/>
    <x v="1199"/>
    <x v="1198"/>
    <n v="2658"/>
    <n v="2693"/>
    <x v="0"/>
    <x v="1"/>
    <s v="GBP"/>
    <n v="1436380200"/>
    <x v="1199"/>
    <b v="0"/>
    <n v="9"/>
    <b v="1"/>
    <s v="photography/photobooks"/>
    <n v="101"/>
    <n v="299"/>
    <x v="8"/>
    <x v="20"/>
  </r>
  <r>
    <x v="1200"/>
    <x v="1200"/>
    <x v="1199"/>
    <n v="4800"/>
    <n v="6029"/>
    <x v="0"/>
    <x v="0"/>
    <s v="USD"/>
    <n v="1429183656"/>
    <x v="1200"/>
    <b v="0"/>
    <n v="103"/>
    <b v="1"/>
    <s v="photography/photobooks"/>
    <n v="126"/>
    <n v="59"/>
    <x v="8"/>
    <x v="20"/>
  </r>
  <r>
    <x v="1201"/>
    <x v="1201"/>
    <x v="1200"/>
    <n v="6000"/>
    <n v="6146.27"/>
    <x v="0"/>
    <x v="1"/>
    <s v="GBP"/>
    <n v="1468593246"/>
    <x v="1201"/>
    <b v="0"/>
    <n v="111"/>
    <b v="1"/>
    <s v="photography/photobooks"/>
    <n v="102"/>
    <n v="55"/>
    <x v="8"/>
    <x v="20"/>
  </r>
  <r>
    <x v="1202"/>
    <x v="1202"/>
    <x v="1201"/>
    <n v="25000"/>
    <n v="49811"/>
    <x v="0"/>
    <x v="2"/>
    <s v="AUD"/>
    <n v="1435388154"/>
    <x v="1202"/>
    <b v="0"/>
    <n v="271"/>
    <b v="1"/>
    <s v="photography/photobooks"/>
    <n v="199"/>
    <n v="184"/>
    <x v="8"/>
    <x v="20"/>
  </r>
  <r>
    <x v="1203"/>
    <x v="1203"/>
    <x v="1202"/>
    <n v="16300"/>
    <n v="16700"/>
    <x v="0"/>
    <x v="0"/>
    <s v="USD"/>
    <n v="1433083527"/>
    <x v="1203"/>
    <b v="0"/>
    <n v="101"/>
    <b v="1"/>
    <s v="photography/photobooks"/>
    <n v="102"/>
    <n v="165"/>
    <x v="8"/>
    <x v="20"/>
  </r>
  <r>
    <x v="1204"/>
    <x v="1204"/>
    <x v="1203"/>
    <n v="13000"/>
    <n v="13383"/>
    <x v="0"/>
    <x v="0"/>
    <s v="USD"/>
    <n v="1449205200"/>
    <x v="1204"/>
    <b v="0"/>
    <n v="57"/>
    <b v="1"/>
    <s v="photography/photobooks"/>
    <n v="103"/>
    <n v="235"/>
    <x v="8"/>
    <x v="20"/>
  </r>
  <r>
    <x v="1205"/>
    <x v="1205"/>
    <x v="1204"/>
    <n v="13000"/>
    <n v="13112"/>
    <x v="0"/>
    <x v="12"/>
    <s v="EUR"/>
    <n v="1434197351"/>
    <x v="1205"/>
    <b v="0"/>
    <n v="62"/>
    <b v="1"/>
    <s v="photography/photobooks"/>
    <n v="101"/>
    <n v="211"/>
    <x v="8"/>
    <x v="20"/>
  </r>
  <r>
    <x v="1206"/>
    <x v="1206"/>
    <x v="1205"/>
    <n v="900"/>
    <n v="1035"/>
    <x v="0"/>
    <x v="15"/>
    <s v="EUR"/>
    <n v="1489238940"/>
    <x v="1206"/>
    <b v="0"/>
    <n v="32"/>
    <b v="1"/>
    <s v="photography/photobooks"/>
    <n v="115"/>
    <n v="32"/>
    <x v="8"/>
    <x v="20"/>
  </r>
  <r>
    <x v="1207"/>
    <x v="1207"/>
    <x v="1206"/>
    <n v="16700"/>
    <n v="17396"/>
    <x v="0"/>
    <x v="13"/>
    <s v="EUR"/>
    <n v="1459418400"/>
    <x v="1207"/>
    <b v="0"/>
    <n v="141"/>
    <b v="1"/>
    <s v="photography/photobooks"/>
    <n v="104"/>
    <n v="123"/>
    <x v="8"/>
    <x v="20"/>
  </r>
  <r>
    <x v="1208"/>
    <x v="1208"/>
    <x v="1207"/>
    <n v="10000"/>
    <n v="15530"/>
    <x v="0"/>
    <x v="0"/>
    <s v="USD"/>
    <n v="1458835264"/>
    <x v="1208"/>
    <b v="0"/>
    <n v="75"/>
    <b v="1"/>
    <s v="photography/photobooks"/>
    <n v="155"/>
    <n v="207"/>
    <x v="8"/>
    <x v="20"/>
  </r>
  <r>
    <x v="1209"/>
    <x v="1209"/>
    <x v="1208"/>
    <n v="6000"/>
    <n v="6360"/>
    <x v="0"/>
    <x v="0"/>
    <s v="USD"/>
    <n v="1488053905"/>
    <x v="1209"/>
    <b v="0"/>
    <n v="46"/>
    <b v="1"/>
    <s v="photography/photobooks"/>
    <n v="106"/>
    <n v="138"/>
    <x v="8"/>
    <x v="20"/>
  </r>
  <r>
    <x v="1210"/>
    <x v="1210"/>
    <x v="1209"/>
    <n v="20000"/>
    <n v="50863"/>
    <x v="0"/>
    <x v="11"/>
    <s v="SEK"/>
    <n v="1433106000"/>
    <x v="1210"/>
    <b v="0"/>
    <n v="103"/>
    <b v="1"/>
    <s v="photography/photobooks"/>
    <n v="254"/>
    <n v="494"/>
    <x v="8"/>
    <x v="20"/>
  </r>
  <r>
    <x v="1211"/>
    <x v="1211"/>
    <x v="1210"/>
    <n v="1000"/>
    <n v="1011"/>
    <x v="0"/>
    <x v="5"/>
    <s v="CAD"/>
    <n v="1465505261"/>
    <x v="1211"/>
    <b v="0"/>
    <n v="6"/>
    <b v="1"/>
    <s v="photography/photobooks"/>
    <n v="101"/>
    <n v="169"/>
    <x v="8"/>
    <x v="20"/>
  </r>
  <r>
    <x v="1212"/>
    <x v="1212"/>
    <x v="1211"/>
    <n v="2500"/>
    <n v="3226"/>
    <x v="0"/>
    <x v="0"/>
    <s v="USD"/>
    <n v="1448586000"/>
    <x v="1212"/>
    <b v="0"/>
    <n v="83"/>
    <b v="1"/>
    <s v="photography/photobooks"/>
    <n v="129"/>
    <n v="39"/>
    <x v="8"/>
    <x v="20"/>
  </r>
  <r>
    <x v="1213"/>
    <x v="1213"/>
    <x v="1212"/>
    <n v="6500"/>
    <n v="6645"/>
    <x v="0"/>
    <x v="1"/>
    <s v="GBP"/>
    <n v="1485886100"/>
    <x v="1213"/>
    <b v="0"/>
    <n v="108"/>
    <b v="1"/>
    <s v="photography/photobooks"/>
    <n v="102"/>
    <n v="62"/>
    <x v="8"/>
    <x v="20"/>
  </r>
  <r>
    <x v="1214"/>
    <x v="1214"/>
    <x v="1213"/>
    <n v="2000"/>
    <n v="2636"/>
    <x v="0"/>
    <x v="0"/>
    <s v="USD"/>
    <n v="1433880605"/>
    <x v="1214"/>
    <b v="0"/>
    <n v="25"/>
    <b v="1"/>
    <s v="photography/photobooks"/>
    <n v="132"/>
    <n v="105"/>
    <x v="8"/>
    <x v="20"/>
  </r>
  <r>
    <x v="1215"/>
    <x v="1215"/>
    <x v="1214"/>
    <n v="5000"/>
    <n v="39304.01"/>
    <x v="0"/>
    <x v="0"/>
    <s v="USD"/>
    <n v="1401487756"/>
    <x v="1215"/>
    <b v="0"/>
    <n v="549"/>
    <b v="1"/>
    <s v="photography/photobooks"/>
    <n v="786"/>
    <n v="72"/>
    <x v="8"/>
    <x v="20"/>
  </r>
  <r>
    <x v="1216"/>
    <x v="1216"/>
    <x v="1215"/>
    <n v="14000"/>
    <n v="20398"/>
    <x v="0"/>
    <x v="0"/>
    <s v="USD"/>
    <n v="1443826980"/>
    <x v="1216"/>
    <b v="0"/>
    <n v="222"/>
    <b v="1"/>
    <s v="photography/photobooks"/>
    <n v="146"/>
    <n v="92"/>
    <x v="8"/>
    <x v="20"/>
  </r>
  <r>
    <x v="1217"/>
    <x v="1217"/>
    <x v="1216"/>
    <n v="26500"/>
    <n v="27189"/>
    <x v="0"/>
    <x v="0"/>
    <s v="USD"/>
    <n v="1468524340"/>
    <x v="1217"/>
    <b v="0"/>
    <n v="183"/>
    <b v="1"/>
    <s v="photography/photobooks"/>
    <n v="103"/>
    <n v="149"/>
    <x v="8"/>
    <x v="20"/>
  </r>
  <r>
    <x v="1218"/>
    <x v="1218"/>
    <x v="1217"/>
    <n v="9000"/>
    <n v="15505"/>
    <x v="0"/>
    <x v="0"/>
    <s v="USD"/>
    <n v="1446346800"/>
    <x v="1218"/>
    <b v="0"/>
    <n v="89"/>
    <b v="1"/>
    <s v="photography/photobooks"/>
    <n v="172"/>
    <n v="174"/>
    <x v="8"/>
    <x v="20"/>
  </r>
  <r>
    <x v="1219"/>
    <x v="1219"/>
    <x v="1218"/>
    <n v="16350"/>
    <n v="26024"/>
    <x v="0"/>
    <x v="0"/>
    <s v="USD"/>
    <n v="1476961513"/>
    <x v="1219"/>
    <b v="0"/>
    <n v="253"/>
    <b v="1"/>
    <s v="photography/photobooks"/>
    <n v="159"/>
    <n v="103"/>
    <x v="8"/>
    <x v="20"/>
  </r>
  <r>
    <x v="1220"/>
    <x v="1220"/>
    <x v="1219"/>
    <n v="15000"/>
    <n v="15565"/>
    <x v="0"/>
    <x v="12"/>
    <s v="EUR"/>
    <n v="1440515112"/>
    <x v="1220"/>
    <b v="0"/>
    <n v="140"/>
    <b v="1"/>
    <s v="photography/photobooks"/>
    <n v="104"/>
    <n v="111"/>
    <x v="8"/>
    <x v="20"/>
  </r>
  <r>
    <x v="1221"/>
    <x v="1221"/>
    <x v="1220"/>
    <n v="2200"/>
    <n v="2451.0100000000002"/>
    <x v="0"/>
    <x v="1"/>
    <s v="GBP"/>
    <n v="1480809600"/>
    <x v="1221"/>
    <b v="0"/>
    <n v="103"/>
    <b v="1"/>
    <s v="photography/photobooks"/>
    <n v="111"/>
    <n v="24"/>
    <x v="8"/>
    <x v="20"/>
  </r>
  <r>
    <x v="1222"/>
    <x v="1222"/>
    <x v="1221"/>
    <n v="4000"/>
    <n v="11215"/>
    <x v="0"/>
    <x v="5"/>
    <s v="CAD"/>
    <n v="1459483200"/>
    <x v="1222"/>
    <b v="0"/>
    <n v="138"/>
    <b v="1"/>
    <s v="photography/photobooks"/>
    <n v="280"/>
    <n v="81"/>
    <x v="8"/>
    <x v="20"/>
  </r>
  <r>
    <x v="1223"/>
    <x v="1223"/>
    <x v="1222"/>
    <n v="19800"/>
    <n v="22197"/>
    <x v="0"/>
    <x v="0"/>
    <s v="USD"/>
    <n v="1478754909"/>
    <x v="1223"/>
    <b v="0"/>
    <n v="191"/>
    <b v="1"/>
    <s v="photography/photobooks"/>
    <n v="112"/>
    <n v="116"/>
    <x v="8"/>
    <x v="20"/>
  </r>
  <r>
    <x v="1224"/>
    <x v="1224"/>
    <x v="1223"/>
    <n v="15000"/>
    <n v="1060"/>
    <x v="1"/>
    <x v="0"/>
    <s v="USD"/>
    <n v="1402060302"/>
    <x v="1224"/>
    <b v="0"/>
    <n v="18"/>
    <b v="0"/>
    <s v="music/world music"/>
    <n v="7"/>
    <n v="59"/>
    <x v="4"/>
    <x v="21"/>
  </r>
  <r>
    <x v="1225"/>
    <x v="1225"/>
    <x v="1224"/>
    <n v="3000"/>
    <n v="132"/>
    <x v="1"/>
    <x v="0"/>
    <s v="USD"/>
    <n v="1382478278"/>
    <x v="1225"/>
    <b v="0"/>
    <n v="3"/>
    <b v="0"/>
    <s v="music/world music"/>
    <n v="4"/>
    <n v="44"/>
    <x v="4"/>
    <x v="21"/>
  </r>
  <r>
    <x v="1226"/>
    <x v="1226"/>
    <x v="1225"/>
    <n v="50000"/>
    <n v="1937"/>
    <x v="1"/>
    <x v="0"/>
    <s v="USD"/>
    <n v="1398042000"/>
    <x v="1226"/>
    <b v="0"/>
    <n v="40"/>
    <b v="0"/>
    <s v="music/world music"/>
    <n v="4"/>
    <n v="48"/>
    <x v="4"/>
    <x v="21"/>
  </r>
  <r>
    <x v="1227"/>
    <x v="1227"/>
    <x v="1226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x v="1228"/>
    <x v="1228"/>
    <x v="1227"/>
    <n v="5000"/>
    <n v="1465"/>
    <x v="1"/>
    <x v="0"/>
    <s v="USD"/>
    <n v="1317231008"/>
    <x v="1228"/>
    <b v="0"/>
    <n v="24"/>
    <b v="0"/>
    <s v="music/world music"/>
    <n v="29"/>
    <n v="61"/>
    <x v="4"/>
    <x v="21"/>
  </r>
  <r>
    <x v="1229"/>
    <x v="1229"/>
    <x v="1228"/>
    <n v="2750"/>
    <n v="25"/>
    <x v="1"/>
    <x v="0"/>
    <s v="USD"/>
    <n v="1334592000"/>
    <x v="1229"/>
    <b v="0"/>
    <n v="1"/>
    <b v="0"/>
    <s v="music/world music"/>
    <n v="1"/>
    <n v="25"/>
    <x v="4"/>
    <x v="21"/>
  </r>
  <r>
    <x v="1230"/>
    <x v="1230"/>
    <x v="1229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x v="1231"/>
    <x v="1231"/>
    <x v="1230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x v="1232"/>
    <x v="1232"/>
    <x v="1231"/>
    <n v="5000"/>
    <n v="40"/>
    <x v="1"/>
    <x v="0"/>
    <s v="USD"/>
    <n v="1381090870"/>
    <x v="1232"/>
    <b v="0"/>
    <n v="1"/>
    <b v="0"/>
    <s v="music/world music"/>
    <n v="1"/>
    <n v="40"/>
    <x v="4"/>
    <x v="21"/>
  </r>
  <r>
    <x v="1233"/>
    <x v="1233"/>
    <x v="1232"/>
    <n v="1000"/>
    <n v="116"/>
    <x v="1"/>
    <x v="0"/>
    <s v="USD"/>
    <n v="1329864374"/>
    <x v="1233"/>
    <b v="0"/>
    <n v="6"/>
    <b v="0"/>
    <s v="music/world music"/>
    <n v="12"/>
    <n v="19"/>
    <x v="4"/>
    <x v="21"/>
  </r>
  <r>
    <x v="1234"/>
    <x v="1234"/>
    <x v="1233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x v="1235"/>
    <x v="1235"/>
    <x v="1234"/>
    <n v="7534"/>
    <n v="210"/>
    <x v="1"/>
    <x v="0"/>
    <s v="USD"/>
    <n v="1387077299"/>
    <x v="1235"/>
    <b v="0"/>
    <n v="6"/>
    <b v="0"/>
    <s v="music/world music"/>
    <n v="3"/>
    <n v="35"/>
    <x v="4"/>
    <x v="21"/>
  </r>
  <r>
    <x v="1236"/>
    <x v="1236"/>
    <x v="1235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x v="1237"/>
    <x v="1237"/>
    <x v="1236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x v="1238"/>
    <x v="1238"/>
    <x v="1237"/>
    <n v="1000"/>
    <n v="178"/>
    <x v="1"/>
    <x v="0"/>
    <s v="USD"/>
    <n v="1312641536"/>
    <x v="1238"/>
    <b v="0"/>
    <n v="3"/>
    <b v="0"/>
    <s v="music/world music"/>
    <n v="18"/>
    <n v="59"/>
    <x v="4"/>
    <x v="21"/>
  </r>
  <r>
    <x v="1239"/>
    <x v="1239"/>
    <x v="1238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x v="1240"/>
    <x v="1240"/>
    <x v="1239"/>
    <n v="8000"/>
    <n v="241"/>
    <x v="1"/>
    <x v="0"/>
    <s v="USD"/>
    <n v="1373665860"/>
    <x v="1240"/>
    <b v="0"/>
    <n v="8"/>
    <b v="0"/>
    <s v="music/world music"/>
    <n v="3"/>
    <n v="30"/>
    <x v="4"/>
    <x v="21"/>
  </r>
  <r>
    <x v="1241"/>
    <x v="1241"/>
    <x v="1240"/>
    <n v="5000"/>
    <n v="2537"/>
    <x v="1"/>
    <x v="0"/>
    <s v="USD"/>
    <n v="1414994340"/>
    <x v="1241"/>
    <b v="0"/>
    <n v="34"/>
    <b v="0"/>
    <s v="music/world music"/>
    <n v="51"/>
    <n v="75"/>
    <x v="4"/>
    <x v="21"/>
  </r>
  <r>
    <x v="1242"/>
    <x v="1242"/>
    <x v="1241"/>
    <n v="911"/>
    <n v="5"/>
    <x v="1"/>
    <x v="0"/>
    <s v="USD"/>
    <n v="1315747080"/>
    <x v="1242"/>
    <b v="0"/>
    <n v="1"/>
    <b v="0"/>
    <s v="music/world music"/>
    <n v="1"/>
    <n v="5"/>
    <x v="4"/>
    <x v="21"/>
  </r>
  <r>
    <x v="1243"/>
    <x v="1243"/>
    <x v="1242"/>
    <n v="12000"/>
    <n v="1691"/>
    <x v="1"/>
    <x v="0"/>
    <s v="USD"/>
    <n v="1310158800"/>
    <x v="1243"/>
    <b v="0"/>
    <n v="38"/>
    <b v="0"/>
    <s v="music/world music"/>
    <n v="14"/>
    <n v="45"/>
    <x v="4"/>
    <x v="21"/>
  </r>
  <r>
    <x v="1244"/>
    <x v="1244"/>
    <x v="1243"/>
    <n v="2000"/>
    <n v="2076"/>
    <x v="0"/>
    <x v="0"/>
    <s v="USD"/>
    <n v="1366664400"/>
    <x v="1244"/>
    <b v="1"/>
    <n v="45"/>
    <b v="1"/>
    <s v="music/rock"/>
    <n v="104"/>
    <n v="46"/>
    <x v="4"/>
    <x v="11"/>
  </r>
  <r>
    <x v="1245"/>
    <x v="1245"/>
    <x v="1244"/>
    <n v="2000"/>
    <n v="2405"/>
    <x v="0"/>
    <x v="0"/>
    <s v="USD"/>
    <n v="1402755834"/>
    <x v="1245"/>
    <b v="1"/>
    <n v="17"/>
    <b v="1"/>
    <s v="music/rock"/>
    <n v="120"/>
    <n v="141"/>
    <x v="4"/>
    <x v="11"/>
  </r>
  <r>
    <x v="1246"/>
    <x v="1246"/>
    <x v="1245"/>
    <n v="2000"/>
    <n v="2340"/>
    <x v="0"/>
    <x v="0"/>
    <s v="USD"/>
    <n v="1323136949"/>
    <x v="1246"/>
    <b v="1"/>
    <n v="31"/>
    <b v="1"/>
    <s v="music/rock"/>
    <n v="117"/>
    <n v="75"/>
    <x v="4"/>
    <x v="11"/>
  </r>
  <r>
    <x v="1247"/>
    <x v="1247"/>
    <x v="1246"/>
    <n v="3500"/>
    <n v="4275"/>
    <x v="0"/>
    <x v="0"/>
    <s v="USD"/>
    <n v="1367823655"/>
    <x v="1247"/>
    <b v="1"/>
    <n v="50"/>
    <b v="1"/>
    <s v="music/rock"/>
    <n v="122"/>
    <n v="86"/>
    <x v="4"/>
    <x v="11"/>
  </r>
  <r>
    <x v="1248"/>
    <x v="1248"/>
    <x v="1247"/>
    <n v="2500"/>
    <n v="3791"/>
    <x v="0"/>
    <x v="0"/>
    <s v="USD"/>
    <n v="1402642740"/>
    <x v="1248"/>
    <b v="1"/>
    <n v="59"/>
    <b v="1"/>
    <s v="music/rock"/>
    <n v="152"/>
    <n v="64"/>
    <x v="4"/>
    <x v="11"/>
  </r>
  <r>
    <x v="1249"/>
    <x v="1249"/>
    <x v="1248"/>
    <n v="5000"/>
    <n v="5222"/>
    <x v="0"/>
    <x v="0"/>
    <s v="USD"/>
    <n v="1341683211"/>
    <x v="1249"/>
    <b v="1"/>
    <n v="81"/>
    <b v="1"/>
    <s v="music/rock"/>
    <n v="104"/>
    <n v="64"/>
    <x v="4"/>
    <x v="11"/>
  </r>
  <r>
    <x v="1250"/>
    <x v="1250"/>
    <x v="1249"/>
    <n v="30000"/>
    <n v="60046"/>
    <x v="0"/>
    <x v="0"/>
    <s v="USD"/>
    <n v="1410017131"/>
    <x v="1250"/>
    <b v="1"/>
    <n v="508"/>
    <b v="1"/>
    <s v="music/rock"/>
    <n v="200"/>
    <n v="118"/>
    <x v="4"/>
    <x v="11"/>
  </r>
  <r>
    <x v="1251"/>
    <x v="1251"/>
    <x v="1250"/>
    <n v="6000"/>
    <n v="6108"/>
    <x v="0"/>
    <x v="0"/>
    <s v="USD"/>
    <n v="1316979167"/>
    <x v="1251"/>
    <b v="1"/>
    <n v="74"/>
    <b v="1"/>
    <s v="music/rock"/>
    <n v="102"/>
    <n v="83"/>
    <x v="4"/>
    <x v="11"/>
  </r>
  <r>
    <x v="1252"/>
    <x v="1252"/>
    <x v="1251"/>
    <n v="3500"/>
    <n v="4818"/>
    <x v="0"/>
    <x v="0"/>
    <s v="USD"/>
    <n v="1382658169"/>
    <x v="1252"/>
    <b v="1"/>
    <n v="141"/>
    <b v="1"/>
    <s v="music/rock"/>
    <n v="138"/>
    <n v="34"/>
    <x v="4"/>
    <x v="11"/>
  </r>
  <r>
    <x v="1253"/>
    <x v="1253"/>
    <x v="1252"/>
    <n v="10"/>
    <n v="30383.32"/>
    <x v="0"/>
    <x v="0"/>
    <s v="USD"/>
    <n v="1409770107"/>
    <x v="1253"/>
    <b v="1"/>
    <n v="711"/>
    <b v="1"/>
    <s v="music/rock"/>
    <n v="303833"/>
    <n v="43"/>
    <x v="4"/>
    <x v="11"/>
  </r>
  <r>
    <x v="1254"/>
    <x v="1254"/>
    <x v="1253"/>
    <n v="6700"/>
    <n v="13323"/>
    <x v="0"/>
    <x v="0"/>
    <s v="USD"/>
    <n v="1293857940"/>
    <x v="1254"/>
    <b v="1"/>
    <n v="141"/>
    <b v="1"/>
    <s v="music/rock"/>
    <n v="199"/>
    <n v="94"/>
    <x v="4"/>
    <x v="11"/>
  </r>
  <r>
    <x v="1255"/>
    <x v="1255"/>
    <x v="1254"/>
    <n v="3000"/>
    <n v="6071"/>
    <x v="0"/>
    <x v="0"/>
    <s v="USD"/>
    <n v="1385932652"/>
    <x v="1255"/>
    <b v="1"/>
    <n v="109"/>
    <b v="1"/>
    <s v="music/rock"/>
    <n v="202"/>
    <n v="56"/>
    <x v="4"/>
    <x v="11"/>
  </r>
  <r>
    <x v="1256"/>
    <x v="1256"/>
    <x v="1255"/>
    <n v="30000"/>
    <n v="35389.129999999997"/>
    <x v="0"/>
    <x v="0"/>
    <s v="USD"/>
    <n v="1329084231"/>
    <x v="1256"/>
    <b v="1"/>
    <n v="361"/>
    <b v="1"/>
    <s v="music/rock"/>
    <n v="118"/>
    <n v="98"/>
    <x v="4"/>
    <x v="11"/>
  </r>
  <r>
    <x v="1257"/>
    <x v="1257"/>
    <x v="1256"/>
    <n v="5500"/>
    <n v="16210"/>
    <x v="0"/>
    <x v="0"/>
    <s v="USD"/>
    <n v="1301792590"/>
    <x v="1257"/>
    <b v="1"/>
    <n v="176"/>
    <b v="1"/>
    <s v="music/rock"/>
    <n v="295"/>
    <n v="92"/>
    <x v="4"/>
    <x v="11"/>
  </r>
  <r>
    <x v="1258"/>
    <x v="1258"/>
    <x v="1257"/>
    <n v="12000"/>
    <n v="25577.56"/>
    <x v="0"/>
    <x v="0"/>
    <s v="USD"/>
    <n v="1377960012"/>
    <x v="1258"/>
    <b v="1"/>
    <n v="670"/>
    <b v="1"/>
    <s v="music/rock"/>
    <n v="213"/>
    <n v="38"/>
    <x v="4"/>
    <x v="11"/>
  </r>
  <r>
    <x v="1259"/>
    <x v="1259"/>
    <x v="1258"/>
    <n v="2500"/>
    <n v="2606"/>
    <x v="0"/>
    <x v="0"/>
    <s v="USD"/>
    <n v="1402286340"/>
    <x v="1259"/>
    <b v="1"/>
    <n v="96"/>
    <b v="1"/>
    <s v="music/rock"/>
    <n v="104"/>
    <n v="27"/>
    <x v="4"/>
    <x v="11"/>
  </r>
  <r>
    <x v="1260"/>
    <x v="1260"/>
    <x v="1259"/>
    <n v="3300"/>
    <n v="3751"/>
    <x v="0"/>
    <x v="0"/>
    <s v="USD"/>
    <n v="1393445620"/>
    <x v="1260"/>
    <b v="1"/>
    <n v="74"/>
    <b v="1"/>
    <s v="music/rock"/>
    <n v="114"/>
    <n v="51"/>
    <x v="4"/>
    <x v="11"/>
  </r>
  <r>
    <x v="1261"/>
    <x v="1261"/>
    <x v="1260"/>
    <n v="2000"/>
    <n v="2025"/>
    <x v="0"/>
    <x v="0"/>
    <s v="USD"/>
    <n v="1390983227"/>
    <x v="1261"/>
    <b v="1"/>
    <n v="52"/>
    <b v="1"/>
    <s v="music/rock"/>
    <n v="101"/>
    <n v="39"/>
    <x v="4"/>
    <x v="11"/>
  </r>
  <r>
    <x v="1262"/>
    <x v="1262"/>
    <x v="1261"/>
    <n v="6500"/>
    <n v="8152"/>
    <x v="0"/>
    <x v="5"/>
    <s v="CAD"/>
    <n v="1392574692"/>
    <x v="1262"/>
    <b v="1"/>
    <n v="105"/>
    <b v="1"/>
    <s v="music/rock"/>
    <n v="125"/>
    <n v="78"/>
    <x v="4"/>
    <x v="11"/>
  </r>
  <r>
    <x v="1263"/>
    <x v="1263"/>
    <x v="1262"/>
    <n v="1500"/>
    <n v="1785"/>
    <x v="0"/>
    <x v="0"/>
    <s v="USD"/>
    <n v="1396054800"/>
    <x v="1263"/>
    <b v="1"/>
    <n v="41"/>
    <b v="1"/>
    <s v="music/rock"/>
    <n v="119"/>
    <n v="44"/>
    <x v="4"/>
    <x v="11"/>
  </r>
  <r>
    <x v="1264"/>
    <x v="1264"/>
    <x v="1263"/>
    <n v="650"/>
    <n v="1082"/>
    <x v="0"/>
    <x v="0"/>
    <s v="USD"/>
    <n v="1383062083"/>
    <x v="1264"/>
    <b v="1"/>
    <n v="34"/>
    <b v="1"/>
    <s v="music/rock"/>
    <n v="166"/>
    <n v="32"/>
    <x v="4"/>
    <x v="11"/>
  </r>
  <r>
    <x v="1265"/>
    <x v="1265"/>
    <x v="1264"/>
    <n v="3500"/>
    <n v="4170.17"/>
    <x v="0"/>
    <x v="0"/>
    <s v="USD"/>
    <n v="1291131815"/>
    <x v="1265"/>
    <b v="1"/>
    <n v="66"/>
    <b v="1"/>
    <s v="music/rock"/>
    <n v="119"/>
    <n v="63"/>
    <x v="4"/>
    <x v="11"/>
  </r>
  <r>
    <x v="1266"/>
    <x v="1266"/>
    <x v="1265"/>
    <n v="9500"/>
    <n v="9545"/>
    <x v="0"/>
    <x v="0"/>
    <s v="USD"/>
    <n v="1389474145"/>
    <x v="1266"/>
    <b v="1"/>
    <n v="50"/>
    <b v="1"/>
    <s v="music/rock"/>
    <n v="100"/>
    <n v="191"/>
    <x v="4"/>
    <x v="11"/>
  </r>
  <r>
    <x v="1267"/>
    <x v="1267"/>
    <x v="1266"/>
    <n v="22000"/>
    <n v="22396"/>
    <x v="0"/>
    <x v="0"/>
    <s v="USD"/>
    <n v="1374674558"/>
    <x v="1267"/>
    <b v="1"/>
    <n v="159"/>
    <b v="1"/>
    <s v="music/rock"/>
    <n v="102"/>
    <n v="141"/>
    <x v="4"/>
    <x v="11"/>
  </r>
  <r>
    <x v="1268"/>
    <x v="1268"/>
    <x v="1267"/>
    <n v="12000"/>
    <n v="14000"/>
    <x v="0"/>
    <x v="0"/>
    <s v="USD"/>
    <n v="1379708247"/>
    <x v="1268"/>
    <b v="1"/>
    <n v="182"/>
    <b v="1"/>
    <s v="music/rock"/>
    <n v="117"/>
    <n v="77"/>
    <x v="4"/>
    <x v="11"/>
  </r>
  <r>
    <x v="1269"/>
    <x v="1269"/>
    <x v="1268"/>
    <n v="18800"/>
    <n v="20426"/>
    <x v="0"/>
    <x v="0"/>
    <s v="USD"/>
    <n v="1460764800"/>
    <x v="1269"/>
    <b v="1"/>
    <n v="206"/>
    <b v="1"/>
    <s v="music/rock"/>
    <n v="109"/>
    <n v="99"/>
    <x v="4"/>
    <x v="11"/>
  </r>
  <r>
    <x v="1270"/>
    <x v="1270"/>
    <x v="1269"/>
    <n v="10000"/>
    <n v="11472"/>
    <x v="0"/>
    <x v="0"/>
    <s v="USD"/>
    <n v="1332704042"/>
    <x v="1270"/>
    <b v="1"/>
    <n v="169"/>
    <b v="1"/>
    <s v="music/rock"/>
    <n v="115"/>
    <n v="68"/>
    <x v="4"/>
    <x v="11"/>
  </r>
  <r>
    <x v="1271"/>
    <x v="1271"/>
    <x v="1270"/>
    <n v="7500"/>
    <n v="7635"/>
    <x v="0"/>
    <x v="0"/>
    <s v="USD"/>
    <n v="1384363459"/>
    <x v="1271"/>
    <b v="1"/>
    <n v="31"/>
    <b v="1"/>
    <s v="music/rock"/>
    <n v="102"/>
    <n v="246"/>
    <x v="4"/>
    <x v="11"/>
  </r>
  <r>
    <x v="1272"/>
    <x v="1272"/>
    <x v="1271"/>
    <n v="5000"/>
    <n v="5300"/>
    <x v="0"/>
    <x v="0"/>
    <s v="USD"/>
    <n v="1276574400"/>
    <x v="1272"/>
    <b v="1"/>
    <n v="28"/>
    <b v="1"/>
    <s v="music/rock"/>
    <n v="106"/>
    <n v="189"/>
    <x v="4"/>
    <x v="11"/>
  </r>
  <r>
    <x v="1273"/>
    <x v="1273"/>
    <x v="1272"/>
    <n v="4000"/>
    <n v="4140"/>
    <x v="0"/>
    <x v="5"/>
    <s v="CAD"/>
    <n v="1409506291"/>
    <x v="1273"/>
    <b v="1"/>
    <n v="54"/>
    <b v="1"/>
    <s v="music/rock"/>
    <n v="104"/>
    <n v="77"/>
    <x v="4"/>
    <x v="11"/>
  </r>
  <r>
    <x v="1274"/>
    <x v="1274"/>
    <x v="1273"/>
    <n v="25000"/>
    <n v="38743.839999999997"/>
    <x v="0"/>
    <x v="0"/>
    <s v="USD"/>
    <n v="1346344425"/>
    <x v="1274"/>
    <b v="1"/>
    <n v="467"/>
    <b v="1"/>
    <s v="music/rock"/>
    <n v="155"/>
    <n v="83"/>
    <x v="4"/>
    <x v="11"/>
  </r>
  <r>
    <x v="1275"/>
    <x v="1275"/>
    <x v="1274"/>
    <n v="15000"/>
    <n v="24321.1"/>
    <x v="0"/>
    <x v="0"/>
    <s v="USD"/>
    <n v="1375908587"/>
    <x v="1275"/>
    <b v="1"/>
    <n v="389"/>
    <b v="1"/>
    <s v="music/rock"/>
    <n v="162"/>
    <n v="63"/>
    <x v="4"/>
    <x v="11"/>
  </r>
  <r>
    <x v="1276"/>
    <x v="1276"/>
    <x v="1275"/>
    <n v="3000"/>
    <n v="3132.63"/>
    <x v="0"/>
    <x v="0"/>
    <s v="USD"/>
    <n v="1251777600"/>
    <x v="1276"/>
    <b v="1"/>
    <n v="68"/>
    <b v="1"/>
    <s v="music/rock"/>
    <n v="104"/>
    <n v="46"/>
    <x v="4"/>
    <x v="11"/>
  </r>
  <r>
    <x v="1277"/>
    <x v="1277"/>
    <x v="1276"/>
    <n v="15000"/>
    <n v="15918.65"/>
    <x v="0"/>
    <x v="0"/>
    <s v="USD"/>
    <n v="1346765347"/>
    <x v="1277"/>
    <b v="1"/>
    <n v="413"/>
    <b v="1"/>
    <s v="music/rock"/>
    <n v="106"/>
    <n v="39"/>
    <x v="4"/>
    <x v="11"/>
  </r>
  <r>
    <x v="1278"/>
    <x v="1278"/>
    <x v="1277"/>
    <n v="6500"/>
    <n v="10071"/>
    <x v="0"/>
    <x v="0"/>
    <s v="USD"/>
    <n v="1403661600"/>
    <x v="1278"/>
    <b v="1"/>
    <n v="190"/>
    <b v="1"/>
    <s v="music/rock"/>
    <n v="155"/>
    <n v="53"/>
    <x v="4"/>
    <x v="11"/>
  </r>
  <r>
    <x v="1279"/>
    <x v="1279"/>
    <x v="1278"/>
    <n v="12516"/>
    <n v="13864.17"/>
    <x v="0"/>
    <x v="0"/>
    <s v="USD"/>
    <n v="1395624170"/>
    <x v="1279"/>
    <b v="1"/>
    <n v="189"/>
    <b v="1"/>
    <s v="music/rock"/>
    <n v="111"/>
    <n v="73"/>
    <x v="4"/>
    <x v="11"/>
  </r>
  <r>
    <x v="1280"/>
    <x v="1280"/>
    <x v="1279"/>
    <n v="15000"/>
    <n v="16636.78"/>
    <x v="0"/>
    <x v="0"/>
    <s v="USD"/>
    <n v="1299003054"/>
    <x v="1280"/>
    <b v="1"/>
    <n v="130"/>
    <b v="1"/>
    <s v="music/rock"/>
    <n v="111"/>
    <n v="128"/>
    <x v="4"/>
    <x v="11"/>
  </r>
  <r>
    <x v="1281"/>
    <x v="1281"/>
    <x v="1280"/>
    <n v="7000"/>
    <n v="7750"/>
    <x v="0"/>
    <x v="0"/>
    <s v="USD"/>
    <n v="1375033836"/>
    <x v="1281"/>
    <b v="1"/>
    <n v="74"/>
    <b v="1"/>
    <s v="music/rock"/>
    <n v="111"/>
    <n v="105"/>
    <x v="4"/>
    <x v="11"/>
  </r>
  <r>
    <x v="1282"/>
    <x v="1282"/>
    <x v="1281"/>
    <n v="15000"/>
    <n v="18542"/>
    <x v="0"/>
    <x v="0"/>
    <s v="USD"/>
    <n v="1386565140"/>
    <x v="1282"/>
    <b v="1"/>
    <n v="274"/>
    <b v="1"/>
    <s v="music/rock"/>
    <n v="124"/>
    <n v="68"/>
    <x v="4"/>
    <x v="11"/>
  </r>
  <r>
    <x v="1283"/>
    <x v="1283"/>
    <x v="1282"/>
    <n v="1000"/>
    <n v="2110.5"/>
    <x v="0"/>
    <x v="0"/>
    <s v="USD"/>
    <n v="1362974400"/>
    <x v="1283"/>
    <b v="1"/>
    <n v="22"/>
    <b v="1"/>
    <s v="music/rock"/>
    <n v="211"/>
    <n v="96"/>
    <x v="4"/>
    <x v="11"/>
  </r>
  <r>
    <x v="1284"/>
    <x v="1284"/>
    <x v="1283"/>
    <n v="2000"/>
    <n v="2020"/>
    <x v="0"/>
    <x v="0"/>
    <s v="USD"/>
    <n v="1483203540"/>
    <x v="1284"/>
    <b v="0"/>
    <n v="31"/>
    <b v="1"/>
    <s v="theater/plays"/>
    <n v="101"/>
    <n v="65"/>
    <x v="1"/>
    <x v="6"/>
  </r>
  <r>
    <x v="1285"/>
    <x v="1285"/>
    <x v="1284"/>
    <n v="2000"/>
    <n v="2033"/>
    <x v="0"/>
    <x v="1"/>
    <s v="GBP"/>
    <n v="1434808775"/>
    <x v="1285"/>
    <b v="0"/>
    <n v="63"/>
    <b v="1"/>
    <s v="theater/plays"/>
    <n v="102"/>
    <n v="32"/>
    <x v="1"/>
    <x v="6"/>
  </r>
  <r>
    <x v="1286"/>
    <x v="1286"/>
    <x v="1285"/>
    <n v="1500"/>
    <n v="1625"/>
    <x v="0"/>
    <x v="1"/>
    <s v="GBP"/>
    <n v="1424181600"/>
    <x v="1286"/>
    <b v="0"/>
    <n v="20"/>
    <b v="1"/>
    <s v="theater/plays"/>
    <n v="108"/>
    <n v="81"/>
    <x v="1"/>
    <x v="6"/>
  </r>
  <r>
    <x v="1287"/>
    <x v="1287"/>
    <x v="1286"/>
    <n v="250"/>
    <n v="605"/>
    <x v="0"/>
    <x v="1"/>
    <s v="GBP"/>
    <n v="1434120856"/>
    <x v="1287"/>
    <b v="0"/>
    <n v="25"/>
    <b v="1"/>
    <s v="theater/plays"/>
    <n v="242"/>
    <n v="24"/>
    <x v="1"/>
    <x v="6"/>
  </r>
  <r>
    <x v="1288"/>
    <x v="1288"/>
    <x v="1287"/>
    <n v="4000"/>
    <n v="4018"/>
    <x v="0"/>
    <x v="0"/>
    <s v="USD"/>
    <n v="1470801600"/>
    <x v="1288"/>
    <b v="0"/>
    <n v="61"/>
    <b v="1"/>
    <s v="theater/plays"/>
    <n v="100"/>
    <n v="66"/>
    <x v="1"/>
    <x v="6"/>
  </r>
  <r>
    <x v="1289"/>
    <x v="1289"/>
    <x v="1288"/>
    <n v="1500"/>
    <n v="1876"/>
    <x v="0"/>
    <x v="0"/>
    <s v="USD"/>
    <n v="1483499645"/>
    <x v="1289"/>
    <b v="0"/>
    <n v="52"/>
    <b v="1"/>
    <s v="theater/plays"/>
    <n v="125"/>
    <n v="36"/>
    <x v="1"/>
    <x v="6"/>
  </r>
  <r>
    <x v="1290"/>
    <x v="1290"/>
    <x v="1289"/>
    <n v="3500"/>
    <n v="3800"/>
    <x v="0"/>
    <x v="0"/>
    <s v="USD"/>
    <n v="1429772340"/>
    <x v="1290"/>
    <b v="0"/>
    <n v="86"/>
    <b v="1"/>
    <s v="theater/plays"/>
    <n v="109"/>
    <n v="44"/>
    <x v="1"/>
    <x v="6"/>
  </r>
  <r>
    <x v="1291"/>
    <x v="1291"/>
    <x v="1290"/>
    <n v="3000"/>
    <n v="4371"/>
    <x v="0"/>
    <x v="0"/>
    <s v="USD"/>
    <n v="1428390000"/>
    <x v="1291"/>
    <b v="0"/>
    <n v="42"/>
    <b v="1"/>
    <s v="theater/plays"/>
    <n v="146"/>
    <n v="104"/>
    <x v="1"/>
    <x v="6"/>
  </r>
  <r>
    <x v="1292"/>
    <x v="1292"/>
    <x v="1291"/>
    <n v="1700"/>
    <n v="1870"/>
    <x v="0"/>
    <x v="1"/>
    <s v="GBP"/>
    <n v="1444172340"/>
    <x v="1292"/>
    <b v="0"/>
    <n v="52"/>
    <b v="1"/>
    <s v="theater/plays"/>
    <n v="110"/>
    <n v="36"/>
    <x v="1"/>
    <x v="6"/>
  </r>
  <r>
    <x v="1293"/>
    <x v="1293"/>
    <x v="1292"/>
    <n v="15000"/>
    <n v="15335"/>
    <x v="0"/>
    <x v="0"/>
    <s v="USD"/>
    <n v="1447523371"/>
    <x v="1293"/>
    <b v="0"/>
    <n v="120"/>
    <b v="1"/>
    <s v="theater/plays"/>
    <n v="102"/>
    <n v="128"/>
    <x v="1"/>
    <x v="6"/>
  </r>
  <r>
    <x v="1294"/>
    <x v="1294"/>
    <x v="1293"/>
    <n v="500"/>
    <n v="610"/>
    <x v="0"/>
    <x v="1"/>
    <s v="GBP"/>
    <n v="1445252400"/>
    <x v="1294"/>
    <b v="0"/>
    <n v="22"/>
    <b v="1"/>
    <s v="theater/plays"/>
    <n v="122"/>
    <n v="28"/>
    <x v="1"/>
    <x v="6"/>
  </r>
  <r>
    <x v="1295"/>
    <x v="1295"/>
    <x v="1294"/>
    <n v="2500"/>
    <n v="2549"/>
    <x v="0"/>
    <x v="1"/>
    <s v="GBP"/>
    <n v="1438189200"/>
    <x v="1295"/>
    <b v="0"/>
    <n v="64"/>
    <b v="1"/>
    <s v="theater/plays"/>
    <n v="102"/>
    <n v="40"/>
    <x v="1"/>
    <x v="6"/>
  </r>
  <r>
    <x v="1296"/>
    <x v="1296"/>
    <x v="1295"/>
    <n v="850"/>
    <n v="1200"/>
    <x v="0"/>
    <x v="1"/>
    <s v="GBP"/>
    <n v="1457914373"/>
    <x v="1296"/>
    <b v="0"/>
    <n v="23"/>
    <b v="1"/>
    <s v="theater/plays"/>
    <n v="141"/>
    <n v="52"/>
    <x v="1"/>
    <x v="6"/>
  </r>
  <r>
    <x v="1297"/>
    <x v="1297"/>
    <x v="1296"/>
    <n v="20000"/>
    <n v="21905"/>
    <x v="0"/>
    <x v="0"/>
    <s v="USD"/>
    <n v="1462125358"/>
    <x v="1297"/>
    <b v="0"/>
    <n v="238"/>
    <b v="1"/>
    <s v="theater/plays"/>
    <n v="110"/>
    <n v="92"/>
    <x v="1"/>
    <x v="6"/>
  </r>
  <r>
    <x v="1298"/>
    <x v="1298"/>
    <x v="1297"/>
    <n v="2000"/>
    <n v="2093"/>
    <x v="0"/>
    <x v="1"/>
    <s v="GBP"/>
    <n v="1461860432"/>
    <x v="1298"/>
    <b v="0"/>
    <n v="33"/>
    <b v="1"/>
    <s v="theater/plays"/>
    <n v="105"/>
    <n v="63"/>
    <x v="1"/>
    <x v="6"/>
  </r>
  <r>
    <x v="1299"/>
    <x v="1299"/>
    <x v="1298"/>
    <n v="3500"/>
    <n v="4340"/>
    <x v="0"/>
    <x v="0"/>
    <s v="USD"/>
    <n v="1436902359"/>
    <x v="1299"/>
    <b v="0"/>
    <n v="32"/>
    <b v="1"/>
    <s v="theater/plays"/>
    <n v="124"/>
    <n v="136"/>
    <x v="1"/>
    <x v="6"/>
  </r>
  <r>
    <x v="1300"/>
    <x v="1300"/>
    <x v="1299"/>
    <n v="3000"/>
    <n v="4050"/>
    <x v="0"/>
    <x v="0"/>
    <s v="USD"/>
    <n v="1464807420"/>
    <x v="1300"/>
    <b v="0"/>
    <n v="24"/>
    <b v="1"/>
    <s v="theater/plays"/>
    <n v="135"/>
    <n v="169"/>
    <x v="1"/>
    <x v="6"/>
  </r>
  <r>
    <x v="1301"/>
    <x v="1301"/>
    <x v="1300"/>
    <n v="2000"/>
    <n v="2055"/>
    <x v="0"/>
    <x v="0"/>
    <s v="USD"/>
    <n v="1437447600"/>
    <x v="1301"/>
    <b v="0"/>
    <n v="29"/>
    <b v="1"/>
    <s v="theater/plays"/>
    <n v="103"/>
    <n v="71"/>
    <x v="1"/>
    <x v="6"/>
  </r>
  <r>
    <x v="1302"/>
    <x v="1302"/>
    <x v="1301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x v="1303"/>
    <x v="1303"/>
    <x v="1302"/>
    <n v="3500"/>
    <n v="4559.13"/>
    <x v="0"/>
    <x v="1"/>
    <s v="GBP"/>
    <n v="1469962800"/>
    <x v="1303"/>
    <b v="0"/>
    <n v="108"/>
    <b v="1"/>
    <s v="theater/plays"/>
    <n v="130"/>
    <n v="42"/>
    <x v="1"/>
    <x v="6"/>
  </r>
  <r>
    <x v="1304"/>
    <x v="1304"/>
    <x v="1303"/>
    <n v="40000"/>
    <n v="15851"/>
    <x v="1"/>
    <x v="1"/>
    <s v="GBP"/>
    <n v="1489376405"/>
    <x v="1304"/>
    <b v="0"/>
    <n v="104"/>
    <b v="0"/>
    <s v="technology/wearables"/>
    <n v="40"/>
    <n v="152"/>
    <x v="2"/>
    <x v="8"/>
  </r>
  <r>
    <x v="1305"/>
    <x v="1305"/>
    <x v="1304"/>
    <n v="30000"/>
    <n v="7793"/>
    <x v="1"/>
    <x v="0"/>
    <s v="USD"/>
    <n v="1469122200"/>
    <x v="1305"/>
    <b v="0"/>
    <n v="86"/>
    <b v="0"/>
    <s v="technology/wearables"/>
    <n v="26"/>
    <n v="91"/>
    <x v="2"/>
    <x v="8"/>
  </r>
  <r>
    <x v="1306"/>
    <x v="1306"/>
    <x v="1305"/>
    <n v="110000"/>
    <n v="71771"/>
    <x v="1"/>
    <x v="0"/>
    <s v="USD"/>
    <n v="1417690734"/>
    <x v="1306"/>
    <b v="0"/>
    <n v="356"/>
    <b v="0"/>
    <s v="technology/wearables"/>
    <n v="65"/>
    <n v="202"/>
    <x v="2"/>
    <x v="8"/>
  </r>
  <r>
    <x v="1307"/>
    <x v="1307"/>
    <x v="1306"/>
    <n v="50000"/>
    <n v="5757"/>
    <x v="1"/>
    <x v="0"/>
    <s v="USD"/>
    <n v="1455710679"/>
    <x v="1307"/>
    <b v="0"/>
    <n v="45"/>
    <b v="0"/>
    <s v="technology/wearables"/>
    <n v="12"/>
    <n v="128"/>
    <x v="2"/>
    <x v="8"/>
  </r>
  <r>
    <x v="1308"/>
    <x v="1308"/>
    <x v="1307"/>
    <n v="10000"/>
    <n v="1136"/>
    <x v="1"/>
    <x v="0"/>
    <s v="USD"/>
    <n v="1475937812"/>
    <x v="1308"/>
    <b v="0"/>
    <n v="38"/>
    <b v="0"/>
    <s v="technology/wearables"/>
    <n v="11"/>
    <n v="30"/>
    <x v="2"/>
    <x v="8"/>
  </r>
  <r>
    <x v="1309"/>
    <x v="1309"/>
    <x v="1308"/>
    <n v="11500"/>
    <n v="12879"/>
    <x v="1"/>
    <x v="0"/>
    <s v="USD"/>
    <n v="1444943468"/>
    <x v="1309"/>
    <b v="0"/>
    <n v="35"/>
    <b v="0"/>
    <s v="technology/wearables"/>
    <n v="112"/>
    <n v="368"/>
    <x v="2"/>
    <x v="8"/>
  </r>
  <r>
    <x v="1310"/>
    <x v="1310"/>
    <x v="1309"/>
    <n v="20000"/>
    <n v="3100"/>
    <x v="1"/>
    <x v="0"/>
    <s v="USD"/>
    <n v="1471622450"/>
    <x v="1310"/>
    <b v="0"/>
    <n v="24"/>
    <b v="0"/>
    <s v="technology/wearables"/>
    <n v="16"/>
    <n v="129"/>
    <x v="2"/>
    <x v="8"/>
  </r>
  <r>
    <x v="1311"/>
    <x v="1311"/>
    <x v="1310"/>
    <n v="250000"/>
    <n v="80070"/>
    <x v="1"/>
    <x v="0"/>
    <s v="USD"/>
    <n v="1480536919"/>
    <x v="1311"/>
    <b v="0"/>
    <n v="100"/>
    <b v="0"/>
    <s v="technology/wearables"/>
    <n v="32"/>
    <n v="801"/>
    <x v="2"/>
    <x v="8"/>
  </r>
  <r>
    <x v="1312"/>
    <x v="1312"/>
    <x v="1311"/>
    <n v="4600"/>
    <n v="28"/>
    <x v="1"/>
    <x v="0"/>
    <s v="USD"/>
    <n v="1429375922"/>
    <x v="1312"/>
    <b v="0"/>
    <n v="1"/>
    <b v="0"/>
    <s v="technology/wearables"/>
    <n v="1"/>
    <n v="28"/>
    <x v="2"/>
    <x v="8"/>
  </r>
  <r>
    <x v="1313"/>
    <x v="1313"/>
    <x v="1312"/>
    <n v="40000"/>
    <n v="12446"/>
    <x v="1"/>
    <x v="0"/>
    <s v="USD"/>
    <n v="1457024514"/>
    <x v="1313"/>
    <b v="0"/>
    <n v="122"/>
    <b v="0"/>
    <s v="technology/wearables"/>
    <n v="31"/>
    <n v="102"/>
    <x v="2"/>
    <x v="8"/>
  </r>
  <r>
    <x v="1314"/>
    <x v="1314"/>
    <x v="664"/>
    <n v="180000"/>
    <n v="2028"/>
    <x v="1"/>
    <x v="0"/>
    <s v="USD"/>
    <n v="1477065860"/>
    <x v="1314"/>
    <b v="0"/>
    <n v="11"/>
    <b v="0"/>
    <s v="technology/wearables"/>
    <n v="1"/>
    <n v="184"/>
    <x v="2"/>
    <x v="8"/>
  </r>
  <r>
    <x v="1315"/>
    <x v="1315"/>
    <x v="1313"/>
    <n v="100000"/>
    <n v="40404"/>
    <x v="1"/>
    <x v="0"/>
    <s v="USD"/>
    <n v="1446771600"/>
    <x v="1315"/>
    <b v="0"/>
    <n v="248"/>
    <b v="0"/>
    <s v="technology/wearables"/>
    <n v="40"/>
    <n v="163"/>
    <x v="2"/>
    <x v="8"/>
  </r>
  <r>
    <x v="1316"/>
    <x v="1316"/>
    <x v="1314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x v="1317"/>
    <x v="1317"/>
    <x v="1315"/>
    <n v="200000"/>
    <n v="11467"/>
    <x v="1"/>
    <x v="8"/>
    <s v="DKK"/>
    <n v="1469109600"/>
    <x v="1317"/>
    <b v="0"/>
    <n v="19"/>
    <b v="0"/>
    <s v="technology/wearables"/>
    <n v="6"/>
    <n v="604"/>
    <x v="2"/>
    <x v="8"/>
  </r>
  <r>
    <x v="1318"/>
    <x v="1318"/>
    <x v="1316"/>
    <n v="40000"/>
    <n v="6130"/>
    <x v="1"/>
    <x v="0"/>
    <s v="USD"/>
    <n v="1420938172"/>
    <x v="1318"/>
    <b v="0"/>
    <n v="135"/>
    <b v="0"/>
    <s v="technology/wearables"/>
    <n v="15"/>
    <n v="45"/>
    <x v="2"/>
    <x v="8"/>
  </r>
  <r>
    <x v="1319"/>
    <x v="1319"/>
    <x v="1317"/>
    <n v="5800"/>
    <n v="876"/>
    <x v="1"/>
    <x v="1"/>
    <s v="GBP"/>
    <n v="1405094400"/>
    <x v="1319"/>
    <b v="0"/>
    <n v="9"/>
    <b v="0"/>
    <s v="technology/wearables"/>
    <n v="15"/>
    <n v="97"/>
    <x v="2"/>
    <x v="8"/>
  </r>
  <r>
    <x v="1320"/>
    <x v="1320"/>
    <x v="1318"/>
    <n v="100000"/>
    <n v="503"/>
    <x v="1"/>
    <x v="9"/>
    <s v="EUR"/>
    <n v="1483138800"/>
    <x v="1320"/>
    <b v="0"/>
    <n v="3"/>
    <b v="0"/>
    <s v="technology/wearables"/>
    <n v="1"/>
    <n v="168"/>
    <x v="2"/>
    <x v="8"/>
  </r>
  <r>
    <x v="1321"/>
    <x v="1321"/>
    <x v="1319"/>
    <n v="462000"/>
    <n v="6019"/>
    <x v="1"/>
    <x v="11"/>
    <s v="SEK"/>
    <n v="1482515937"/>
    <x v="1321"/>
    <b v="0"/>
    <n v="7"/>
    <b v="0"/>
    <s v="technology/wearables"/>
    <n v="1"/>
    <n v="860"/>
    <x v="2"/>
    <x v="8"/>
  </r>
  <r>
    <x v="1322"/>
    <x v="1322"/>
    <x v="1320"/>
    <n v="35000"/>
    <n v="106"/>
    <x v="1"/>
    <x v="1"/>
    <s v="GBP"/>
    <n v="1432223125"/>
    <x v="1322"/>
    <b v="0"/>
    <n v="4"/>
    <b v="0"/>
    <s v="technology/wearables"/>
    <n v="0"/>
    <n v="27"/>
    <x v="2"/>
    <x v="8"/>
  </r>
  <r>
    <x v="1323"/>
    <x v="1323"/>
    <x v="1321"/>
    <n v="15000"/>
    <n v="1332"/>
    <x v="1"/>
    <x v="0"/>
    <s v="USD"/>
    <n v="1461653700"/>
    <x v="1323"/>
    <b v="0"/>
    <n v="44"/>
    <b v="0"/>
    <s v="technology/wearables"/>
    <n v="9"/>
    <n v="30"/>
    <x v="2"/>
    <x v="8"/>
  </r>
  <r>
    <x v="1324"/>
    <x v="1324"/>
    <x v="1322"/>
    <n v="50000"/>
    <n v="4920"/>
    <x v="1"/>
    <x v="0"/>
    <s v="USD"/>
    <n v="1476371552"/>
    <x v="1324"/>
    <b v="0"/>
    <n v="90"/>
    <b v="0"/>
    <s v="technology/wearables"/>
    <n v="10"/>
    <n v="55"/>
    <x v="2"/>
    <x v="8"/>
  </r>
  <r>
    <x v="1325"/>
    <x v="1325"/>
    <x v="1323"/>
    <n v="20000"/>
    <n v="486"/>
    <x v="1"/>
    <x v="0"/>
    <s v="USD"/>
    <n v="1483063435"/>
    <x v="1325"/>
    <b v="0"/>
    <n v="8"/>
    <b v="0"/>
    <s v="technology/wearables"/>
    <n v="2"/>
    <n v="61"/>
    <x v="2"/>
    <x v="8"/>
  </r>
  <r>
    <x v="1326"/>
    <x v="1326"/>
    <x v="1324"/>
    <n v="100000"/>
    <n v="1130"/>
    <x v="1"/>
    <x v="0"/>
    <s v="USD"/>
    <n v="1421348428"/>
    <x v="1326"/>
    <b v="0"/>
    <n v="11"/>
    <b v="0"/>
    <s v="technology/wearables"/>
    <n v="1"/>
    <n v="103"/>
    <x v="2"/>
    <x v="8"/>
  </r>
  <r>
    <x v="1327"/>
    <x v="1327"/>
    <x v="1325"/>
    <n v="48000"/>
    <n v="1705"/>
    <x v="1"/>
    <x v="0"/>
    <s v="USD"/>
    <n v="1432916235"/>
    <x v="1327"/>
    <b v="0"/>
    <n v="41"/>
    <b v="0"/>
    <s v="technology/wearables"/>
    <n v="4"/>
    <n v="42"/>
    <x v="2"/>
    <x v="8"/>
  </r>
  <r>
    <x v="1328"/>
    <x v="1328"/>
    <x v="1326"/>
    <n v="75000"/>
    <n v="1748"/>
    <x v="1"/>
    <x v="0"/>
    <s v="USD"/>
    <n v="1476458734"/>
    <x v="1328"/>
    <b v="0"/>
    <n v="15"/>
    <b v="0"/>
    <s v="technology/wearables"/>
    <n v="2"/>
    <n v="117"/>
    <x v="2"/>
    <x v="8"/>
  </r>
  <r>
    <x v="1329"/>
    <x v="1329"/>
    <x v="1327"/>
    <n v="50000"/>
    <n v="408"/>
    <x v="1"/>
    <x v="0"/>
    <s v="USD"/>
    <n v="1417501145"/>
    <x v="1329"/>
    <b v="0"/>
    <n v="9"/>
    <b v="0"/>
    <s v="technology/wearables"/>
    <n v="1"/>
    <n v="45"/>
    <x v="2"/>
    <x v="8"/>
  </r>
  <r>
    <x v="1330"/>
    <x v="1330"/>
    <x v="1328"/>
    <n v="35000"/>
    <n v="7873"/>
    <x v="1"/>
    <x v="0"/>
    <s v="USD"/>
    <n v="1467432000"/>
    <x v="1330"/>
    <b v="0"/>
    <n v="50"/>
    <b v="0"/>
    <s v="technology/wearables"/>
    <n v="22"/>
    <n v="157"/>
    <x v="2"/>
    <x v="8"/>
  </r>
  <r>
    <x v="1331"/>
    <x v="1331"/>
    <x v="1329"/>
    <n v="250000"/>
    <n v="3417"/>
    <x v="1"/>
    <x v="0"/>
    <s v="USD"/>
    <n v="1471435554"/>
    <x v="1331"/>
    <b v="0"/>
    <n v="34"/>
    <b v="0"/>
    <s v="technology/wearables"/>
    <n v="1"/>
    <n v="101"/>
    <x v="2"/>
    <x v="8"/>
  </r>
  <r>
    <x v="1332"/>
    <x v="1332"/>
    <x v="1330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x v="1333"/>
    <x v="1333"/>
    <x v="1331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x v="1334"/>
    <x v="1334"/>
    <x v="1332"/>
    <n v="133000"/>
    <n v="14303"/>
    <x v="1"/>
    <x v="0"/>
    <s v="USD"/>
    <n v="1457721287"/>
    <x v="1334"/>
    <b v="0"/>
    <n v="276"/>
    <b v="0"/>
    <s v="technology/wearables"/>
    <n v="11"/>
    <n v="52"/>
    <x v="2"/>
    <x v="8"/>
  </r>
  <r>
    <x v="1335"/>
    <x v="1335"/>
    <x v="1333"/>
    <n v="25000"/>
    <n v="4940"/>
    <x v="1"/>
    <x v="0"/>
    <s v="USD"/>
    <n v="1449354502"/>
    <x v="1335"/>
    <b v="0"/>
    <n v="16"/>
    <b v="0"/>
    <s v="technology/wearables"/>
    <n v="20"/>
    <n v="309"/>
    <x v="2"/>
    <x v="8"/>
  </r>
  <r>
    <x v="1336"/>
    <x v="1336"/>
    <x v="1334"/>
    <n v="100000"/>
    <n v="84947"/>
    <x v="1"/>
    <x v="0"/>
    <s v="USD"/>
    <n v="1418849028"/>
    <x v="1336"/>
    <b v="0"/>
    <n v="224"/>
    <b v="0"/>
    <s v="technology/wearables"/>
    <n v="85"/>
    <n v="379"/>
    <x v="2"/>
    <x v="8"/>
  </r>
  <r>
    <x v="1337"/>
    <x v="1337"/>
    <x v="1335"/>
    <n v="50000"/>
    <n v="24691"/>
    <x v="1"/>
    <x v="0"/>
    <s v="USD"/>
    <n v="1488549079"/>
    <x v="1337"/>
    <b v="0"/>
    <n v="140"/>
    <b v="0"/>
    <s v="technology/wearables"/>
    <n v="49"/>
    <n v="176"/>
    <x v="2"/>
    <x v="8"/>
  </r>
  <r>
    <x v="1338"/>
    <x v="1338"/>
    <x v="1336"/>
    <n v="30000"/>
    <n v="991"/>
    <x v="1"/>
    <x v="0"/>
    <s v="USD"/>
    <n v="1438543033"/>
    <x v="1338"/>
    <b v="0"/>
    <n v="15"/>
    <b v="0"/>
    <s v="technology/wearables"/>
    <n v="3"/>
    <n v="66"/>
    <x v="2"/>
    <x v="8"/>
  </r>
  <r>
    <x v="1339"/>
    <x v="1339"/>
    <x v="1337"/>
    <n v="50000"/>
    <n v="3317"/>
    <x v="1"/>
    <x v="0"/>
    <s v="USD"/>
    <n v="1418056315"/>
    <x v="1339"/>
    <b v="0"/>
    <n v="37"/>
    <b v="0"/>
    <s v="technology/wearables"/>
    <n v="7"/>
    <n v="90"/>
    <x v="2"/>
    <x v="8"/>
  </r>
  <r>
    <x v="1340"/>
    <x v="1340"/>
    <x v="1338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x v="1341"/>
    <x v="1341"/>
    <x v="1339"/>
    <n v="25000"/>
    <n v="17590"/>
    <x v="1"/>
    <x v="1"/>
    <s v="GBP"/>
    <n v="1475333917"/>
    <x v="1341"/>
    <b v="0"/>
    <n v="46"/>
    <b v="0"/>
    <s v="technology/wearables"/>
    <n v="70"/>
    <n v="382"/>
    <x v="2"/>
    <x v="8"/>
  </r>
  <r>
    <x v="1342"/>
    <x v="1342"/>
    <x v="1340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x v="1343"/>
    <x v="1343"/>
    <x v="1341"/>
    <n v="50000"/>
    <n v="51149"/>
    <x v="1"/>
    <x v="0"/>
    <s v="USD"/>
    <n v="1471579140"/>
    <x v="1343"/>
    <b v="0"/>
    <n v="323"/>
    <b v="0"/>
    <s v="technology/wearables"/>
    <n v="102"/>
    <n v="158"/>
    <x v="2"/>
    <x v="8"/>
  </r>
  <r>
    <x v="1344"/>
    <x v="1344"/>
    <x v="1342"/>
    <n v="1500"/>
    <n v="5666"/>
    <x v="0"/>
    <x v="5"/>
    <s v="CAD"/>
    <n v="1467313039"/>
    <x v="1344"/>
    <b v="0"/>
    <n v="139"/>
    <b v="1"/>
    <s v="publishing/nonfiction"/>
    <n v="378"/>
    <n v="41"/>
    <x v="3"/>
    <x v="9"/>
  </r>
  <r>
    <x v="1345"/>
    <x v="1345"/>
    <x v="1343"/>
    <n v="300"/>
    <n v="375"/>
    <x v="0"/>
    <x v="0"/>
    <s v="USD"/>
    <n v="1405366359"/>
    <x v="1345"/>
    <b v="0"/>
    <n v="7"/>
    <b v="1"/>
    <s v="publishing/nonfiction"/>
    <n v="125"/>
    <n v="54"/>
    <x v="3"/>
    <x v="9"/>
  </r>
  <r>
    <x v="1346"/>
    <x v="1346"/>
    <x v="1344"/>
    <n v="4900"/>
    <n v="7219"/>
    <x v="0"/>
    <x v="0"/>
    <s v="USD"/>
    <n v="1372297751"/>
    <x v="1346"/>
    <b v="0"/>
    <n v="149"/>
    <b v="1"/>
    <s v="publishing/nonfiction"/>
    <n v="147"/>
    <n v="48"/>
    <x v="3"/>
    <x v="9"/>
  </r>
  <r>
    <x v="1347"/>
    <x v="1347"/>
    <x v="1345"/>
    <n v="2500"/>
    <n v="2555"/>
    <x v="0"/>
    <x v="0"/>
    <s v="USD"/>
    <n v="1425741525"/>
    <x v="1347"/>
    <b v="0"/>
    <n v="31"/>
    <b v="1"/>
    <s v="publishing/nonfiction"/>
    <n v="102"/>
    <n v="82"/>
    <x v="3"/>
    <x v="9"/>
  </r>
  <r>
    <x v="1348"/>
    <x v="1348"/>
    <x v="1346"/>
    <n v="5875"/>
    <n v="5985"/>
    <x v="0"/>
    <x v="0"/>
    <s v="USD"/>
    <n v="1418904533"/>
    <x v="1348"/>
    <b v="0"/>
    <n v="26"/>
    <b v="1"/>
    <s v="publishing/nonfiction"/>
    <n v="102"/>
    <n v="230"/>
    <x v="3"/>
    <x v="9"/>
  </r>
  <r>
    <x v="1349"/>
    <x v="1349"/>
    <x v="1347"/>
    <n v="5000"/>
    <n v="10210"/>
    <x v="0"/>
    <x v="5"/>
    <s v="CAD"/>
    <n v="1450249140"/>
    <x v="1349"/>
    <b v="0"/>
    <n v="172"/>
    <b v="1"/>
    <s v="publishing/nonfiction"/>
    <n v="204"/>
    <n v="59"/>
    <x v="3"/>
    <x v="9"/>
  </r>
  <r>
    <x v="1350"/>
    <x v="1350"/>
    <x v="1348"/>
    <n v="5000"/>
    <n v="5202.5"/>
    <x v="0"/>
    <x v="0"/>
    <s v="USD"/>
    <n v="1451089134"/>
    <x v="1350"/>
    <b v="0"/>
    <n v="78"/>
    <b v="1"/>
    <s v="publishing/nonfiction"/>
    <n v="104"/>
    <n v="67"/>
    <x v="3"/>
    <x v="9"/>
  </r>
  <r>
    <x v="1351"/>
    <x v="1351"/>
    <x v="1349"/>
    <n v="20000"/>
    <n v="20253"/>
    <x v="0"/>
    <x v="0"/>
    <s v="USD"/>
    <n v="1455299144"/>
    <x v="1351"/>
    <b v="0"/>
    <n v="120"/>
    <b v="1"/>
    <s v="publishing/nonfiction"/>
    <n v="101"/>
    <n v="169"/>
    <x v="3"/>
    <x v="9"/>
  </r>
  <r>
    <x v="1352"/>
    <x v="1352"/>
    <x v="1350"/>
    <n v="10000"/>
    <n v="13614"/>
    <x v="0"/>
    <x v="0"/>
    <s v="USD"/>
    <n v="1441425540"/>
    <x v="1352"/>
    <b v="0"/>
    <n v="227"/>
    <b v="1"/>
    <s v="publishing/nonfiction"/>
    <n v="136"/>
    <n v="60"/>
    <x v="3"/>
    <x v="9"/>
  </r>
  <r>
    <x v="1353"/>
    <x v="1353"/>
    <x v="1351"/>
    <n v="1000"/>
    <n v="1336"/>
    <x v="0"/>
    <x v="0"/>
    <s v="USD"/>
    <n v="1362960000"/>
    <x v="1353"/>
    <b v="0"/>
    <n v="42"/>
    <b v="1"/>
    <s v="publishing/nonfiction"/>
    <n v="134"/>
    <n v="32"/>
    <x v="3"/>
    <x v="9"/>
  </r>
  <r>
    <x v="1354"/>
    <x v="1354"/>
    <x v="1352"/>
    <n v="1200"/>
    <n v="1563"/>
    <x v="0"/>
    <x v="1"/>
    <s v="GBP"/>
    <n v="1465672979"/>
    <x v="1354"/>
    <b v="0"/>
    <n v="64"/>
    <b v="1"/>
    <s v="publishing/nonfiction"/>
    <n v="130"/>
    <n v="24"/>
    <x v="3"/>
    <x v="9"/>
  </r>
  <r>
    <x v="1355"/>
    <x v="1355"/>
    <x v="1353"/>
    <n v="2500"/>
    <n v="3067"/>
    <x v="0"/>
    <x v="1"/>
    <s v="GBP"/>
    <n v="1354269600"/>
    <x v="1355"/>
    <b v="0"/>
    <n v="121"/>
    <b v="1"/>
    <s v="publishing/nonfiction"/>
    <n v="123"/>
    <n v="25"/>
    <x v="3"/>
    <x v="9"/>
  </r>
  <r>
    <x v="1356"/>
    <x v="1356"/>
    <x v="1354"/>
    <n v="3400"/>
    <n v="6215.56"/>
    <x v="0"/>
    <x v="0"/>
    <s v="USD"/>
    <n v="1372985760"/>
    <x v="1356"/>
    <b v="0"/>
    <n v="87"/>
    <b v="1"/>
    <s v="publishing/nonfiction"/>
    <n v="183"/>
    <n v="71"/>
    <x v="3"/>
    <x v="9"/>
  </r>
  <r>
    <x v="1357"/>
    <x v="1357"/>
    <x v="1355"/>
    <n v="2000"/>
    <n v="2506"/>
    <x v="0"/>
    <x v="0"/>
    <s v="USD"/>
    <n v="1362117540"/>
    <x v="1357"/>
    <b v="0"/>
    <n v="65"/>
    <b v="1"/>
    <s v="publishing/nonfiction"/>
    <n v="125"/>
    <n v="39"/>
    <x v="3"/>
    <x v="9"/>
  </r>
  <r>
    <x v="1358"/>
    <x v="1358"/>
    <x v="1356"/>
    <n v="3000"/>
    <n v="3350"/>
    <x v="0"/>
    <x v="0"/>
    <s v="USD"/>
    <n v="1309009323"/>
    <x v="1358"/>
    <b v="0"/>
    <n v="49"/>
    <b v="1"/>
    <s v="publishing/nonfiction"/>
    <n v="112"/>
    <n v="68"/>
    <x v="3"/>
    <x v="9"/>
  </r>
  <r>
    <x v="1359"/>
    <x v="1359"/>
    <x v="1357"/>
    <n v="660"/>
    <n v="764"/>
    <x v="0"/>
    <x v="0"/>
    <s v="USD"/>
    <n v="1309980790"/>
    <x v="1359"/>
    <b v="0"/>
    <n v="19"/>
    <b v="1"/>
    <s v="publishing/nonfiction"/>
    <n v="116"/>
    <n v="40"/>
    <x v="3"/>
    <x v="9"/>
  </r>
  <r>
    <x v="1360"/>
    <x v="1360"/>
    <x v="1358"/>
    <n v="1500"/>
    <n v="2598"/>
    <x v="0"/>
    <x v="0"/>
    <s v="USD"/>
    <n v="1343943420"/>
    <x v="1360"/>
    <b v="0"/>
    <n v="81"/>
    <b v="1"/>
    <s v="publishing/nonfiction"/>
    <n v="173"/>
    <n v="32"/>
    <x v="3"/>
    <x v="9"/>
  </r>
  <r>
    <x v="1361"/>
    <x v="1361"/>
    <x v="1359"/>
    <n v="6000"/>
    <n v="7559"/>
    <x v="0"/>
    <x v="1"/>
    <s v="GBP"/>
    <n v="1403370772"/>
    <x v="1361"/>
    <b v="0"/>
    <n v="264"/>
    <b v="1"/>
    <s v="publishing/nonfiction"/>
    <n v="126"/>
    <n v="29"/>
    <x v="3"/>
    <x v="9"/>
  </r>
  <r>
    <x v="1362"/>
    <x v="1362"/>
    <x v="1360"/>
    <n v="1000"/>
    <n v="1091"/>
    <x v="0"/>
    <x v="0"/>
    <s v="USD"/>
    <n v="1378592731"/>
    <x v="1362"/>
    <b v="0"/>
    <n v="25"/>
    <b v="1"/>
    <s v="publishing/nonfiction"/>
    <n v="109"/>
    <n v="44"/>
    <x v="3"/>
    <x v="9"/>
  </r>
  <r>
    <x v="1363"/>
    <x v="1363"/>
    <x v="1361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x v="1364"/>
    <x v="1364"/>
    <x v="1362"/>
    <n v="42000"/>
    <n v="49830"/>
    <x v="0"/>
    <x v="8"/>
    <s v="DKK"/>
    <n v="1420648906"/>
    <x v="1364"/>
    <b v="0"/>
    <n v="144"/>
    <b v="1"/>
    <s v="music/rock"/>
    <n v="119"/>
    <n v="346"/>
    <x v="4"/>
    <x v="11"/>
  </r>
  <r>
    <x v="1365"/>
    <x v="1365"/>
    <x v="1363"/>
    <n v="7500"/>
    <n v="7520"/>
    <x v="0"/>
    <x v="0"/>
    <s v="USD"/>
    <n v="1426523752"/>
    <x v="1365"/>
    <b v="0"/>
    <n v="92"/>
    <b v="1"/>
    <s v="music/rock"/>
    <n v="100"/>
    <n v="82"/>
    <x v="4"/>
    <x v="11"/>
  </r>
  <r>
    <x v="1366"/>
    <x v="1366"/>
    <x v="1364"/>
    <n v="7500"/>
    <n v="9486.69"/>
    <x v="0"/>
    <x v="0"/>
    <s v="USD"/>
    <n v="1417049663"/>
    <x v="1366"/>
    <b v="0"/>
    <n v="147"/>
    <b v="1"/>
    <s v="music/rock"/>
    <n v="126"/>
    <n v="65"/>
    <x v="4"/>
    <x v="11"/>
  </r>
  <r>
    <x v="1367"/>
    <x v="1367"/>
    <x v="1365"/>
    <n v="5000"/>
    <n v="5713"/>
    <x v="0"/>
    <x v="0"/>
    <s v="USD"/>
    <n v="1447463050"/>
    <x v="1367"/>
    <b v="0"/>
    <n v="90"/>
    <b v="1"/>
    <s v="music/rock"/>
    <n v="114"/>
    <n v="63"/>
    <x v="4"/>
    <x v="11"/>
  </r>
  <r>
    <x v="1368"/>
    <x v="1368"/>
    <x v="1366"/>
    <n v="5000"/>
    <n v="5535"/>
    <x v="0"/>
    <x v="0"/>
    <s v="USD"/>
    <n v="1434342894"/>
    <x v="1368"/>
    <b v="0"/>
    <n v="87"/>
    <b v="1"/>
    <s v="music/rock"/>
    <n v="111"/>
    <n v="64"/>
    <x v="4"/>
    <x v="11"/>
  </r>
  <r>
    <x v="1369"/>
    <x v="1369"/>
    <x v="1367"/>
    <n v="32360"/>
    <n v="34090.629999999997"/>
    <x v="0"/>
    <x v="0"/>
    <s v="USD"/>
    <n v="1397225746"/>
    <x v="1369"/>
    <b v="0"/>
    <n v="406"/>
    <b v="1"/>
    <s v="music/rock"/>
    <n v="105"/>
    <n v="84"/>
    <x v="4"/>
    <x v="11"/>
  </r>
  <r>
    <x v="1370"/>
    <x v="1370"/>
    <x v="1368"/>
    <n v="1500"/>
    <n v="1555"/>
    <x v="0"/>
    <x v="0"/>
    <s v="USD"/>
    <n v="1381881890"/>
    <x v="1370"/>
    <b v="0"/>
    <n v="20"/>
    <b v="1"/>
    <s v="music/rock"/>
    <n v="104"/>
    <n v="78"/>
    <x v="4"/>
    <x v="11"/>
  </r>
  <r>
    <x v="1371"/>
    <x v="1371"/>
    <x v="1369"/>
    <n v="6999"/>
    <n v="7495"/>
    <x v="0"/>
    <x v="0"/>
    <s v="USD"/>
    <n v="1431022342"/>
    <x v="1371"/>
    <b v="0"/>
    <n v="70"/>
    <b v="1"/>
    <s v="music/rock"/>
    <n v="107"/>
    <n v="107"/>
    <x v="4"/>
    <x v="11"/>
  </r>
  <r>
    <x v="1372"/>
    <x v="1372"/>
    <x v="1370"/>
    <n v="500"/>
    <n v="620"/>
    <x v="0"/>
    <x v="0"/>
    <s v="USD"/>
    <n v="1342115132"/>
    <x v="1372"/>
    <b v="0"/>
    <n v="16"/>
    <b v="1"/>
    <s v="music/rock"/>
    <n v="124"/>
    <n v="39"/>
    <x v="4"/>
    <x v="11"/>
  </r>
  <r>
    <x v="1373"/>
    <x v="1373"/>
    <x v="1371"/>
    <n v="10000"/>
    <n v="10501"/>
    <x v="0"/>
    <x v="0"/>
    <s v="USD"/>
    <n v="1483138233"/>
    <x v="1373"/>
    <b v="0"/>
    <n v="52"/>
    <b v="1"/>
    <s v="music/rock"/>
    <n v="105"/>
    <n v="202"/>
    <x v="4"/>
    <x v="11"/>
  </r>
  <r>
    <x v="1374"/>
    <x v="1374"/>
    <x v="1372"/>
    <n v="1500"/>
    <n v="2842"/>
    <x v="0"/>
    <x v="0"/>
    <s v="USD"/>
    <n v="1458874388"/>
    <x v="1374"/>
    <b v="0"/>
    <n v="66"/>
    <b v="1"/>
    <s v="music/rock"/>
    <n v="189"/>
    <n v="43"/>
    <x v="4"/>
    <x v="11"/>
  </r>
  <r>
    <x v="1375"/>
    <x v="1375"/>
    <x v="1373"/>
    <n v="4000"/>
    <n v="6853"/>
    <x v="0"/>
    <x v="6"/>
    <s v="EUR"/>
    <n v="1484444119"/>
    <x v="1375"/>
    <b v="0"/>
    <n v="109"/>
    <b v="1"/>
    <s v="music/rock"/>
    <n v="171"/>
    <n v="63"/>
    <x v="4"/>
    <x v="11"/>
  </r>
  <r>
    <x v="1376"/>
    <x v="1376"/>
    <x v="1374"/>
    <n v="3700"/>
    <n v="9342"/>
    <x v="0"/>
    <x v="1"/>
    <s v="GBP"/>
    <n v="1480784606"/>
    <x v="1376"/>
    <b v="0"/>
    <n v="168"/>
    <b v="1"/>
    <s v="music/rock"/>
    <n v="252"/>
    <n v="56"/>
    <x v="4"/>
    <x v="11"/>
  </r>
  <r>
    <x v="1377"/>
    <x v="1377"/>
    <x v="1375"/>
    <n v="1300"/>
    <n v="1510"/>
    <x v="0"/>
    <x v="0"/>
    <s v="USD"/>
    <n v="1486095060"/>
    <x v="1377"/>
    <b v="0"/>
    <n v="31"/>
    <b v="1"/>
    <s v="music/rock"/>
    <n v="116"/>
    <n v="49"/>
    <x v="4"/>
    <x v="11"/>
  </r>
  <r>
    <x v="1378"/>
    <x v="1378"/>
    <x v="1376"/>
    <n v="2000"/>
    <n v="4067"/>
    <x v="0"/>
    <x v="1"/>
    <s v="GBP"/>
    <n v="1470075210"/>
    <x v="1378"/>
    <b v="0"/>
    <n v="133"/>
    <b v="1"/>
    <s v="music/rock"/>
    <n v="203"/>
    <n v="31"/>
    <x v="4"/>
    <x v="11"/>
  </r>
  <r>
    <x v="1379"/>
    <x v="1379"/>
    <x v="1377"/>
    <n v="10000"/>
    <n v="11160"/>
    <x v="0"/>
    <x v="0"/>
    <s v="USD"/>
    <n v="1433504876"/>
    <x v="1379"/>
    <b v="0"/>
    <n v="151"/>
    <b v="1"/>
    <s v="music/rock"/>
    <n v="112"/>
    <n v="74"/>
    <x v="4"/>
    <x v="11"/>
  </r>
  <r>
    <x v="1380"/>
    <x v="1380"/>
    <x v="1378"/>
    <n v="25"/>
    <n v="106"/>
    <x v="0"/>
    <x v="0"/>
    <s v="USD"/>
    <n v="1433815200"/>
    <x v="1380"/>
    <b v="0"/>
    <n v="5"/>
    <b v="1"/>
    <s v="music/rock"/>
    <n v="424"/>
    <n v="21"/>
    <x v="4"/>
    <x v="11"/>
  </r>
  <r>
    <x v="1381"/>
    <x v="1381"/>
    <x v="1379"/>
    <n v="5000"/>
    <n v="5355"/>
    <x v="0"/>
    <x v="0"/>
    <s v="USD"/>
    <n v="1482988125"/>
    <x v="1381"/>
    <b v="0"/>
    <n v="73"/>
    <b v="1"/>
    <s v="music/rock"/>
    <n v="107"/>
    <n v="73"/>
    <x v="4"/>
    <x v="11"/>
  </r>
  <r>
    <x v="1382"/>
    <x v="1382"/>
    <x v="1380"/>
    <n v="8000"/>
    <n v="8349"/>
    <x v="0"/>
    <x v="0"/>
    <s v="USD"/>
    <n v="1367867536"/>
    <x v="1382"/>
    <b v="0"/>
    <n v="148"/>
    <b v="1"/>
    <s v="music/rock"/>
    <n v="104"/>
    <n v="56"/>
    <x v="4"/>
    <x v="11"/>
  </r>
  <r>
    <x v="1383"/>
    <x v="1383"/>
    <x v="1381"/>
    <n v="2200"/>
    <n v="4673"/>
    <x v="0"/>
    <x v="5"/>
    <s v="CAD"/>
    <n v="1482457678"/>
    <x v="1383"/>
    <b v="0"/>
    <n v="93"/>
    <b v="1"/>
    <s v="music/rock"/>
    <n v="212"/>
    <n v="50"/>
    <x v="4"/>
    <x v="11"/>
  </r>
  <r>
    <x v="1384"/>
    <x v="1384"/>
    <x v="1382"/>
    <n v="3500"/>
    <n v="4343"/>
    <x v="0"/>
    <x v="0"/>
    <s v="USD"/>
    <n v="1436117922"/>
    <x v="1384"/>
    <b v="0"/>
    <n v="63"/>
    <b v="1"/>
    <s v="music/rock"/>
    <n v="124"/>
    <n v="69"/>
    <x v="4"/>
    <x v="11"/>
  </r>
  <r>
    <x v="1385"/>
    <x v="1385"/>
    <x v="1383"/>
    <n v="8000"/>
    <n v="8832.49"/>
    <x v="0"/>
    <x v="12"/>
    <s v="EUR"/>
    <n v="1461931860"/>
    <x v="1385"/>
    <b v="0"/>
    <n v="134"/>
    <b v="1"/>
    <s v="music/rock"/>
    <n v="110"/>
    <n v="66"/>
    <x v="4"/>
    <x v="11"/>
  </r>
  <r>
    <x v="1386"/>
    <x v="1386"/>
    <x v="1384"/>
    <n v="400"/>
    <n v="875"/>
    <x v="0"/>
    <x v="0"/>
    <s v="USD"/>
    <n v="1438183889"/>
    <x v="1386"/>
    <b v="0"/>
    <n v="14"/>
    <b v="1"/>
    <s v="music/rock"/>
    <n v="219"/>
    <n v="63"/>
    <x v="4"/>
    <x v="11"/>
  </r>
  <r>
    <x v="1387"/>
    <x v="1387"/>
    <x v="1385"/>
    <n v="4000"/>
    <n v="5465"/>
    <x v="0"/>
    <x v="0"/>
    <s v="USD"/>
    <n v="1433305800"/>
    <x v="1387"/>
    <b v="0"/>
    <n v="78"/>
    <b v="1"/>
    <s v="music/rock"/>
    <n v="137"/>
    <n v="70"/>
    <x v="4"/>
    <x v="11"/>
  </r>
  <r>
    <x v="1388"/>
    <x v="1388"/>
    <x v="1386"/>
    <n v="5000"/>
    <n v="6740.37"/>
    <x v="0"/>
    <x v="0"/>
    <s v="USD"/>
    <n v="1476720840"/>
    <x v="1388"/>
    <b v="0"/>
    <n v="112"/>
    <b v="1"/>
    <s v="music/rock"/>
    <n v="135"/>
    <n v="60"/>
    <x v="4"/>
    <x v="11"/>
  </r>
  <r>
    <x v="1389"/>
    <x v="1389"/>
    <x v="1387"/>
    <n v="500"/>
    <n v="727"/>
    <x v="0"/>
    <x v="1"/>
    <s v="GBP"/>
    <n v="1471087957"/>
    <x v="1389"/>
    <b v="0"/>
    <n v="34"/>
    <b v="1"/>
    <s v="music/rock"/>
    <n v="145"/>
    <n v="21"/>
    <x v="4"/>
    <x v="11"/>
  </r>
  <r>
    <x v="1390"/>
    <x v="1390"/>
    <x v="1388"/>
    <n v="2800"/>
    <n v="3055"/>
    <x v="0"/>
    <x v="0"/>
    <s v="USD"/>
    <n v="1430154720"/>
    <x v="1390"/>
    <b v="0"/>
    <n v="19"/>
    <b v="1"/>
    <s v="music/rock"/>
    <n v="109"/>
    <n v="161"/>
    <x v="4"/>
    <x v="11"/>
  </r>
  <r>
    <x v="1391"/>
    <x v="1391"/>
    <x v="1389"/>
    <n v="500"/>
    <n v="551"/>
    <x v="0"/>
    <x v="0"/>
    <s v="USD"/>
    <n v="1440219540"/>
    <x v="1391"/>
    <b v="0"/>
    <n v="13"/>
    <b v="1"/>
    <s v="music/rock"/>
    <n v="110"/>
    <n v="42"/>
    <x v="4"/>
    <x v="11"/>
  </r>
  <r>
    <x v="1392"/>
    <x v="1392"/>
    <x v="1390"/>
    <n v="2500"/>
    <n v="2841"/>
    <x v="0"/>
    <x v="0"/>
    <s v="USD"/>
    <n v="1456976586"/>
    <x v="1392"/>
    <b v="0"/>
    <n v="104"/>
    <b v="1"/>
    <s v="music/rock"/>
    <n v="114"/>
    <n v="27"/>
    <x v="4"/>
    <x v="11"/>
  </r>
  <r>
    <x v="1393"/>
    <x v="1393"/>
    <x v="1391"/>
    <n v="10000"/>
    <n v="10235"/>
    <x v="0"/>
    <x v="0"/>
    <s v="USD"/>
    <n v="1470068523"/>
    <x v="1393"/>
    <b v="0"/>
    <n v="52"/>
    <b v="1"/>
    <s v="music/rock"/>
    <n v="102"/>
    <n v="197"/>
    <x v="4"/>
    <x v="11"/>
  </r>
  <r>
    <x v="1394"/>
    <x v="1394"/>
    <x v="1392"/>
    <n v="750"/>
    <n v="916"/>
    <x v="0"/>
    <x v="0"/>
    <s v="USD"/>
    <n v="1488337200"/>
    <x v="1394"/>
    <b v="0"/>
    <n v="17"/>
    <b v="1"/>
    <s v="music/rock"/>
    <n v="122"/>
    <n v="54"/>
    <x v="4"/>
    <x v="11"/>
  </r>
  <r>
    <x v="1395"/>
    <x v="1395"/>
    <x v="1393"/>
    <n v="3500"/>
    <n v="3916"/>
    <x v="0"/>
    <x v="0"/>
    <s v="USD"/>
    <n v="1484430481"/>
    <x v="1395"/>
    <b v="0"/>
    <n v="82"/>
    <b v="1"/>
    <s v="music/rock"/>
    <n v="112"/>
    <n v="48"/>
    <x v="4"/>
    <x v="11"/>
  </r>
  <r>
    <x v="1396"/>
    <x v="1396"/>
    <x v="1394"/>
    <n v="6000"/>
    <n v="6438"/>
    <x v="0"/>
    <x v="0"/>
    <s v="USD"/>
    <n v="1423871882"/>
    <x v="1396"/>
    <b v="0"/>
    <n v="73"/>
    <b v="1"/>
    <s v="music/rock"/>
    <n v="107"/>
    <n v="88"/>
    <x v="4"/>
    <x v="11"/>
  </r>
  <r>
    <x v="1397"/>
    <x v="1397"/>
    <x v="1395"/>
    <n v="10000"/>
    <n v="11385"/>
    <x v="0"/>
    <x v="0"/>
    <s v="USD"/>
    <n v="1477603140"/>
    <x v="1397"/>
    <b v="0"/>
    <n v="158"/>
    <b v="1"/>
    <s v="music/rock"/>
    <n v="114"/>
    <n v="72"/>
    <x v="4"/>
    <x v="11"/>
  </r>
  <r>
    <x v="1398"/>
    <x v="1398"/>
    <x v="1396"/>
    <n v="4400"/>
    <n v="4826"/>
    <x v="0"/>
    <x v="0"/>
    <s v="USD"/>
    <n v="1467752334"/>
    <x v="1398"/>
    <b v="0"/>
    <n v="65"/>
    <b v="1"/>
    <s v="music/rock"/>
    <n v="110"/>
    <n v="74"/>
    <x v="4"/>
    <x v="11"/>
  </r>
  <r>
    <x v="1399"/>
    <x v="1399"/>
    <x v="1397"/>
    <n v="9000"/>
    <n v="11353"/>
    <x v="0"/>
    <x v="0"/>
    <s v="USD"/>
    <n v="1412640373"/>
    <x v="1399"/>
    <b v="0"/>
    <n v="184"/>
    <b v="1"/>
    <s v="music/rock"/>
    <n v="126"/>
    <n v="62"/>
    <x v="4"/>
    <x v="11"/>
  </r>
  <r>
    <x v="1400"/>
    <x v="1400"/>
    <x v="1398"/>
    <n v="350"/>
    <n v="586"/>
    <x v="0"/>
    <x v="1"/>
    <s v="GBP"/>
    <n v="1465709400"/>
    <x v="1400"/>
    <b v="0"/>
    <n v="34"/>
    <b v="1"/>
    <s v="music/rock"/>
    <n v="167"/>
    <n v="17"/>
    <x v="4"/>
    <x v="11"/>
  </r>
  <r>
    <x v="1401"/>
    <x v="1401"/>
    <x v="1399"/>
    <n v="2500"/>
    <n v="12413"/>
    <x v="0"/>
    <x v="0"/>
    <s v="USD"/>
    <n v="1369612474"/>
    <x v="1401"/>
    <b v="0"/>
    <n v="240"/>
    <b v="1"/>
    <s v="music/rock"/>
    <n v="497"/>
    <n v="52"/>
    <x v="4"/>
    <x v="11"/>
  </r>
  <r>
    <x v="1402"/>
    <x v="1402"/>
    <x v="1400"/>
    <n v="2500"/>
    <n v="2729"/>
    <x v="0"/>
    <x v="1"/>
    <s v="GBP"/>
    <n v="1430439411"/>
    <x v="1402"/>
    <b v="0"/>
    <n v="113"/>
    <b v="1"/>
    <s v="music/rock"/>
    <n v="109"/>
    <n v="24"/>
    <x v="4"/>
    <x v="11"/>
  </r>
  <r>
    <x v="1403"/>
    <x v="1403"/>
    <x v="1401"/>
    <n v="4000"/>
    <n v="4103"/>
    <x v="0"/>
    <x v="0"/>
    <s v="USD"/>
    <n v="1374802235"/>
    <x v="1403"/>
    <b v="0"/>
    <n v="66"/>
    <b v="1"/>
    <s v="music/rock"/>
    <n v="103"/>
    <n v="62"/>
    <x v="4"/>
    <x v="11"/>
  </r>
  <r>
    <x v="1404"/>
    <x v="1404"/>
    <x v="1402"/>
    <n v="14500"/>
    <n v="241"/>
    <x v="2"/>
    <x v="1"/>
    <s v="GBP"/>
    <n v="1424607285"/>
    <x v="1404"/>
    <b v="1"/>
    <n v="5"/>
    <b v="0"/>
    <s v="publishing/translations"/>
    <n v="2"/>
    <n v="48"/>
    <x v="3"/>
    <x v="22"/>
  </r>
  <r>
    <x v="1405"/>
    <x v="1405"/>
    <x v="1403"/>
    <n v="25000"/>
    <n v="105"/>
    <x v="2"/>
    <x v="0"/>
    <s v="USD"/>
    <n v="1417195201"/>
    <x v="1405"/>
    <b v="1"/>
    <n v="17"/>
    <b v="0"/>
    <s v="publishing/translations"/>
    <n v="0"/>
    <n v="6"/>
    <x v="3"/>
    <x v="22"/>
  </r>
  <r>
    <x v="1406"/>
    <x v="1406"/>
    <x v="1404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x v="1407"/>
    <x v="1407"/>
    <x v="1405"/>
    <n v="3000"/>
    <n v="15"/>
    <x v="2"/>
    <x v="0"/>
    <s v="USD"/>
    <n v="1407847978"/>
    <x v="1407"/>
    <b v="0"/>
    <n v="2"/>
    <b v="0"/>
    <s v="publishing/translations"/>
    <n v="1"/>
    <n v="8"/>
    <x v="3"/>
    <x v="22"/>
  </r>
  <r>
    <x v="1408"/>
    <x v="1408"/>
    <x v="1406"/>
    <n v="1000"/>
    <n v="72"/>
    <x v="2"/>
    <x v="1"/>
    <s v="GBP"/>
    <n v="1447451756"/>
    <x v="1408"/>
    <b v="0"/>
    <n v="6"/>
    <b v="0"/>
    <s v="publishing/translations"/>
    <n v="7"/>
    <n v="12"/>
    <x v="3"/>
    <x v="22"/>
  </r>
  <r>
    <x v="1409"/>
    <x v="1409"/>
    <x v="1407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x v="1410"/>
    <x v="1410"/>
    <x v="1408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x v="1411"/>
    <x v="1411"/>
    <x v="1409"/>
    <n v="3000"/>
    <n v="7"/>
    <x v="2"/>
    <x v="1"/>
    <s v="GBP"/>
    <n v="1423185900"/>
    <x v="1411"/>
    <b v="0"/>
    <n v="3"/>
    <b v="0"/>
    <s v="publishing/translations"/>
    <n v="0"/>
    <n v="2"/>
    <x v="3"/>
    <x v="22"/>
  </r>
  <r>
    <x v="1412"/>
    <x v="1412"/>
    <x v="1410"/>
    <n v="7000"/>
    <n v="320"/>
    <x v="2"/>
    <x v="0"/>
    <s v="USD"/>
    <n v="1417656699"/>
    <x v="1412"/>
    <b v="0"/>
    <n v="13"/>
    <b v="0"/>
    <s v="publishing/translations"/>
    <n v="5"/>
    <n v="25"/>
    <x v="3"/>
    <x v="22"/>
  </r>
  <r>
    <x v="1413"/>
    <x v="1413"/>
    <x v="1411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x v="1414"/>
    <x v="1414"/>
    <x v="1412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x v="1415"/>
    <x v="1415"/>
    <x v="1413"/>
    <n v="4400"/>
    <n v="800"/>
    <x v="2"/>
    <x v="0"/>
    <s v="USD"/>
    <n v="1439741591"/>
    <x v="1415"/>
    <b v="0"/>
    <n v="9"/>
    <b v="0"/>
    <s v="publishing/translations"/>
    <n v="18"/>
    <n v="89"/>
    <x v="3"/>
    <x v="22"/>
  </r>
  <r>
    <x v="1416"/>
    <x v="1416"/>
    <x v="1414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x v="1417"/>
    <x v="1417"/>
    <x v="1415"/>
    <n v="4500"/>
    <n v="55"/>
    <x v="2"/>
    <x v="0"/>
    <s v="USD"/>
    <n v="1442315460"/>
    <x v="1417"/>
    <b v="0"/>
    <n v="2"/>
    <b v="0"/>
    <s v="publishing/translations"/>
    <n v="1"/>
    <n v="28"/>
    <x v="3"/>
    <x v="22"/>
  </r>
  <r>
    <x v="1418"/>
    <x v="1418"/>
    <x v="1416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x v="1419"/>
    <x v="1419"/>
    <x v="1417"/>
    <n v="6300"/>
    <n v="445"/>
    <x v="2"/>
    <x v="0"/>
    <s v="USD"/>
    <n v="1476010619"/>
    <x v="1419"/>
    <b v="0"/>
    <n v="10"/>
    <b v="0"/>
    <s v="publishing/translations"/>
    <n v="7"/>
    <n v="45"/>
    <x v="3"/>
    <x v="22"/>
  </r>
  <r>
    <x v="1420"/>
    <x v="1420"/>
    <x v="1418"/>
    <n v="110"/>
    <n v="3"/>
    <x v="2"/>
    <x v="0"/>
    <s v="USD"/>
    <n v="1467129686"/>
    <x v="1420"/>
    <b v="0"/>
    <n v="3"/>
    <b v="0"/>
    <s v="publishing/translations"/>
    <n v="3"/>
    <n v="1"/>
    <x v="3"/>
    <x v="22"/>
  </r>
  <r>
    <x v="1421"/>
    <x v="1421"/>
    <x v="1419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x v="1422"/>
    <x v="1422"/>
    <x v="1420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x v="1423"/>
    <x v="1423"/>
    <x v="1421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x v="1424"/>
    <x v="1424"/>
    <x v="1422"/>
    <n v="7500"/>
    <n v="1527"/>
    <x v="2"/>
    <x v="0"/>
    <s v="USD"/>
    <n v="1479233602"/>
    <x v="1424"/>
    <b v="0"/>
    <n v="14"/>
    <b v="0"/>
    <s v="publishing/translations"/>
    <n v="20"/>
    <n v="109"/>
    <x v="3"/>
    <x v="22"/>
  </r>
  <r>
    <x v="1425"/>
    <x v="1425"/>
    <x v="1423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x v="1426"/>
    <x v="1426"/>
    <x v="1424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x v="1427"/>
    <x v="1427"/>
    <x v="1425"/>
    <n v="5000"/>
    <n v="419"/>
    <x v="2"/>
    <x v="12"/>
    <s v="EUR"/>
    <n v="1474230385"/>
    <x v="1427"/>
    <b v="0"/>
    <n v="4"/>
    <b v="0"/>
    <s v="publishing/translations"/>
    <n v="8"/>
    <n v="105"/>
    <x v="3"/>
    <x v="22"/>
  </r>
  <r>
    <x v="1428"/>
    <x v="1428"/>
    <x v="1426"/>
    <n v="1000"/>
    <n v="45"/>
    <x v="2"/>
    <x v="3"/>
    <s v="EUR"/>
    <n v="1459584417"/>
    <x v="1428"/>
    <b v="0"/>
    <n v="3"/>
    <b v="0"/>
    <s v="publishing/translations"/>
    <n v="5"/>
    <n v="15"/>
    <x v="3"/>
    <x v="22"/>
  </r>
  <r>
    <x v="1429"/>
    <x v="1429"/>
    <x v="1427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x v="1430"/>
    <x v="1430"/>
    <x v="1428"/>
    <n v="5000"/>
    <n v="403"/>
    <x v="2"/>
    <x v="0"/>
    <s v="USD"/>
    <n v="1419017488"/>
    <x v="1430"/>
    <b v="0"/>
    <n v="5"/>
    <b v="0"/>
    <s v="publishing/translations"/>
    <n v="8"/>
    <n v="81"/>
    <x v="3"/>
    <x v="22"/>
  </r>
  <r>
    <x v="1431"/>
    <x v="1431"/>
    <x v="1429"/>
    <n v="17000"/>
    <n v="5431"/>
    <x v="2"/>
    <x v="0"/>
    <s v="USD"/>
    <n v="1448517816"/>
    <x v="1431"/>
    <b v="0"/>
    <n v="47"/>
    <b v="0"/>
    <s v="publishing/translations"/>
    <n v="32"/>
    <n v="116"/>
    <x v="3"/>
    <x v="22"/>
  </r>
  <r>
    <x v="1432"/>
    <x v="1432"/>
    <x v="1430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x v="1433"/>
    <x v="1433"/>
    <x v="1431"/>
    <n v="12000"/>
    <n v="805"/>
    <x v="2"/>
    <x v="13"/>
    <s v="EUR"/>
    <n v="1481367600"/>
    <x v="1433"/>
    <b v="0"/>
    <n v="10"/>
    <b v="0"/>
    <s v="publishing/translations"/>
    <n v="7"/>
    <n v="81"/>
    <x v="3"/>
    <x v="22"/>
  </r>
  <r>
    <x v="1434"/>
    <x v="1434"/>
    <x v="1432"/>
    <n v="82000"/>
    <n v="8190"/>
    <x v="2"/>
    <x v="8"/>
    <s v="DKK"/>
    <n v="1433775600"/>
    <x v="1434"/>
    <b v="0"/>
    <n v="11"/>
    <b v="0"/>
    <s v="publishing/translations"/>
    <n v="10"/>
    <n v="745"/>
    <x v="3"/>
    <x v="22"/>
  </r>
  <r>
    <x v="1435"/>
    <x v="1435"/>
    <x v="1433"/>
    <n v="15000"/>
    <n v="15"/>
    <x v="2"/>
    <x v="13"/>
    <s v="EUR"/>
    <n v="1444589020"/>
    <x v="1435"/>
    <b v="0"/>
    <n v="2"/>
    <b v="0"/>
    <s v="publishing/translations"/>
    <n v="0"/>
    <n v="8"/>
    <x v="3"/>
    <x v="22"/>
  </r>
  <r>
    <x v="1436"/>
    <x v="1436"/>
    <x v="1434"/>
    <n v="10000"/>
    <n v="77"/>
    <x v="2"/>
    <x v="12"/>
    <s v="EUR"/>
    <n v="1456043057"/>
    <x v="1436"/>
    <b v="0"/>
    <n v="2"/>
    <b v="0"/>
    <s v="publishing/translations"/>
    <n v="1"/>
    <n v="39"/>
    <x v="3"/>
    <x v="22"/>
  </r>
  <r>
    <x v="1437"/>
    <x v="1437"/>
    <x v="1435"/>
    <n v="3000"/>
    <n v="807"/>
    <x v="2"/>
    <x v="0"/>
    <s v="USD"/>
    <n v="1405227540"/>
    <x v="1437"/>
    <b v="0"/>
    <n v="22"/>
    <b v="0"/>
    <s v="publishing/translations"/>
    <n v="27"/>
    <n v="37"/>
    <x v="3"/>
    <x v="22"/>
  </r>
  <r>
    <x v="1438"/>
    <x v="1438"/>
    <x v="1436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x v="1439"/>
    <x v="1439"/>
    <x v="1437"/>
    <n v="2725"/>
    <n v="180"/>
    <x v="2"/>
    <x v="5"/>
    <s v="CAD"/>
    <n v="1425758101"/>
    <x v="1439"/>
    <b v="0"/>
    <n v="6"/>
    <b v="0"/>
    <s v="publishing/translations"/>
    <n v="7"/>
    <n v="30"/>
    <x v="3"/>
    <x v="22"/>
  </r>
  <r>
    <x v="1440"/>
    <x v="1440"/>
    <x v="1438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x v="1441"/>
    <x v="1441"/>
    <x v="1439"/>
    <n v="180000"/>
    <n v="2020"/>
    <x v="2"/>
    <x v="1"/>
    <s v="GBP"/>
    <n v="1441995769"/>
    <x v="1441"/>
    <b v="0"/>
    <n v="3"/>
    <b v="0"/>
    <s v="publishing/translations"/>
    <n v="1"/>
    <n v="673"/>
    <x v="3"/>
    <x v="22"/>
  </r>
  <r>
    <x v="1442"/>
    <x v="1442"/>
    <x v="1440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x v="1443"/>
    <x v="1443"/>
    <x v="1441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x v="1444"/>
    <x v="1444"/>
    <x v="1442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x v="1445"/>
    <x v="1445"/>
    <x v="1443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x v="1446"/>
    <x v="1446"/>
    <x v="1444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x v="1447"/>
    <x v="1447"/>
    <x v="1445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x v="1448"/>
    <x v="1448"/>
    <x v="1446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x v="1449"/>
    <x v="1449"/>
    <x v="1447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x v="1450"/>
    <x v="1450"/>
    <x v="1448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x v="1451"/>
    <x v="1451"/>
    <x v="1449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x v="1452"/>
    <x v="1452"/>
    <x v="1450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x v="1453"/>
    <x v="1453"/>
    <x v="1451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x v="1454"/>
    <x v="1454"/>
    <x v="1452"/>
    <n v="1750"/>
    <n v="15"/>
    <x v="1"/>
    <x v="3"/>
    <s v="EUR"/>
    <n v="1461535140"/>
    <x v="1454"/>
    <b v="0"/>
    <n v="1"/>
    <b v="0"/>
    <s v="publishing/translations"/>
    <n v="1"/>
    <n v="15"/>
    <x v="3"/>
    <x v="22"/>
  </r>
  <r>
    <x v="1455"/>
    <x v="1455"/>
    <x v="1453"/>
    <n v="15000"/>
    <n v="1575"/>
    <x v="1"/>
    <x v="0"/>
    <s v="USD"/>
    <n v="1409924340"/>
    <x v="1455"/>
    <b v="0"/>
    <n v="7"/>
    <b v="0"/>
    <s v="publishing/translations"/>
    <n v="11"/>
    <n v="225"/>
    <x v="3"/>
    <x v="22"/>
  </r>
  <r>
    <x v="1456"/>
    <x v="1456"/>
    <x v="1454"/>
    <n v="5000"/>
    <n v="145"/>
    <x v="1"/>
    <x v="13"/>
    <s v="EUR"/>
    <n v="1483459365"/>
    <x v="1456"/>
    <b v="0"/>
    <n v="3"/>
    <b v="0"/>
    <s v="publishing/translations"/>
    <n v="3"/>
    <n v="48"/>
    <x v="3"/>
    <x v="22"/>
  </r>
  <r>
    <x v="1457"/>
    <x v="1457"/>
    <x v="1455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x v="1458"/>
    <x v="1458"/>
    <x v="1456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x v="1459"/>
    <x v="1459"/>
    <x v="1457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x v="1460"/>
    <x v="1460"/>
    <x v="1458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x v="1461"/>
    <x v="1461"/>
    <x v="1459"/>
    <n v="15000"/>
    <n v="15186.69"/>
    <x v="0"/>
    <x v="0"/>
    <s v="USD"/>
    <n v="1413849600"/>
    <x v="1461"/>
    <b v="1"/>
    <n v="340"/>
    <b v="1"/>
    <s v="publishing/radio &amp; podcasts"/>
    <n v="101"/>
    <n v="45"/>
    <x v="3"/>
    <x v="23"/>
  </r>
  <r>
    <x v="1462"/>
    <x v="1462"/>
    <x v="1460"/>
    <n v="4000"/>
    <n v="4340.7"/>
    <x v="0"/>
    <x v="0"/>
    <s v="USD"/>
    <n v="1365609271"/>
    <x v="1462"/>
    <b v="1"/>
    <n v="150"/>
    <b v="1"/>
    <s v="publishing/radio &amp; podcasts"/>
    <n v="109"/>
    <n v="29"/>
    <x v="3"/>
    <x v="23"/>
  </r>
  <r>
    <x v="1463"/>
    <x v="1463"/>
    <x v="1461"/>
    <n v="600"/>
    <n v="886"/>
    <x v="0"/>
    <x v="0"/>
    <s v="USD"/>
    <n v="1365367938"/>
    <x v="1463"/>
    <b v="1"/>
    <n v="25"/>
    <b v="1"/>
    <s v="publishing/radio &amp; podcasts"/>
    <n v="148"/>
    <n v="35"/>
    <x v="3"/>
    <x v="23"/>
  </r>
  <r>
    <x v="1464"/>
    <x v="1464"/>
    <x v="1462"/>
    <n v="5000"/>
    <n v="8160"/>
    <x v="0"/>
    <x v="0"/>
    <s v="USD"/>
    <n v="1361029958"/>
    <x v="1464"/>
    <b v="1"/>
    <n v="234"/>
    <b v="1"/>
    <s v="publishing/radio &amp; podcasts"/>
    <n v="163"/>
    <n v="35"/>
    <x v="3"/>
    <x v="23"/>
  </r>
  <r>
    <x v="1465"/>
    <x v="1465"/>
    <x v="1463"/>
    <n v="30000"/>
    <n v="136924.35"/>
    <x v="0"/>
    <x v="0"/>
    <s v="USD"/>
    <n v="1332385200"/>
    <x v="1465"/>
    <b v="1"/>
    <n v="2602"/>
    <b v="1"/>
    <s v="publishing/radio &amp; podcasts"/>
    <n v="456"/>
    <n v="53"/>
    <x v="3"/>
    <x v="23"/>
  </r>
  <r>
    <x v="1466"/>
    <x v="1466"/>
    <x v="1464"/>
    <n v="16000"/>
    <n v="17260.37"/>
    <x v="0"/>
    <x v="0"/>
    <s v="USD"/>
    <n v="1452574800"/>
    <x v="1466"/>
    <b v="1"/>
    <n v="248"/>
    <b v="1"/>
    <s v="publishing/radio &amp; podcasts"/>
    <n v="108"/>
    <n v="70"/>
    <x v="3"/>
    <x v="23"/>
  </r>
  <r>
    <x v="1467"/>
    <x v="1467"/>
    <x v="1465"/>
    <n v="40000"/>
    <n v="46032"/>
    <x v="0"/>
    <x v="0"/>
    <s v="USD"/>
    <n v="1332699285"/>
    <x v="1467"/>
    <b v="1"/>
    <n v="600"/>
    <b v="1"/>
    <s v="publishing/radio &amp; podcasts"/>
    <n v="115"/>
    <n v="77"/>
    <x v="3"/>
    <x v="23"/>
  </r>
  <r>
    <x v="1468"/>
    <x v="1468"/>
    <x v="1466"/>
    <n v="9500"/>
    <n v="9725"/>
    <x v="0"/>
    <x v="0"/>
    <s v="USD"/>
    <n v="1307838049"/>
    <x v="1468"/>
    <b v="1"/>
    <n v="293"/>
    <b v="1"/>
    <s v="publishing/radio &amp; podcasts"/>
    <n v="102"/>
    <n v="33"/>
    <x v="3"/>
    <x v="23"/>
  </r>
  <r>
    <x v="1469"/>
    <x v="1469"/>
    <x v="1467"/>
    <n v="44250"/>
    <n v="47978"/>
    <x v="0"/>
    <x v="0"/>
    <s v="USD"/>
    <n v="1360938109"/>
    <x v="1469"/>
    <b v="1"/>
    <n v="321"/>
    <b v="1"/>
    <s v="publishing/radio &amp; podcasts"/>
    <n v="108"/>
    <n v="149"/>
    <x v="3"/>
    <x v="23"/>
  </r>
  <r>
    <x v="1470"/>
    <x v="1470"/>
    <x v="1468"/>
    <n v="1500"/>
    <n v="1877"/>
    <x v="0"/>
    <x v="0"/>
    <s v="USD"/>
    <n v="1356724263"/>
    <x v="1470"/>
    <b v="1"/>
    <n v="81"/>
    <b v="1"/>
    <s v="publishing/radio &amp; podcasts"/>
    <n v="125"/>
    <n v="23"/>
    <x v="3"/>
    <x v="23"/>
  </r>
  <r>
    <x v="1471"/>
    <x v="1471"/>
    <x v="1469"/>
    <n v="32000"/>
    <n v="33229"/>
    <x v="0"/>
    <x v="0"/>
    <s v="USD"/>
    <n v="1428620334"/>
    <x v="1471"/>
    <b v="1"/>
    <n v="343"/>
    <b v="1"/>
    <s v="publishing/radio &amp; podcasts"/>
    <n v="104"/>
    <n v="97"/>
    <x v="3"/>
    <x v="23"/>
  </r>
  <r>
    <x v="1472"/>
    <x v="1472"/>
    <x v="1470"/>
    <n v="25000"/>
    <n v="34676"/>
    <x v="0"/>
    <x v="0"/>
    <s v="USD"/>
    <n v="1381928503"/>
    <x v="1472"/>
    <b v="1"/>
    <n v="336"/>
    <b v="1"/>
    <s v="publishing/radio &amp; podcasts"/>
    <n v="139"/>
    <n v="103"/>
    <x v="3"/>
    <x v="23"/>
  </r>
  <r>
    <x v="1473"/>
    <x v="1473"/>
    <x v="1471"/>
    <n v="1500"/>
    <n v="1807.74"/>
    <x v="0"/>
    <x v="0"/>
    <s v="USD"/>
    <n v="1330644639"/>
    <x v="1473"/>
    <b v="1"/>
    <n v="47"/>
    <b v="1"/>
    <s v="publishing/radio &amp; podcasts"/>
    <n v="121"/>
    <n v="38"/>
    <x v="3"/>
    <x v="23"/>
  </r>
  <r>
    <x v="1474"/>
    <x v="1474"/>
    <x v="1472"/>
    <n v="3000"/>
    <n v="3368"/>
    <x v="0"/>
    <x v="0"/>
    <s v="USD"/>
    <n v="1379093292"/>
    <x v="1474"/>
    <b v="1"/>
    <n v="76"/>
    <b v="1"/>
    <s v="publishing/radio &amp; podcasts"/>
    <n v="112"/>
    <n v="44"/>
    <x v="3"/>
    <x v="23"/>
  </r>
  <r>
    <x v="1475"/>
    <x v="1475"/>
    <x v="1473"/>
    <n v="15000"/>
    <n v="28300.45"/>
    <x v="0"/>
    <x v="0"/>
    <s v="USD"/>
    <n v="1419051540"/>
    <x v="1475"/>
    <b v="1"/>
    <n v="441"/>
    <b v="1"/>
    <s v="publishing/radio &amp; podcasts"/>
    <n v="189"/>
    <n v="64"/>
    <x v="3"/>
    <x v="23"/>
  </r>
  <r>
    <x v="1476"/>
    <x v="1476"/>
    <x v="1474"/>
    <n v="6000"/>
    <n v="39693.279999999999"/>
    <x v="0"/>
    <x v="0"/>
    <s v="USD"/>
    <n v="1315616422"/>
    <x v="1476"/>
    <b v="1"/>
    <n v="916"/>
    <b v="1"/>
    <s v="publishing/radio &amp; podcasts"/>
    <n v="662"/>
    <n v="43"/>
    <x v="3"/>
    <x v="23"/>
  </r>
  <r>
    <x v="1477"/>
    <x v="1477"/>
    <x v="1475"/>
    <n v="30000"/>
    <n v="33393"/>
    <x v="0"/>
    <x v="0"/>
    <s v="USD"/>
    <n v="1324609200"/>
    <x v="1477"/>
    <b v="1"/>
    <n v="369"/>
    <b v="1"/>
    <s v="publishing/radio &amp; podcasts"/>
    <n v="111"/>
    <n v="90"/>
    <x v="3"/>
    <x v="23"/>
  </r>
  <r>
    <x v="1478"/>
    <x v="1478"/>
    <x v="1476"/>
    <n v="50000"/>
    <n v="590807.11"/>
    <x v="0"/>
    <x v="0"/>
    <s v="USD"/>
    <n v="1368564913"/>
    <x v="1478"/>
    <b v="1"/>
    <n v="20242"/>
    <b v="1"/>
    <s v="publishing/radio &amp; podcasts"/>
    <n v="1182"/>
    <n v="29"/>
    <x v="3"/>
    <x v="23"/>
  </r>
  <r>
    <x v="1479"/>
    <x v="1479"/>
    <x v="1477"/>
    <n v="1600"/>
    <n v="2198"/>
    <x v="0"/>
    <x v="0"/>
    <s v="USD"/>
    <n v="1399694340"/>
    <x v="1479"/>
    <b v="1"/>
    <n v="71"/>
    <b v="1"/>
    <s v="publishing/radio &amp; podcasts"/>
    <n v="137"/>
    <n v="31"/>
    <x v="3"/>
    <x v="23"/>
  </r>
  <r>
    <x v="1480"/>
    <x v="1480"/>
    <x v="1478"/>
    <n v="50000"/>
    <n v="58520.2"/>
    <x v="0"/>
    <x v="0"/>
    <s v="USD"/>
    <n v="1374858000"/>
    <x v="1480"/>
    <b v="1"/>
    <n v="635"/>
    <b v="1"/>
    <s v="publishing/radio &amp; podcasts"/>
    <n v="117"/>
    <n v="92"/>
    <x v="3"/>
    <x v="23"/>
  </r>
  <r>
    <x v="1481"/>
    <x v="1481"/>
    <x v="1479"/>
    <n v="5000"/>
    <n v="105"/>
    <x v="2"/>
    <x v="5"/>
    <s v="CAD"/>
    <n v="1383430145"/>
    <x v="1481"/>
    <b v="0"/>
    <n v="6"/>
    <b v="0"/>
    <s v="publishing/fiction"/>
    <n v="2"/>
    <n v="18"/>
    <x v="3"/>
    <x v="10"/>
  </r>
  <r>
    <x v="1482"/>
    <x v="1482"/>
    <x v="1480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x v="1483"/>
    <x v="1483"/>
    <x v="1481"/>
    <n v="7000"/>
    <n v="50"/>
    <x v="2"/>
    <x v="0"/>
    <s v="USD"/>
    <n v="1469162275"/>
    <x v="1483"/>
    <b v="0"/>
    <n v="2"/>
    <b v="0"/>
    <s v="publishing/fiction"/>
    <n v="1"/>
    <n v="25"/>
    <x v="3"/>
    <x v="10"/>
  </r>
  <r>
    <x v="1484"/>
    <x v="1484"/>
    <x v="1482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x v="1485"/>
    <x v="1485"/>
    <x v="1483"/>
    <n v="6700"/>
    <n v="150"/>
    <x v="2"/>
    <x v="0"/>
    <s v="USD"/>
    <n v="1434827173"/>
    <x v="1485"/>
    <b v="0"/>
    <n v="3"/>
    <b v="0"/>
    <s v="publishing/fiction"/>
    <n v="2"/>
    <n v="50"/>
    <x v="3"/>
    <x v="10"/>
  </r>
  <r>
    <x v="1486"/>
    <x v="1486"/>
    <x v="1484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x v="1487"/>
    <x v="1487"/>
    <x v="1485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x v="1488"/>
    <x v="1488"/>
    <x v="1486"/>
    <n v="15000"/>
    <n v="360"/>
    <x v="2"/>
    <x v="2"/>
    <s v="AUD"/>
    <n v="1388928660"/>
    <x v="1488"/>
    <b v="0"/>
    <n v="6"/>
    <b v="0"/>
    <s v="publishing/fiction"/>
    <n v="2"/>
    <n v="60"/>
    <x v="3"/>
    <x v="10"/>
  </r>
  <r>
    <x v="1489"/>
    <x v="1489"/>
    <x v="1487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x v="1490"/>
    <x v="1490"/>
    <x v="1488"/>
    <n v="2900"/>
    <n v="895"/>
    <x v="2"/>
    <x v="0"/>
    <s v="USD"/>
    <n v="1380720474"/>
    <x v="1490"/>
    <b v="0"/>
    <n v="19"/>
    <b v="0"/>
    <s v="publishing/fiction"/>
    <n v="31"/>
    <n v="47"/>
    <x v="3"/>
    <x v="10"/>
  </r>
  <r>
    <x v="1491"/>
    <x v="1491"/>
    <x v="1489"/>
    <n v="1200"/>
    <n v="100"/>
    <x v="2"/>
    <x v="0"/>
    <s v="USD"/>
    <n v="1424014680"/>
    <x v="1491"/>
    <b v="0"/>
    <n v="1"/>
    <b v="0"/>
    <s v="publishing/fiction"/>
    <n v="8"/>
    <n v="100"/>
    <x v="3"/>
    <x v="10"/>
  </r>
  <r>
    <x v="1492"/>
    <x v="1492"/>
    <x v="1490"/>
    <n v="4000"/>
    <n v="30"/>
    <x v="2"/>
    <x v="0"/>
    <s v="USD"/>
    <n v="1308431646"/>
    <x v="1492"/>
    <b v="0"/>
    <n v="2"/>
    <b v="0"/>
    <s v="publishing/fiction"/>
    <n v="1"/>
    <n v="15"/>
    <x v="3"/>
    <x v="10"/>
  </r>
  <r>
    <x v="1493"/>
    <x v="1493"/>
    <x v="1491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x v="1494"/>
    <x v="1494"/>
    <x v="1492"/>
    <n v="5000"/>
    <n v="445"/>
    <x v="2"/>
    <x v="0"/>
    <s v="USD"/>
    <n v="1428075480"/>
    <x v="1494"/>
    <b v="0"/>
    <n v="11"/>
    <b v="0"/>
    <s v="publishing/fiction"/>
    <n v="9"/>
    <n v="40"/>
    <x v="3"/>
    <x v="10"/>
  </r>
  <r>
    <x v="1495"/>
    <x v="1495"/>
    <x v="1493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x v="1496"/>
    <x v="1496"/>
    <x v="1494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x v="1497"/>
    <x v="1497"/>
    <x v="1495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x v="1498"/>
    <x v="1498"/>
    <x v="1496"/>
    <n v="3000"/>
    <n v="57"/>
    <x v="2"/>
    <x v="0"/>
    <s v="USD"/>
    <n v="1409787378"/>
    <x v="1498"/>
    <b v="0"/>
    <n v="3"/>
    <b v="0"/>
    <s v="publishing/fiction"/>
    <n v="2"/>
    <n v="19"/>
    <x v="3"/>
    <x v="10"/>
  </r>
  <r>
    <x v="1499"/>
    <x v="1499"/>
    <x v="1497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x v="1500"/>
    <x v="1500"/>
    <x v="1498"/>
    <n v="2800"/>
    <n v="701"/>
    <x v="2"/>
    <x v="0"/>
    <s v="USD"/>
    <n v="1367444557"/>
    <x v="1500"/>
    <b v="0"/>
    <n v="15"/>
    <b v="0"/>
    <s v="publishing/fiction"/>
    <n v="25"/>
    <n v="47"/>
    <x v="3"/>
    <x v="10"/>
  </r>
  <r>
    <x v="1501"/>
    <x v="1501"/>
    <x v="1499"/>
    <n v="52000"/>
    <n v="86492"/>
    <x v="0"/>
    <x v="5"/>
    <s v="CAD"/>
    <n v="1436364023"/>
    <x v="1501"/>
    <b v="1"/>
    <n v="885"/>
    <b v="1"/>
    <s v="photography/photobooks"/>
    <n v="166"/>
    <n v="98"/>
    <x v="8"/>
    <x v="20"/>
  </r>
  <r>
    <x v="1502"/>
    <x v="1502"/>
    <x v="1500"/>
    <n v="22000"/>
    <n v="22318"/>
    <x v="0"/>
    <x v="1"/>
    <s v="GBP"/>
    <n v="1458943200"/>
    <x v="1502"/>
    <b v="1"/>
    <n v="329"/>
    <b v="1"/>
    <s v="photography/photobooks"/>
    <n v="101"/>
    <n v="68"/>
    <x v="8"/>
    <x v="20"/>
  </r>
  <r>
    <x v="1503"/>
    <x v="1503"/>
    <x v="1501"/>
    <n v="3750"/>
    <n v="4045.93"/>
    <x v="0"/>
    <x v="18"/>
    <s v="EUR"/>
    <n v="1477210801"/>
    <x v="1503"/>
    <b v="1"/>
    <n v="71"/>
    <b v="1"/>
    <s v="photography/photobooks"/>
    <n v="108"/>
    <n v="57"/>
    <x v="8"/>
    <x v="20"/>
  </r>
  <r>
    <x v="1504"/>
    <x v="1504"/>
    <x v="1502"/>
    <n v="6500"/>
    <n v="18066"/>
    <x v="0"/>
    <x v="1"/>
    <s v="GBP"/>
    <n v="1402389180"/>
    <x v="1504"/>
    <b v="1"/>
    <n v="269"/>
    <b v="1"/>
    <s v="photography/photobooks"/>
    <n v="278"/>
    <n v="67"/>
    <x v="8"/>
    <x v="20"/>
  </r>
  <r>
    <x v="1505"/>
    <x v="1505"/>
    <x v="1503"/>
    <n v="16000"/>
    <n v="16573"/>
    <x v="0"/>
    <x v="12"/>
    <s v="EUR"/>
    <n v="1458676860"/>
    <x v="1505"/>
    <b v="1"/>
    <n v="345"/>
    <b v="1"/>
    <s v="photography/photobooks"/>
    <n v="104"/>
    <n v="48"/>
    <x v="8"/>
    <x v="20"/>
  </r>
  <r>
    <x v="1506"/>
    <x v="1506"/>
    <x v="1504"/>
    <n v="1500"/>
    <n v="1671"/>
    <x v="0"/>
    <x v="1"/>
    <s v="GBP"/>
    <n v="1406227904"/>
    <x v="1506"/>
    <b v="1"/>
    <n v="43"/>
    <b v="1"/>
    <s v="photography/photobooks"/>
    <n v="111"/>
    <n v="39"/>
    <x v="8"/>
    <x v="20"/>
  </r>
  <r>
    <x v="1507"/>
    <x v="1507"/>
    <x v="1505"/>
    <n v="1200"/>
    <n v="2580"/>
    <x v="0"/>
    <x v="0"/>
    <s v="USD"/>
    <n v="1273911000"/>
    <x v="1507"/>
    <b v="1"/>
    <n v="33"/>
    <b v="1"/>
    <s v="photography/photobooks"/>
    <n v="215"/>
    <n v="78"/>
    <x v="8"/>
    <x v="20"/>
  </r>
  <r>
    <x v="1508"/>
    <x v="1508"/>
    <x v="1506"/>
    <n v="18500"/>
    <n v="20491"/>
    <x v="0"/>
    <x v="0"/>
    <s v="USD"/>
    <n v="1403880281"/>
    <x v="1508"/>
    <b v="1"/>
    <n v="211"/>
    <b v="1"/>
    <s v="photography/photobooks"/>
    <n v="111"/>
    <n v="97"/>
    <x v="8"/>
    <x v="20"/>
  </r>
  <r>
    <x v="1509"/>
    <x v="1509"/>
    <x v="1507"/>
    <n v="17500"/>
    <n v="21637.22"/>
    <x v="0"/>
    <x v="12"/>
    <s v="EUR"/>
    <n v="1487113140"/>
    <x v="1509"/>
    <b v="1"/>
    <n v="196"/>
    <b v="1"/>
    <s v="photography/photobooks"/>
    <n v="124"/>
    <n v="110"/>
    <x v="8"/>
    <x v="20"/>
  </r>
  <r>
    <x v="1510"/>
    <x v="1510"/>
    <x v="1508"/>
    <n v="16000"/>
    <n v="16165.6"/>
    <x v="0"/>
    <x v="1"/>
    <s v="GBP"/>
    <n v="1405761278"/>
    <x v="1510"/>
    <b v="1"/>
    <n v="405"/>
    <b v="1"/>
    <s v="photography/photobooks"/>
    <n v="101"/>
    <n v="40"/>
    <x v="8"/>
    <x v="20"/>
  </r>
  <r>
    <x v="1511"/>
    <x v="1511"/>
    <x v="1509"/>
    <n v="14000"/>
    <n v="15651"/>
    <x v="0"/>
    <x v="0"/>
    <s v="USD"/>
    <n v="1447858804"/>
    <x v="1511"/>
    <b v="1"/>
    <n v="206"/>
    <b v="1"/>
    <s v="photography/photobooks"/>
    <n v="112"/>
    <n v="76"/>
    <x v="8"/>
    <x v="20"/>
  </r>
  <r>
    <x v="1512"/>
    <x v="1512"/>
    <x v="1510"/>
    <n v="3500"/>
    <n v="19557"/>
    <x v="0"/>
    <x v="0"/>
    <s v="USD"/>
    <n v="1486311939"/>
    <x v="1512"/>
    <b v="1"/>
    <n v="335"/>
    <b v="1"/>
    <s v="photography/photobooks"/>
    <n v="559"/>
    <n v="58"/>
    <x v="8"/>
    <x v="20"/>
  </r>
  <r>
    <x v="1513"/>
    <x v="1513"/>
    <x v="1511"/>
    <n v="8000"/>
    <n v="12001.5"/>
    <x v="0"/>
    <x v="1"/>
    <s v="GBP"/>
    <n v="1405523866"/>
    <x v="1513"/>
    <b v="1"/>
    <n v="215"/>
    <b v="1"/>
    <s v="photography/photobooks"/>
    <n v="150"/>
    <n v="56"/>
    <x v="8"/>
    <x v="20"/>
  </r>
  <r>
    <x v="1514"/>
    <x v="1514"/>
    <x v="1512"/>
    <n v="25000"/>
    <n v="26619"/>
    <x v="0"/>
    <x v="0"/>
    <s v="USD"/>
    <n v="1443363640"/>
    <x v="1514"/>
    <b v="1"/>
    <n v="176"/>
    <b v="1"/>
    <s v="photography/photobooks"/>
    <n v="106"/>
    <n v="151"/>
    <x v="8"/>
    <x v="20"/>
  </r>
  <r>
    <x v="1515"/>
    <x v="1515"/>
    <x v="1513"/>
    <n v="300000"/>
    <n v="471567"/>
    <x v="0"/>
    <x v="10"/>
    <s v="NOK"/>
    <n v="1458104697"/>
    <x v="1515"/>
    <b v="1"/>
    <n v="555"/>
    <b v="1"/>
    <s v="photography/photobooks"/>
    <n v="157"/>
    <n v="850"/>
    <x v="8"/>
    <x v="20"/>
  </r>
  <r>
    <x v="1516"/>
    <x v="1516"/>
    <x v="1514"/>
    <n v="17000"/>
    <n v="18472"/>
    <x v="0"/>
    <x v="0"/>
    <s v="USD"/>
    <n v="1475762400"/>
    <x v="1516"/>
    <b v="1"/>
    <n v="116"/>
    <b v="1"/>
    <s v="photography/photobooks"/>
    <n v="109"/>
    <n v="159"/>
    <x v="8"/>
    <x v="20"/>
  </r>
  <r>
    <x v="1517"/>
    <x v="1517"/>
    <x v="1515"/>
    <n v="15000"/>
    <n v="24297"/>
    <x v="0"/>
    <x v="0"/>
    <s v="USD"/>
    <n v="1417845600"/>
    <x v="1517"/>
    <b v="1"/>
    <n v="615"/>
    <b v="1"/>
    <s v="photography/photobooks"/>
    <n v="162"/>
    <n v="40"/>
    <x v="8"/>
    <x v="20"/>
  </r>
  <r>
    <x v="1518"/>
    <x v="1518"/>
    <x v="1516"/>
    <n v="15000"/>
    <n v="30805"/>
    <x v="0"/>
    <x v="0"/>
    <s v="USD"/>
    <n v="1401565252"/>
    <x v="1518"/>
    <b v="1"/>
    <n v="236"/>
    <b v="1"/>
    <s v="photography/photobooks"/>
    <n v="205"/>
    <n v="131"/>
    <x v="8"/>
    <x v="20"/>
  </r>
  <r>
    <x v="1519"/>
    <x v="1519"/>
    <x v="1517"/>
    <n v="9000"/>
    <n v="9302.75"/>
    <x v="0"/>
    <x v="0"/>
    <s v="USD"/>
    <n v="1403301540"/>
    <x v="1519"/>
    <b v="1"/>
    <n v="145"/>
    <b v="1"/>
    <s v="photography/photobooks"/>
    <n v="103"/>
    <n v="64"/>
    <x v="8"/>
    <x v="20"/>
  </r>
  <r>
    <x v="1520"/>
    <x v="1520"/>
    <x v="1518"/>
    <n v="18000"/>
    <n v="18625"/>
    <x v="0"/>
    <x v="0"/>
    <s v="USD"/>
    <n v="1418961600"/>
    <x v="1520"/>
    <b v="1"/>
    <n v="167"/>
    <b v="1"/>
    <s v="photography/photobooks"/>
    <n v="103"/>
    <n v="112"/>
    <x v="8"/>
    <x v="20"/>
  </r>
  <r>
    <x v="1521"/>
    <x v="1521"/>
    <x v="1519"/>
    <n v="37500"/>
    <n v="40055"/>
    <x v="0"/>
    <x v="0"/>
    <s v="USD"/>
    <n v="1465272091"/>
    <x v="1521"/>
    <b v="1"/>
    <n v="235"/>
    <b v="1"/>
    <s v="photography/photobooks"/>
    <n v="107"/>
    <n v="170"/>
    <x v="8"/>
    <x v="20"/>
  </r>
  <r>
    <x v="1522"/>
    <x v="1522"/>
    <x v="1520"/>
    <n v="43500"/>
    <n v="60450.1"/>
    <x v="0"/>
    <x v="0"/>
    <s v="USD"/>
    <n v="1413575739"/>
    <x v="1522"/>
    <b v="1"/>
    <n v="452"/>
    <b v="1"/>
    <s v="photography/photobooks"/>
    <n v="139"/>
    <n v="134"/>
    <x v="8"/>
    <x v="20"/>
  </r>
  <r>
    <x v="1523"/>
    <x v="1523"/>
    <x v="1521"/>
    <n v="18500"/>
    <n v="23096"/>
    <x v="0"/>
    <x v="0"/>
    <s v="USD"/>
    <n v="1419292800"/>
    <x v="1523"/>
    <b v="1"/>
    <n v="241"/>
    <b v="1"/>
    <s v="photography/photobooks"/>
    <n v="125"/>
    <n v="96"/>
    <x v="8"/>
    <x v="20"/>
  </r>
  <r>
    <x v="1524"/>
    <x v="1524"/>
    <x v="1522"/>
    <n v="3000"/>
    <n v="6210"/>
    <x v="0"/>
    <x v="11"/>
    <s v="SEK"/>
    <n v="1487592090"/>
    <x v="1524"/>
    <b v="1"/>
    <n v="28"/>
    <b v="1"/>
    <s v="photography/photobooks"/>
    <n v="207"/>
    <n v="222"/>
    <x v="8"/>
    <x v="20"/>
  </r>
  <r>
    <x v="1525"/>
    <x v="1525"/>
    <x v="1523"/>
    <n v="2600"/>
    <n v="4524.1499999999996"/>
    <x v="0"/>
    <x v="0"/>
    <s v="USD"/>
    <n v="1471539138"/>
    <x v="1525"/>
    <b v="1"/>
    <n v="140"/>
    <b v="1"/>
    <s v="photography/photobooks"/>
    <n v="174"/>
    <n v="32"/>
    <x v="8"/>
    <x v="20"/>
  </r>
  <r>
    <x v="1526"/>
    <x v="1526"/>
    <x v="1524"/>
    <n v="23000"/>
    <n v="27675"/>
    <x v="0"/>
    <x v="0"/>
    <s v="USD"/>
    <n v="1453185447"/>
    <x v="1526"/>
    <b v="1"/>
    <n v="280"/>
    <b v="1"/>
    <s v="photography/photobooks"/>
    <n v="120"/>
    <n v="99"/>
    <x v="8"/>
    <x v="20"/>
  </r>
  <r>
    <x v="1527"/>
    <x v="1527"/>
    <x v="1525"/>
    <n v="3500"/>
    <n v="3865.55"/>
    <x v="0"/>
    <x v="0"/>
    <s v="USD"/>
    <n v="1489497886"/>
    <x v="1527"/>
    <b v="1"/>
    <n v="70"/>
    <b v="1"/>
    <s v="photography/photobooks"/>
    <n v="110"/>
    <n v="55"/>
    <x v="8"/>
    <x v="20"/>
  </r>
  <r>
    <x v="1528"/>
    <x v="1528"/>
    <x v="1526"/>
    <n v="3000"/>
    <n v="8447"/>
    <x v="0"/>
    <x v="0"/>
    <s v="USD"/>
    <n v="1485907200"/>
    <x v="1528"/>
    <b v="1"/>
    <n v="160"/>
    <b v="1"/>
    <s v="photography/photobooks"/>
    <n v="282"/>
    <n v="53"/>
    <x v="8"/>
    <x v="20"/>
  </r>
  <r>
    <x v="1529"/>
    <x v="1529"/>
    <x v="1527"/>
    <n v="19000"/>
    <n v="19129"/>
    <x v="0"/>
    <x v="0"/>
    <s v="USD"/>
    <n v="1426773920"/>
    <x v="1529"/>
    <b v="1"/>
    <n v="141"/>
    <b v="1"/>
    <s v="photography/photobooks"/>
    <n v="101"/>
    <n v="136"/>
    <x v="8"/>
    <x v="20"/>
  </r>
  <r>
    <x v="1530"/>
    <x v="1530"/>
    <x v="1528"/>
    <n v="35000"/>
    <n v="47189"/>
    <x v="0"/>
    <x v="0"/>
    <s v="USD"/>
    <n v="1445624695"/>
    <x v="1530"/>
    <b v="1"/>
    <n v="874"/>
    <b v="1"/>
    <s v="photography/photobooks"/>
    <n v="135"/>
    <n v="54"/>
    <x v="8"/>
    <x v="20"/>
  </r>
  <r>
    <x v="1531"/>
    <x v="1531"/>
    <x v="1529"/>
    <n v="2350"/>
    <n v="4135"/>
    <x v="0"/>
    <x v="0"/>
    <s v="USD"/>
    <n v="1417402800"/>
    <x v="1531"/>
    <b v="1"/>
    <n v="73"/>
    <b v="1"/>
    <s v="photography/photobooks"/>
    <n v="176"/>
    <n v="57"/>
    <x v="8"/>
    <x v="20"/>
  </r>
  <r>
    <x v="1532"/>
    <x v="1532"/>
    <x v="1530"/>
    <n v="5000"/>
    <n v="24201"/>
    <x v="0"/>
    <x v="2"/>
    <s v="AUD"/>
    <n v="1455548400"/>
    <x v="1532"/>
    <b v="1"/>
    <n v="294"/>
    <b v="1"/>
    <s v="photography/photobooks"/>
    <n v="484"/>
    <n v="82"/>
    <x v="8"/>
    <x v="20"/>
  </r>
  <r>
    <x v="1533"/>
    <x v="1533"/>
    <x v="1531"/>
    <n v="45000"/>
    <n v="65313"/>
    <x v="0"/>
    <x v="0"/>
    <s v="USD"/>
    <n v="1462161540"/>
    <x v="1533"/>
    <b v="1"/>
    <n v="740"/>
    <b v="1"/>
    <s v="photography/photobooks"/>
    <n v="145"/>
    <n v="88"/>
    <x v="8"/>
    <x v="20"/>
  </r>
  <r>
    <x v="1534"/>
    <x v="1534"/>
    <x v="1532"/>
    <n v="7500"/>
    <n v="31330"/>
    <x v="0"/>
    <x v="0"/>
    <s v="USD"/>
    <n v="1441383062"/>
    <x v="1534"/>
    <b v="1"/>
    <n v="369"/>
    <b v="1"/>
    <s v="photography/photobooks"/>
    <n v="418"/>
    <n v="85"/>
    <x v="8"/>
    <x v="20"/>
  </r>
  <r>
    <x v="1535"/>
    <x v="1535"/>
    <x v="1533"/>
    <n v="4000"/>
    <n v="5297"/>
    <x v="0"/>
    <x v="0"/>
    <s v="USD"/>
    <n v="1464040800"/>
    <x v="1535"/>
    <b v="1"/>
    <n v="110"/>
    <b v="1"/>
    <s v="photography/photobooks"/>
    <n v="132"/>
    <n v="48"/>
    <x v="8"/>
    <x v="20"/>
  </r>
  <r>
    <x v="1536"/>
    <x v="1536"/>
    <x v="1534"/>
    <n v="12000"/>
    <n v="30037.01"/>
    <x v="0"/>
    <x v="0"/>
    <s v="USD"/>
    <n v="1440702910"/>
    <x v="1536"/>
    <b v="1"/>
    <n v="455"/>
    <b v="1"/>
    <s v="photography/photobooks"/>
    <n v="250"/>
    <n v="66"/>
    <x v="8"/>
    <x v="20"/>
  </r>
  <r>
    <x v="1537"/>
    <x v="1537"/>
    <x v="1535"/>
    <n v="12000"/>
    <n v="21588"/>
    <x v="0"/>
    <x v="12"/>
    <s v="EUR"/>
    <n v="1470506400"/>
    <x v="1537"/>
    <b v="1"/>
    <n v="224"/>
    <b v="1"/>
    <s v="photography/photobooks"/>
    <n v="180"/>
    <n v="96"/>
    <x v="8"/>
    <x v="20"/>
  </r>
  <r>
    <x v="1538"/>
    <x v="1538"/>
    <x v="1536"/>
    <n v="7000"/>
    <n v="7184"/>
    <x v="0"/>
    <x v="0"/>
    <s v="USD"/>
    <n v="1421952370"/>
    <x v="1538"/>
    <b v="1"/>
    <n v="46"/>
    <b v="1"/>
    <s v="photography/photobooks"/>
    <n v="103"/>
    <n v="156"/>
    <x v="8"/>
    <x v="20"/>
  </r>
  <r>
    <x v="1539"/>
    <x v="1539"/>
    <x v="1537"/>
    <n v="20000"/>
    <n v="27197.22"/>
    <x v="0"/>
    <x v="0"/>
    <s v="USD"/>
    <n v="1483481019"/>
    <x v="1539"/>
    <b v="0"/>
    <n v="284"/>
    <b v="1"/>
    <s v="photography/photobooks"/>
    <n v="136"/>
    <n v="96"/>
    <x v="8"/>
    <x v="20"/>
  </r>
  <r>
    <x v="1540"/>
    <x v="1540"/>
    <x v="1538"/>
    <n v="15000"/>
    <n v="17680"/>
    <x v="0"/>
    <x v="0"/>
    <s v="USD"/>
    <n v="1416964500"/>
    <x v="1540"/>
    <b v="1"/>
    <n v="98"/>
    <b v="1"/>
    <s v="photography/photobooks"/>
    <n v="118"/>
    <n v="180"/>
    <x v="8"/>
    <x v="20"/>
  </r>
  <r>
    <x v="1541"/>
    <x v="1541"/>
    <x v="1539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x v="1542"/>
    <x v="1542"/>
    <x v="1540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x v="1543"/>
    <x v="1543"/>
    <x v="1541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x v="1544"/>
    <x v="1544"/>
    <x v="1542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x v="1545"/>
    <x v="1545"/>
    <x v="1543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x v="1546"/>
    <x v="1546"/>
    <x v="1544"/>
    <n v="1000"/>
    <n v="289"/>
    <x v="2"/>
    <x v="1"/>
    <s v="GBP"/>
    <n v="1410930399"/>
    <x v="1546"/>
    <b v="0"/>
    <n v="11"/>
    <b v="0"/>
    <s v="photography/nature"/>
    <n v="29"/>
    <n v="26"/>
    <x v="8"/>
    <x v="24"/>
  </r>
  <r>
    <x v="1547"/>
    <x v="1547"/>
    <x v="1545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x v="1548"/>
    <x v="1548"/>
    <x v="1546"/>
    <n v="700"/>
    <n v="60"/>
    <x v="2"/>
    <x v="0"/>
    <s v="USD"/>
    <n v="1447020620"/>
    <x v="1548"/>
    <b v="0"/>
    <n v="1"/>
    <b v="0"/>
    <s v="photography/nature"/>
    <n v="9"/>
    <n v="60"/>
    <x v="8"/>
    <x v="24"/>
  </r>
  <r>
    <x v="1549"/>
    <x v="1549"/>
    <x v="1547"/>
    <n v="500"/>
    <n v="170"/>
    <x v="2"/>
    <x v="0"/>
    <s v="USD"/>
    <n v="1446524159"/>
    <x v="1549"/>
    <b v="0"/>
    <n v="6"/>
    <b v="0"/>
    <s v="photography/nature"/>
    <n v="34"/>
    <n v="28"/>
    <x v="8"/>
    <x v="24"/>
  </r>
  <r>
    <x v="1550"/>
    <x v="1550"/>
    <x v="1548"/>
    <n v="750"/>
    <n v="101"/>
    <x v="2"/>
    <x v="1"/>
    <s v="GBP"/>
    <n v="1463050034"/>
    <x v="1550"/>
    <b v="0"/>
    <n v="7"/>
    <b v="0"/>
    <s v="photography/nature"/>
    <n v="13"/>
    <n v="14"/>
    <x v="8"/>
    <x v="24"/>
  </r>
  <r>
    <x v="1551"/>
    <x v="1551"/>
    <x v="1549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x v="1552"/>
    <x v="1552"/>
    <x v="1550"/>
    <n v="4300"/>
    <n v="2115"/>
    <x v="2"/>
    <x v="0"/>
    <s v="USD"/>
    <n v="1412135940"/>
    <x v="1552"/>
    <b v="0"/>
    <n v="16"/>
    <b v="0"/>
    <s v="photography/nature"/>
    <n v="49"/>
    <n v="132"/>
    <x v="8"/>
    <x v="24"/>
  </r>
  <r>
    <x v="1553"/>
    <x v="1553"/>
    <x v="1551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x v="1554"/>
    <x v="1554"/>
    <x v="1552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x v="1555"/>
    <x v="1555"/>
    <x v="1553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x v="1556"/>
    <x v="1556"/>
    <x v="1554"/>
    <n v="1500"/>
    <n v="677"/>
    <x v="2"/>
    <x v="5"/>
    <s v="CAD"/>
    <n v="1467603624"/>
    <x v="1556"/>
    <b v="0"/>
    <n v="12"/>
    <b v="0"/>
    <s v="photography/nature"/>
    <n v="45"/>
    <n v="56"/>
    <x v="8"/>
    <x v="24"/>
  </r>
  <r>
    <x v="1557"/>
    <x v="1557"/>
    <x v="1555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x v="1558"/>
    <x v="1558"/>
    <x v="1556"/>
    <n v="750"/>
    <n v="35"/>
    <x v="2"/>
    <x v="1"/>
    <s v="GBP"/>
    <n v="1440763920"/>
    <x v="1558"/>
    <b v="0"/>
    <n v="3"/>
    <b v="0"/>
    <s v="photography/nature"/>
    <n v="5"/>
    <n v="12"/>
    <x v="8"/>
    <x v="24"/>
  </r>
  <r>
    <x v="1559"/>
    <x v="1559"/>
    <x v="1557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x v="1560"/>
    <x v="1560"/>
    <x v="1558"/>
    <n v="2500"/>
    <n v="94"/>
    <x v="2"/>
    <x v="0"/>
    <s v="USD"/>
    <n v="1415842193"/>
    <x v="1560"/>
    <b v="0"/>
    <n v="4"/>
    <b v="0"/>
    <s v="photography/nature"/>
    <n v="4"/>
    <n v="24"/>
    <x v="8"/>
    <x v="24"/>
  </r>
  <r>
    <x v="1561"/>
    <x v="1561"/>
    <x v="1559"/>
    <n v="10000"/>
    <n v="67"/>
    <x v="1"/>
    <x v="0"/>
    <s v="USD"/>
    <n v="1383789603"/>
    <x v="1561"/>
    <b v="0"/>
    <n v="1"/>
    <b v="0"/>
    <s v="publishing/art books"/>
    <n v="1"/>
    <n v="67"/>
    <x v="3"/>
    <x v="25"/>
  </r>
  <r>
    <x v="1562"/>
    <x v="1562"/>
    <x v="1560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x v="1563"/>
    <x v="1563"/>
    <x v="1561"/>
    <n v="6000"/>
    <n v="85"/>
    <x v="1"/>
    <x v="1"/>
    <s v="GBP"/>
    <n v="1394815751"/>
    <x v="1563"/>
    <b v="0"/>
    <n v="2"/>
    <b v="0"/>
    <s v="publishing/art books"/>
    <n v="1"/>
    <n v="43"/>
    <x v="3"/>
    <x v="25"/>
  </r>
  <r>
    <x v="1564"/>
    <x v="1564"/>
    <x v="1562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x v="1565"/>
    <x v="1565"/>
    <x v="1563"/>
    <n v="4000"/>
    <n v="100"/>
    <x v="1"/>
    <x v="0"/>
    <s v="USD"/>
    <n v="1307554261"/>
    <x v="1565"/>
    <b v="0"/>
    <n v="1"/>
    <b v="0"/>
    <s v="publishing/art books"/>
    <n v="3"/>
    <n v="100"/>
    <x v="3"/>
    <x v="25"/>
  </r>
  <r>
    <x v="1566"/>
    <x v="1566"/>
    <x v="1564"/>
    <n v="30000"/>
    <n v="6375"/>
    <x v="1"/>
    <x v="0"/>
    <s v="USD"/>
    <n v="1469656800"/>
    <x v="1566"/>
    <b v="0"/>
    <n v="59"/>
    <b v="0"/>
    <s v="publishing/art books"/>
    <n v="21"/>
    <n v="108"/>
    <x v="3"/>
    <x v="25"/>
  </r>
  <r>
    <x v="1567"/>
    <x v="1567"/>
    <x v="1565"/>
    <n v="8500"/>
    <n v="350"/>
    <x v="1"/>
    <x v="0"/>
    <s v="USD"/>
    <n v="1392595200"/>
    <x v="1567"/>
    <b v="0"/>
    <n v="13"/>
    <b v="0"/>
    <s v="publishing/art books"/>
    <n v="4"/>
    <n v="27"/>
    <x v="3"/>
    <x v="25"/>
  </r>
  <r>
    <x v="1568"/>
    <x v="1568"/>
    <x v="1566"/>
    <n v="25000"/>
    <n v="3410"/>
    <x v="1"/>
    <x v="0"/>
    <s v="USD"/>
    <n v="1419384585"/>
    <x v="1568"/>
    <b v="0"/>
    <n v="22"/>
    <b v="0"/>
    <s v="publishing/art books"/>
    <n v="14"/>
    <n v="155"/>
    <x v="3"/>
    <x v="25"/>
  </r>
  <r>
    <x v="1569"/>
    <x v="1569"/>
    <x v="1567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x v="1570"/>
    <x v="1570"/>
    <x v="1568"/>
    <n v="6000"/>
    <n v="2484"/>
    <x v="1"/>
    <x v="0"/>
    <s v="USD"/>
    <n v="1460140282"/>
    <x v="1570"/>
    <b v="0"/>
    <n v="52"/>
    <b v="0"/>
    <s v="publishing/art books"/>
    <n v="41"/>
    <n v="48"/>
    <x v="3"/>
    <x v="25"/>
  </r>
  <r>
    <x v="1571"/>
    <x v="1571"/>
    <x v="1569"/>
    <n v="12100"/>
    <n v="80"/>
    <x v="1"/>
    <x v="1"/>
    <s v="GBP"/>
    <n v="1434738483"/>
    <x v="1571"/>
    <b v="0"/>
    <n v="4"/>
    <b v="0"/>
    <s v="publishing/art books"/>
    <n v="1"/>
    <n v="20"/>
    <x v="3"/>
    <x v="25"/>
  </r>
  <r>
    <x v="1572"/>
    <x v="1572"/>
    <x v="1570"/>
    <n v="2500"/>
    <n v="125"/>
    <x v="1"/>
    <x v="1"/>
    <s v="GBP"/>
    <n v="1456703940"/>
    <x v="1572"/>
    <b v="0"/>
    <n v="3"/>
    <b v="0"/>
    <s v="publishing/art books"/>
    <n v="5"/>
    <n v="42"/>
    <x v="3"/>
    <x v="25"/>
  </r>
  <r>
    <x v="1573"/>
    <x v="1573"/>
    <x v="1571"/>
    <n v="9000"/>
    <n v="223"/>
    <x v="1"/>
    <x v="5"/>
    <s v="CAD"/>
    <n v="1491019140"/>
    <x v="1573"/>
    <b v="0"/>
    <n v="3"/>
    <b v="0"/>
    <s v="publishing/art books"/>
    <n v="2"/>
    <n v="74"/>
    <x v="3"/>
    <x v="25"/>
  </r>
  <r>
    <x v="1574"/>
    <x v="1574"/>
    <x v="1572"/>
    <n v="10000"/>
    <n v="506"/>
    <x v="1"/>
    <x v="0"/>
    <s v="USD"/>
    <n v="1424211329"/>
    <x v="1574"/>
    <b v="0"/>
    <n v="6"/>
    <b v="0"/>
    <s v="publishing/art books"/>
    <n v="5"/>
    <n v="84"/>
    <x v="3"/>
    <x v="25"/>
  </r>
  <r>
    <x v="1575"/>
    <x v="1575"/>
    <x v="1573"/>
    <n v="10000"/>
    <n v="2291"/>
    <x v="1"/>
    <x v="0"/>
    <s v="USD"/>
    <n v="1404909296"/>
    <x v="1575"/>
    <b v="0"/>
    <n v="35"/>
    <b v="0"/>
    <s v="publishing/art books"/>
    <n v="23"/>
    <n v="65"/>
    <x v="3"/>
    <x v="25"/>
  </r>
  <r>
    <x v="1576"/>
    <x v="1576"/>
    <x v="1574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x v="1577"/>
    <x v="1577"/>
    <x v="1575"/>
    <n v="10000"/>
    <n v="55"/>
    <x v="1"/>
    <x v="0"/>
    <s v="USD"/>
    <n v="1343161248"/>
    <x v="1577"/>
    <b v="0"/>
    <n v="2"/>
    <b v="0"/>
    <s v="publishing/art books"/>
    <n v="1"/>
    <n v="28"/>
    <x v="3"/>
    <x v="25"/>
  </r>
  <r>
    <x v="1578"/>
    <x v="1578"/>
    <x v="1576"/>
    <n v="1897"/>
    <n v="205"/>
    <x v="1"/>
    <x v="0"/>
    <s v="USD"/>
    <n v="1283392800"/>
    <x v="1578"/>
    <b v="0"/>
    <n v="4"/>
    <b v="0"/>
    <s v="publishing/art books"/>
    <n v="11"/>
    <n v="51"/>
    <x v="3"/>
    <x v="25"/>
  </r>
  <r>
    <x v="1579"/>
    <x v="1579"/>
    <x v="1577"/>
    <n v="3333"/>
    <n v="28"/>
    <x v="1"/>
    <x v="0"/>
    <s v="USD"/>
    <n v="1377734091"/>
    <x v="1579"/>
    <b v="0"/>
    <n v="2"/>
    <b v="0"/>
    <s v="publishing/art books"/>
    <n v="1"/>
    <n v="14"/>
    <x v="3"/>
    <x v="25"/>
  </r>
  <r>
    <x v="1580"/>
    <x v="1580"/>
    <x v="1578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x v="1581"/>
    <x v="1581"/>
    <x v="1579"/>
    <n v="1000"/>
    <n v="5"/>
    <x v="2"/>
    <x v="1"/>
    <s v="GBP"/>
    <n v="1450521990"/>
    <x v="1581"/>
    <b v="0"/>
    <n v="1"/>
    <b v="0"/>
    <s v="photography/places"/>
    <n v="1"/>
    <n v="5"/>
    <x v="8"/>
    <x v="26"/>
  </r>
  <r>
    <x v="1582"/>
    <x v="1582"/>
    <x v="1580"/>
    <n v="1000"/>
    <n v="93"/>
    <x v="2"/>
    <x v="0"/>
    <s v="USD"/>
    <n v="1445894400"/>
    <x v="1582"/>
    <b v="0"/>
    <n v="3"/>
    <b v="0"/>
    <s v="photography/places"/>
    <n v="9"/>
    <n v="31"/>
    <x v="8"/>
    <x v="26"/>
  </r>
  <r>
    <x v="1583"/>
    <x v="1583"/>
    <x v="1581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x v="1584"/>
    <x v="1584"/>
    <x v="1582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x v="1585"/>
    <x v="1585"/>
    <x v="1583"/>
    <n v="2000"/>
    <n v="1580"/>
    <x v="2"/>
    <x v="5"/>
    <s v="CAD"/>
    <n v="1482663600"/>
    <x v="1585"/>
    <b v="0"/>
    <n v="12"/>
    <b v="0"/>
    <s v="photography/places"/>
    <n v="79"/>
    <n v="132"/>
    <x v="8"/>
    <x v="26"/>
  </r>
  <r>
    <x v="1586"/>
    <x v="1586"/>
    <x v="1584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x v="1587"/>
    <x v="1587"/>
    <x v="1585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x v="1588"/>
    <x v="1588"/>
    <x v="1586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x v="1589"/>
    <x v="1589"/>
    <x v="1587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x v="1590"/>
    <x v="1590"/>
    <x v="1588"/>
    <n v="60000"/>
    <n v="1020"/>
    <x v="2"/>
    <x v="13"/>
    <s v="EUR"/>
    <n v="1443040464"/>
    <x v="1590"/>
    <b v="0"/>
    <n v="2"/>
    <b v="0"/>
    <s v="photography/places"/>
    <n v="2"/>
    <n v="510"/>
    <x v="8"/>
    <x v="26"/>
  </r>
  <r>
    <x v="1591"/>
    <x v="1591"/>
    <x v="1589"/>
    <n v="14000"/>
    <n v="4092"/>
    <x v="2"/>
    <x v="1"/>
    <s v="GBP"/>
    <n v="1459700741"/>
    <x v="1591"/>
    <b v="0"/>
    <n v="92"/>
    <b v="0"/>
    <s v="photography/places"/>
    <n v="29"/>
    <n v="44"/>
    <x v="8"/>
    <x v="26"/>
  </r>
  <r>
    <x v="1592"/>
    <x v="1592"/>
    <x v="1590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x v="1593"/>
    <x v="1593"/>
    <x v="1591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x v="1594"/>
    <x v="1594"/>
    <x v="1592"/>
    <n v="1000"/>
    <n v="205"/>
    <x v="2"/>
    <x v="0"/>
    <s v="USD"/>
    <n v="1463329260"/>
    <x v="1594"/>
    <b v="0"/>
    <n v="10"/>
    <b v="0"/>
    <s v="photography/places"/>
    <n v="21"/>
    <n v="21"/>
    <x v="8"/>
    <x v="26"/>
  </r>
  <r>
    <x v="1595"/>
    <x v="1595"/>
    <x v="1593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x v="1596"/>
    <x v="1596"/>
    <x v="1594"/>
    <n v="3250"/>
    <n v="75"/>
    <x v="2"/>
    <x v="1"/>
    <s v="GBP"/>
    <n v="1418469569"/>
    <x v="1596"/>
    <b v="0"/>
    <n v="3"/>
    <b v="0"/>
    <s v="photography/places"/>
    <n v="2"/>
    <n v="25"/>
    <x v="8"/>
    <x v="26"/>
  </r>
  <r>
    <x v="1597"/>
    <x v="1597"/>
    <x v="1595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x v="1598"/>
    <x v="1598"/>
    <x v="1596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x v="1599"/>
    <x v="1599"/>
    <x v="1597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x v="1600"/>
    <x v="1600"/>
    <x v="1598"/>
    <n v="5000"/>
    <n v="367"/>
    <x v="2"/>
    <x v="0"/>
    <s v="USD"/>
    <n v="1405401060"/>
    <x v="1600"/>
    <b v="0"/>
    <n v="9"/>
    <b v="0"/>
    <s v="photography/places"/>
    <n v="7"/>
    <n v="41"/>
    <x v="8"/>
    <x v="26"/>
  </r>
  <r>
    <x v="1601"/>
    <x v="1601"/>
    <x v="1599"/>
    <n v="2500"/>
    <n v="2706.23"/>
    <x v="0"/>
    <x v="0"/>
    <s v="USD"/>
    <n v="1304561633"/>
    <x v="1601"/>
    <b v="0"/>
    <n v="56"/>
    <b v="1"/>
    <s v="music/rock"/>
    <n v="108"/>
    <n v="48"/>
    <x v="4"/>
    <x v="11"/>
  </r>
  <r>
    <x v="1602"/>
    <x v="1602"/>
    <x v="1600"/>
    <n v="1500"/>
    <n v="1502.5"/>
    <x v="0"/>
    <x v="0"/>
    <s v="USD"/>
    <n v="1318633200"/>
    <x v="1602"/>
    <b v="0"/>
    <n v="32"/>
    <b v="1"/>
    <s v="music/rock"/>
    <n v="100"/>
    <n v="47"/>
    <x v="4"/>
    <x v="11"/>
  </r>
  <r>
    <x v="1603"/>
    <x v="1603"/>
    <x v="1601"/>
    <n v="2000"/>
    <n v="2000.66"/>
    <x v="0"/>
    <x v="0"/>
    <s v="USD"/>
    <n v="1327723459"/>
    <x v="1603"/>
    <b v="0"/>
    <n v="30"/>
    <b v="1"/>
    <s v="music/rock"/>
    <n v="100"/>
    <n v="67"/>
    <x v="4"/>
    <x v="11"/>
  </r>
  <r>
    <x v="1604"/>
    <x v="1604"/>
    <x v="1602"/>
    <n v="2800"/>
    <n v="3419"/>
    <x v="0"/>
    <x v="0"/>
    <s v="USD"/>
    <n v="1332011835"/>
    <x v="1604"/>
    <b v="0"/>
    <n v="70"/>
    <b v="1"/>
    <s v="music/rock"/>
    <n v="122"/>
    <n v="49"/>
    <x v="4"/>
    <x v="11"/>
  </r>
  <r>
    <x v="1605"/>
    <x v="1605"/>
    <x v="1603"/>
    <n v="6000"/>
    <n v="6041.6"/>
    <x v="0"/>
    <x v="0"/>
    <s v="USD"/>
    <n v="1312182000"/>
    <x v="1605"/>
    <b v="0"/>
    <n v="44"/>
    <b v="1"/>
    <s v="music/rock"/>
    <n v="101"/>
    <n v="137"/>
    <x v="4"/>
    <x v="11"/>
  </r>
  <r>
    <x v="1606"/>
    <x v="1606"/>
    <x v="1604"/>
    <n v="8000"/>
    <n v="8080.33"/>
    <x v="0"/>
    <x v="0"/>
    <s v="USD"/>
    <n v="1300930838"/>
    <x v="1606"/>
    <b v="0"/>
    <n v="92"/>
    <b v="1"/>
    <s v="music/rock"/>
    <n v="101"/>
    <n v="88"/>
    <x v="4"/>
    <x v="11"/>
  </r>
  <r>
    <x v="1607"/>
    <x v="1607"/>
    <x v="1605"/>
    <n v="10000"/>
    <n v="14511"/>
    <x v="0"/>
    <x v="0"/>
    <s v="USD"/>
    <n v="1339701851"/>
    <x v="1607"/>
    <b v="0"/>
    <n v="205"/>
    <b v="1"/>
    <s v="music/rock"/>
    <n v="145"/>
    <n v="71"/>
    <x v="4"/>
    <x v="11"/>
  </r>
  <r>
    <x v="1608"/>
    <x v="1608"/>
    <x v="1606"/>
    <n v="1200"/>
    <n v="1215"/>
    <x v="0"/>
    <x v="0"/>
    <s v="USD"/>
    <n v="1388553960"/>
    <x v="1608"/>
    <b v="0"/>
    <n v="23"/>
    <b v="1"/>
    <s v="music/rock"/>
    <n v="101"/>
    <n v="53"/>
    <x v="4"/>
    <x v="11"/>
  </r>
  <r>
    <x v="1609"/>
    <x v="1609"/>
    <x v="1607"/>
    <n v="1500"/>
    <n v="1775"/>
    <x v="0"/>
    <x v="0"/>
    <s v="USD"/>
    <n v="1320220800"/>
    <x v="1609"/>
    <b v="0"/>
    <n v="4"/>
    <b v="1"/>
    <s v="music/rock"/>
    <n v="118"/>
    <n v="444"/>
    <x v="4"/>
    <x v="11"/>
  </r>
  <r>
    <x v="1610"/>
    <x v="1610"/>
    <x v="1608"/>
    <n v="2000"/>
    <n v="5437"/>
    <x v="0"/>
    <x v="0"/>
    <s v="USD"/>
    <n v="1355609510"/>
    <x v="1610"/>
    <b v="0"/>
    <n v="112"/>
    <b v="1"/>
    <s v="music/rock"/>
    <n v="272"/>
    <n v="49"/>
    <x v="4"/>
    <x v="11"/>
  </r>
  <r>
    <x v="1611"/>
    <x v="1611"/>
    <x v="1609"/>
    <n v="800"/>
    <n v="1001"/>
    <x v="0"/>
    <x v="0"/>
    <s v="USD"/>
    <n v="1370390432"/>
    <x v="1611"/>
    <b v="0"/>
    <n v="27"/>
    <b v="1"/>
    <s v="music/rock"/>
    <n v="125"/>
    <n v="37"/>
    <x v="4"/>
    <x v="11"/>
  </r>
  <r>
    <x v="1612"/>
    <x v="1612"/>
    <x v="1610"/>
    <n v="500"/>
    <n v="550"/>
    <x v="0"/>
    <x v="0"/>
    <s v="USD"/>
    <n v="1357160384"/>
    <x v="1612"/>
    <b v="0"/>
    <n v="11"/>
    <b v="1"/>
    <s v="music/rock"/>
    <n v="110"/>
    <n v="50"/>
    <x v="4"/>
    <x v="11"/>
  </r>
  <r>
    <x v="1613"/>
    <x v="1613"/>
    <x v="1611"/>
    <n v="1000"/>
    <n v="1015"/>
    <x v="0"/>
    <x v="0"/>
    <s v="USD"/>
    <n v="1342921202"/>
    <x v="1613"/>
    <b v="0"/>
    <n v="26"/>
    <b v="1"/>
    <s v="music/rock"/>
    <n v="102"/>
    <n v="39"/>
    <x v="4"/>
    <x v="11"/>
  </r>
  <r>
    <x v="1614"/>
    <x v="1614"/>
    <x v="1612"/>
    <n v="5000"/>
    <n v="5135"/>
    <x v="0"/>
    <x v="0"/>
    <s v="USD"/>
    <n v="1407085200"/>
    <x v="1614"/>
    <b v="0"/>
    <n v="77"/>
    <b v="1"/>
    <s v="music/rock"/>
    <n v="103"/>
    <n v="67"/>
    <x v="4"/>
    <x v="11"/>
  </r>
  <r>
    <x v="1615"/>
    <x v="1615"/>
    <x v="1613"/>
    <n v="8000"/>
    <n v="9130"/>
    <x v="0"/>
    <x v="0"/>
    <s v="USD"/>
    <n v="1323742396"/>
    <x v="1615"/>
    <b v="0"/>
    <n v="136"/>
    <b v="1"/>
    <s v="music/rock"/>
    <n v="114"/>
    <n v="67"/>
    <x v="4"/>
    <x v="11"/>
  </r>
  <r>
    <x v="1616"/>
    <x v="1616"/>
    <x v="1614"/>
    <n v="10000"/>
    <n v="10420"/>
    <x v="0"/>
    <x v="0"/>
    <s v="USD"/>
    <n v="1353621600"/>
    <x v="1616"/>
    <b v="0"/>
    <n v="157"/>
    <b v="1"/>
    <s v="music/rock"/>
    <n v="104"/>
    <n v="66"/>
    <x v="4"/>
    <x v="11"/>
  </r>
  <r>
    <x v="1617"/>
    <x v="1617"/>
    <x v="1615"/>
    <n v="7000"/>
    <n v="10210"/>
    <x v="0"/>
    <x v="0"/>
    <s v="USD"/>
    <n v="1383332400"/>
    <x v="1617"/>
    <b v="0"/>
    <n v="158"/>
    <b v="1"/>
    <s v="music/rock"/>
    <n v="146"/>
    <n v="65"/>
    <x v="4"/>
    <x v="11"/>
  </r>
  <r>
    <x v="1618"/>
    <x v="1618"/>
    <x v="1616"/>
    <n v="1500"/>
    <n v="1576"/>
    <x v="0"/>
    <x v="0"/>
    <s v="USD"/>
    <n v="1362757335"/>
    <x v="1618"/>
    <b v="0"/>
    <n v="27"/>
    <b v="1"/>
    <s v="music/rock"/>
    <n v="105"/>
    <n v="58"/>
    <x v="4"/>
    <x v="11"/>
  </r>
  <r>
    <x v="1619"/>
    <x v="1619"/>
    <x v="1617"/>
    <n v="1500"/>
    <n v="2000"/>
    <x v="0"/>
    <x v="0"/>
    <s v="USD"/>
    <n v="1410755286"/>
    <x v="1619"/>
    <b v="0"/>
    <n v="23"/>
    <b v="1"/>
    <s v="music/rock"/>
    <n v="133"/>
    <n v="87"/>
    <x v="4"/>
    <x v="11"/>
  </r>
  <r>
    <x v="1620"/>
    <x v="1620"/>
    <x v="1618"/>
    <n v="1000"/>
    <n v="1130"/>
    <x v="0"/>
    <x v="0"/>
    <s v="USD"/>
    <n v="1361606940"/>
    <x v="1620"/>
    <b v="0"/>
    <n v="17"/>
    <b v="1"/>
    <s v="music/rock"/>
    <n v="113"/>
    <n v="66"/>
    <x v="4"/>
    <x v="11"/>
  </r>
  <r>
    <x v="1621"/>
    <x v="1621"/>
    <x v="1619"/>
    <n v="5000"/>
    <n v="6060"/>
    <x v="0"/>
    <x v="0"/>
    <s v="USD"/>
    <n v="1338177540"/>
    <x v="1621"/>
    <b v="0"/>
    <n v="37"/>
    <b v="1"/>
    <s v="music/rock"/>
    <n v="121"/>
    <n v="164"/>
    <x v="4"/>
    <x v="11"/>
  </r>
  <r>
    <x v="1622"/>
    <x v="1622"/>
    <x v="1620"/>
    <n v="6900"/>
    <n v="7019"/>
    <x v="0"/>
    <x v="0"/>
    <s v="USD"/>
    <n v="1418803140"/>
    <x v="1622"/>
    <b v="0"/>
    <n v="65"/>
    <b v="1"/>
    <s v="music/rock"/>
    <n v="102"/>
    <n v="108"/>
    <x v="4"/>
    <x v="11"/>
  </r>
  <r>
    <x v="1623"/>
    <x v="1623"/>
    <x v="1621"/>
    <n v="750"/>
    <n v="758"/>
    <x v="0"/>
    <x v="1"/>
    <s v="GBP"/>
    <n v="1377621089"/>
    <x v="1623"/>
    <b v="0"/>
    <n v="18"/>
    <b v="1"/>
    <s v="music/rock"/>
    <n v="101"/>
    <n v="42"/>
    <x v="4"/>
    <x v="11"/>
  </r>
  <r>
    <x v="1624"/>
    <x v="1624"/>
    <x v="1622"/>
    <n v="1000"/>
    <n v="1180"/>
    <x v="0"/>
    <x v="0"/>
    <s v="USD"/>
    <n v="1357721335"/>
    <x v="1624"/>
    <b v="0"/>
    <n v="25"/>
    <b v="1"/>
    <s v="music/rock"/>
    <n v="118"/>
    <n v="47"/>
    <x v="4"/>
    <x v="11"/>
  </r>
  <r>
    <x v="1625"/>
    <x v="1625"/>
    <x v="1623"/>
    <n v="7500"/>
    <n v="11650"/>
    <x v="0"/>
    <x v="0"/>
    <s v="USD"/>
    <n v="1347382053"/>
    <x v="1625"/>
    <b v="0"/>
    <n v="104"/>
    <b v="1"/>
    <s v="music/rock"/>
    <n v="155"/>
    <n v="112"/>
    <x v="4"/>
    <x v="11"/>
  </r>
  <r>
    <x v="1626"/>
    <x v="1626"/>
    <x v="1624"/>
    <n v="8000"/>
    <n v="8095"/>
    <x v="0"/>
    <x v="0"/>
    <s v="USD"/>
    <n v="1385932867"/>
    <x v="1626"/>
    <b v="0"/>
    <n v="108"/>
    <b v="1"/>
    <s v="music/rock"/>
    <n v="101"/>
    <n v="75"/>
    <x v="4"/>
    <x v="11"/>
  </r>
  <r>
    <x v="1627"/>
    <x v="1627"/>
    <x v="1625"/>
    <n v="2000"/>
    <n v="2340"/>
    <x v="0"/>
    <x v="0"/>
    <s v="USD"/>
    <n v="1353905940"/>
    <x v="1627"/>
    <b v="0"/>
    <n v="38"/>
    <b v="1"/>
    <s v="music/rock"/>
    <n v="117"/>
    <n v="62"/>
    <x v="4"/>
    <x v="11"/>
  </r>
  <r>
    <x v="1628"/>
    <x v="1628"/>
    <x v="1626"/>
    <n v="4000"/>
    <n v="4037"/>
    <x v="0"/>
    <x v="0"/>
    <s v="USD"/>
    <n v="1403026882"/>
    <x v="1628"/>
    <b v="0"/>
    <n v="88"/>
    <b v="1"/>
    <s v="music/rock"/>
    <n v="101"/>
    <n v="46"/>
    <x v="4"/>
    <x v="11"/>
  </r>
  <r>
    <x v="1629"/>
    <x v="1629"/>
    <x v="1627"/>
    <n v="6000"/>
    <n v="6220"/>
    <x v="0"/>
    <x v="0"/>
    <s v="USD"/>
    <n v="1392929333"/>
    <x v="1629"/>
    <b v="0"/>
    <n v="82"/>
    <b v="1"/>
    <s v="music/rock"/>
    <n v="104"/>
    <n v="76"/>
    <x v="4"/>
    <x v="11"/>
  </r>
  <r>
    <x v="1630"/>
    <x v="1630"/>
    <x v="1628"/>
    <n v="4000"/>
    <n v="10610"/>
    <x v="0"/>
    <x v="0"/>
    <s v="USD"/>
    <n v="1330671540"/>
    <x v="1630"/>
    <b v="0"/>
    <n v="126"/>
    <b v="1"/>
    <s v="music/rock"/>
    <n v="265"/>
    <n v="84"/>
    <x v="4"/>
    <x v="11"/>
  </r>
  <r>
    <x v="1631"/>
    <x v="1631"/>
    <x v="1629"/>
    <n v="10000"/>
    <n v="15591"/>
    <x v="0"/>
    <x v="0"/>
    <s v="USD"/>
    <n v="1350074261"/>
    <x v="1631"/>
    <b v="0"/>
    <n v="133"/>
    <b v="1"/>
    <s v="music/rock"/>
    <n v="156"/>
    <n v="117"/>
    <x v="4"/>
    <x v="11"/>
  </r>
  <r>
    <x v="1632"/>
    <x v="1632"/>
    <x v="1630"/>
    <n v="4000"/>
    <n v="4065"/>
    <x v="0"/>
    <x v="0"/>
    <s v="USD"/>
    <n v="1316851854"/>
    <x v="1632"/>
    <b v="0"/>
    <n v="47"/>
    <b v="1"/>
    <s v="music/rock"/>
    <n v="102"/>
    <n v="86"/>
    <x v="4"/>
    <x v="11"/>
  </r>
  <r>
    <x v="1633"/>
    <x v="1633"/>
    <x v="1631"/>
    <n v="10000"/>
    <n v="10000"/>
    <x v="0"/>
    <x v="0"/>
    <s v="USD"/>
    <n v="1326690000"/>
    <x v="1633"/>
    <b v="0"/>
    <n v="58"/>
    <b v="1"/>
    <s v="music/rock"/>
    <n v="100"/>
    <n v="172"/>
    <x v="4"/>
    <x v="11"/>
  </r>
  <r>
    <x v="1634"/>
    <x v="1634"/>
    <x v="1632"/>
    <n v="2000"/>
    <n v="2010"/>
    <x v="0"/>
    <x v="0"/>
    <s v="USD"/>
    <n v="1306994340"/>
    <x v="1634"/>
    <b v="0"/>
    <n v="32"/>
    <b v="1"/>
    <s v="music/rock"/>
    <n v="101"/>
    <n v="63"/>
    <x v="4"/>
    <x v="11"/>
  </r>
  <r>
    <x v="1635"/>
    <x v="1635"/>
    <x v="1633"/>
    <n v="2000"/>
    <n v="2506"/>
    <x v="0"/>
    <x v="0"/>
    <s v="USD"/>
    <n v="1468270261"/>
    <x v="1635"/>
    <b v="0"/>
    <n v="37"/>
    <b v="1"/>
    <s v="music/rock"/>
    <n v="125"/>
    <n v="68"/>
    <x v="4"/>
    <x v="11"/>
  </r>
  <r>
    <x v="1636"/>
    <x v="1636"/>
    <x v="1634"/>
    <n v="4500"/>
    <n v="4660"/>
    <x v="0"/>
    <x v="0"/>
    <s v="USD"/>
    <n v="1307851200"/>
    <x v="1636"/>
    <b v="0"/>
    <n v="87"/>
    <b v="1"/>
    <s v="music/rock"/>
    <n v="104"/>
    <n v="54"/>
    <x v="4"/>
    <x v="11"/>
  </r>
  <r>
    <x v="1637"/>
    <x v="1637"/>
    <x v="1635"/>
    <n v="500"/>
    <n v="519"/>
    <x v="0"/>
    <x v="0"/>
    <s v="USD"/>
    <n v="1262302740"/>
    <x v="1637"/>
    <b v="0"/>
    <n v="15"/>
    <b v="1"/>
    <s v="music/rock"/>
    <n v="104"/>
    <n v="35"/>
    <x v="4"/>
    <x v="11"/>
  </r>
  <r>
    <x v="1638"/>
    <x v="1638"/>
    <x v="1636"/>
    <n v="1000"/>
    <n v="1050"/>
    <x v="0"/>
    <x v="0"/>
    <s v="USD"/>
    <n v="1362086700"/>
    <x v="1638"/>
    <b v="0"/>
    <n v="27"/>
    <b v="1"/>
    <s v="music/rock"/>
    <n v="105"/>
    <n v="39"/>
    <x v="4"/>
    <x v="11"/>
  </r>
  <r>
    <x v="1639"/>
    <x v="1639"/>
    <x v="1637"/>
    <n v="1800"/>
    <n v="1800"/>
    <x v="0"/>
    <x v="0"/>
    <s v="USD"/>
    <n v="1330789165"/>
    <x v="1639"/>
    <b v="0"/>
    <n v="19"/>
    <b v="1"/>
    <s v="music/rock"/>
    <n v="100"/>
    <n v="95"/>
    <x v="4"/>
    <x v="11"/>
  </r>
  <r>
    <x v="1640"/>
    <x v="1640"/>
    <x v="1638"/>
    <n v="400"/>
    <n v="679.44"/>
    <x v="0"/>
    <x v="0"/>
    <s v="USD"/>
    <n v="1280800740"/>
    <x v="1640"/>
    <b v="0"/>
    <n v="17"/>
    <b v="1"/>
    <s v="music/rock"/>
    <n v="170"/>
    <n v="40"/>
    <x v="4"/>
    <x v="11"/>
  </r>
  <r>
    <x v="1641"/>
    <x v="1641"/>
    <x v="1639"/>
    <n v="2500"/>
    <n v="2535"/>
    <x v="0"/>
    <x v="0"/>
    <s v="USD"/>
    <n v="1418998744"/>
    <x v="1641"/>
    <b v="0"/>
    <n v="26"/>
    <b v="1"/>
    <s v="music/pop"/>
    <n v="101"/>
    <n v="98"/>
    <x v="4"/>
    <x v="27"/>
  </r>
  <r>
    <x v="1642"/>
    <x v="1642"/>
    <x v="1640"/>
    <n v="1200"/>
    <n v="1200"/>
    <x v="0"/>
    <x v="0"/>
    <s v="USD"/>
    <n v="1308011727"/>
    <x v="1642"/>
    <b v="0"/>
    <n v="28"/>
    <b v="1"/>
    <s v="music/pop"/>
    <n v="100"/>
    <n v="43"/>
    <x v="4"/>
    <x v="27"/>
  </r>
  <r>
    <x v="1643"/>
    <x v="1643"/>
    <x v="1641"/>
    <n v="5000"/>
    <n v="6235"/>
    <x v="0"/>
    <x v="0"/>
    <s v="USD"/>
    <n v="1348516012"/>
    <x v="1643"/>
    <b v="0"/>
    <n v="37"/>
    <b v="1"/>
    <s v="music/pop"/>
    <n v="125"/>
    <n v="169"/>
    <x v="4"/>
    <x v="27"/>
  </r>
  <r>
    <x v="1644"/>
    <x v="1644"/>
    <x v="1642"/>
    <n v="10000"/>
    <n v="10950"/>
    <x v="0"/>
    <x v="0"/>
    <s v="USD"/>
    <n v="1353551160"/>
    <x v="1644"/>
    <b v="0"/>
    <n v="128"/>
    <b v="1"/>
    <s v="music/pop"/>
    <n v="110"/>
    <n v="86"/>
    <x v="4"/>
    <x v="27"/>
  </r>
  <r>
    <x v="1645"/>
    <x v="1645"/>
    <x v="1643"/>
    <n v="5000"/>
    <n v="5540"/>
    <x v="0"/>
    <x v="0"/>
    <s v="USD"/>
    <n v="1379515740"/>
    <x v="1645"/>
    <b v="0"/>
    <n v="10"/>
    <b v="1"/>
    <s v="music/pop"/>
    <n v="111"/>
    <n v="554"/>
    <x v="4"/>
    <x v="27"/>
  </r>
  <r>
    <x v="1646"/>
    <x v="1646"/>
    <x v="1644"/>
    <n v="2000"/>
    <n v="2204"/>
    <x v="0"/>
    <x v="1"/>
    <s v="GBP"/>
    <n v="1408039860"/>
    <x v="1646"/>
    <b v="0"/>
    <n v="83"/>
    <b v="1"/>
    <s v="music/pop"/>
    <n v="110"/>
    <n v="27"/>
    <x v="4"/>
    <x v="27"/>
  </r>
  <r>
    <x v="1647"/>
    <x v="1647"/>
    <x v="1645"/>
    <n v="5000"/>
    <n v="5236"/>
    <x v="0"/>
    <x v="0"/>
    <s v="USD"/>
    <n v="1339235377"/>
    <x v="1647"/>
    <b v="0"/>
    <n v="46"/>
    <b v="1"/>
    <s v="music/pop"/>
    <n v="105"/>
    <n v="114"/>
    <x v="4"/>
    <x v="27"/>
  </r>
  <r>
    <x v="1648"/>
    <x v="1648"/>
    <x v="1646"/>
    <n v="2300"/>
    <n v="2881"/>
    <x v="0"/>
    <x v="0"/>
    <s v="USD"/>
    <n v="1300636482"/>
    <x v="1648"/>
    <b v="0"/>
    <n v="90"/>
    <b v="1"/>
    <s v="music/pop"/>
    <n v="125"/>
    <n v="32"/>
    <x v="4"/>
    <x v="27"/>
  </r>
  <r>
    <x v="1649"/>
    <x v="1649"/>
    <x v="1647"/>
    <n v="3800"/>
    <n v="3822.33"/>
    <x v="0"/>
    <x v="0"/>
    <s v="USD"/>
    <n v="1400862355"/>
    <x v="1649"/>
    <b v="0"/>
    <n v="81"/>
    <b v="1"/>
    <s v="music/pop"/>
    <n v="101"/>
    <n v="47"/>
    <x v="4"/>
    <x v="27"/>
  </r>
  <r>
    <x v="1650"/>
    <x v="1650"/>
    <x v="1648"/>
    <n v="2000"/>
    <n v="2831"/>
    <x v="0"/>
    <x v="0"/>
    <s v="USD"/>
    <n v="1381314437"/>
    <x v="1650"/>
    <b v="0"/>
    <n v="32"/>
    <b v="1"/>
    <s v="music/pop"/>
    <n v="142"/>
    <n v="88"/>
    <x v="4"/>
    <x v="27"/>
  </r>
  <r>
    <x v="1651"/>
    <x v="1651"/>
    <x v="1649"/>
    <n v="2000"/>
    <n v="2015"/>
    <x v="0"/>
    <x v="0"/>
    <s v="USD"/>
    <n v="1303801140"/>
    <x v="1651"/>
    <b v="0"/>
    <n v="20"/>
    <b v="1"/>
    <s v="music/pop"/>
    <n v="101"/>
    <n v="101"/>
    <x v="4"/>
    <x v="27"/>
  </r>
  <r>
    <x v="1652"/>
    <x v="1652"/>
    <x v="1650"/>
    <n v="4500"/>
    <n v="4530"/>
    <x v="0"/>
    <x v="0"/>
    <s v="USD"/>
    <n v="1385297393"/>
    <x v="1652"/>
    <b v="0"/>
    <n v="70"/>
    <b v="1"/>
    <s v="music/pop"/>
    <n v="101"/>
    <n v="65"/>
    <x v="4"/>
    <x v="27"/>
  </r>
  <r>
    <x v="1653"/>
    <x v="1653"/>
    <x v="1651"/>
    <n v="5000"/>
    <n v="8711.52"/>
    <x v="0"/>
    <x v="0"/>
    <s v="USD"/>
    <n v="1303675296"/>
    <x v="1653"/>
    <b v="0"/>
    <n v="168"/>
    <b v="1"/>
    <s v="music/pop"/>
    <n v="174"/>
    <n v="52"/>
    <x v="4"/>
    <x v="27"/>
  </r>
  <r>
    <x v="1654"/>
    <x v="1654"/>
    <x v="1652"/>
    <n v="1100"/>
    <n v="1319"/>
    <x v="0"/>
    <x v="0"/>
    <s v="USD"/>
    <n v="1334784160"/>
    <x v="1654"/>
    <b v="0"/>
    <n v="34"/>
    <b v="1"/>
    <s v="music/pop"/>
    <n v="120"/>
    <n v="39"/>
    <x v="4"/>
    <x v="27"/>
  </r>
  <r>
    <x v="1655"/>
    <x v="1655"/>
    <x v="1653"/>
    <n v="1500"/>
    <n v="2143"/>
    <x v="0"/>
    <x v="0"/>
    <s v="USD"/>
    <n v="1333648820"/>
    <x v="1655"/>
    <b v="0"/>
    <n v="48"/>
    <b v="1"/>
    <s v="music/pop"/>
    <n v="143"/>
    <n v="45"/>
    <x v="4"/>
    <x v="27"/>
  </r>
  <r>
    <x v="1656"/>
    <x v="1656"/>
    <x v="1654"/>
    <n v="7500"/>
    <n v="7525.12"/>
    <x v="0"/>
    <x v="0"/>
    <s v="USD"/>
    <n v="1355437052"/>
    <x v="1656"/>
    <b v="0"/>
    <n v="48"/>
    <b v="1"/>
    <s v="music/pop"/>
    <n v="100"/>
    <n v="157"/>
    <x v="4"/>
    <x v="27"/>
  </r>
  <r>
    <x v="1657"/>
    <x v="1657"/>
    <x v="1655"/>
    <n v="25000"/>
    <n v="26233.45"/>
    <x v="0"/>
    <x v="0"/>
    <s v="USD"/>
    <n v="1337885168"/>
    <x v="1657"/>
    <b v="0"/>
    <n v="221"/>
    <b v="1"/>
    <s v="music/pop"/>
    <n v="105"/>
    <n v="119"/>
    <x v="4"/>
    <x v="27"/>
  </r>
  <r>
    <x v="1658"/>
    <x v="1658"/>
    <x v="1656"/>
    <n v="6000"/>
    <n v="7934"/>
    <x v="0"/>
    <x v="0"/>
    <s v="USD"/>
    <n v="1355840400"/>
    <x v="1658"/>
    <b v="0"/>
    <n v="107"/>
    <b v="1"/>
    <s v="music/pop"/>
    <n v="132"/>
    <n v="74"/>
    <x v="4"/>
    <x v="27"/>
  </r>
  <r>
    <x v="1659"/>
    <x v="1659"/>
    <x v="1657"/>
    <n v="500"/>
    <n v="564"/>
    <x v="0"/>
    <x v="1"/>
    <s v="GBP"/>
    <n v="1387281600"/>
    <x v="1659"/>
    <b v="0"/>
    <n v="45"/>
    <b v="1"/>
    <s v="music/pop"/>
    <n v="113"/>
    <n v="13"/>
    <x v="4"/>
    <x v="27"/>
  </r>
  <r>
    <x v="1660"/>
    <x v="1660"/>
    <x v="1658"/>
    <n v="80"/>
    <n v="1003"/>
    <x v="0"/>
    <x v="13"/>
    <s v="EUR"/>
    <n v="1462053540"/>
    <x v="1660"/>
    <b v="0"/>
    <n v="36"/>
    <b v="1"/>
    <s v="music/pop"/>
    <n v="1254"/>
    <n v="28"/>
    <x v="4"/>
    <x v="27"/>
  </r>
  <r>
    <x v="1661"/>
    <x v="1661"/>
    <x v="1659"/>
    <n v="7900"/>
    <n v="8098"/>
    <x v="0"/>
    <x v="15"/>
    <s v="EUR"/>
    <n v="1453064400"/>
    <x v="1661"/>
    <b v="0"/>
    <n v="101"/>
    <b v="1"/>
    <s v="music/pop"/>
    <n v="103"/>
    <n v="80"/>
    <x v="4"/>
    <x v="27"/>
  </r>
  <r>
    <x v="1662"/>
    <x v="1662"/>
    <x v="1660"/>
    <n v="8000"/>
    <n v="8211"/>
    <x v="0"/>
    <x v="0"/>
    <s v="USD"/>
    <n v="1325310336"/>
    <x v="1662"/>
    <b v="0"/>
    <n v="62"/>
    <b v="1"/>
    <s v="music/pop"/>
    <n v="103"/>
    <n v="132"/>
    <x v="4"/>
    <x v="27"/>
  </r>
  <r>
    <x v="1663"/>
    <x v="1663"/>
    <x v="1661"/>
    <n v="1000"/>
    <n v="1080"/>
    <x v="0"/>
    <x v="0"/>
    <s v="USD"/>
    <n v="1422750707"/>
    <x v="1663"/>
    <b v="0"/>
    <n v="32"/>
    <b v="1"/>
    <s v="music/pop"/>
    <n v="108"/>
    <n v="34"/>
    <x v="4"/>
    <x v="27"/>
  </r>
  <r>
    <x v="1664"/>
    <x v="1664"/>
    <x v="1662"/>
    <n v="2500"/>
    <n v="3060.22"/>
    <x v="0"/>
    <x v="0"/>
    <s v="USD"/>
    <n v="1331870340"/>
    <x v="1664"/>
    <b v="0"/>
    <n v="89"/>
    <b v="1"/>
    <s v="music/pop"/>
    <n v="122"/>
    <n v="34"/>
    <x v="4"/>
    <x v="27"/>
  </r>
  <r>
    <x v="1665"/>
    <x v="1665"/>
    <x v="1663"/>
    <n v="3500"/>
    <n v="4181"/>
    <x v="0"/>
    <x v="0"/>
    <s v="USD"/>
    <n v="1298343600"/>
    <x v="1665"/>
    <b v="0"/>
    <n v="93"/>
    <b v="1"/>
    <s v="music/pop"/>
    <n v="119"/>
    <n v="45"/>
    <x v="4"/>
    <x v="27"/>
  </r>
  <r>
    <x v="1666"/>
    <x v="1666"/>
    <x v="1664"/>
    <n v="2500"/>
    <n v="4022"/>
    <x v="0"/>
    <x v="0"/>
    <s v="USD"/>
    <n v="1364447073"/>
    <x v="1666"/>
    <b v="0"/>
    <n v="98"/>
    <b v="1"/>
    <s v="music/pop"/>
    <n v="161"/>
    <n v="41"/>
    <x v="4"/>
    <x v="27"/>
  </r>
  <r>
    <x v="1667"/>
    <x v="1667"/>
    <x v="1665"/>
    <n v="3400"/>
    <n v="4313"/>
    <x v="0"/>
    <x v="0"/>
    <s v="USD"/>
    <n v="1394521140"/>
    <x v="1667"/>
    <b v="0"/>
    <n v="82"/>
    <b v="1"/>
    <s v="music/pop"/>
    <n v="127"/>
    <n v="53"/>
    <x v="4"/>
    <x v="27"/>
  </r>
  <r>
    <x v="1668"/>
    <x v="1668"/>
    <x v="1666"/>
    <n v="8000"/>
    <n v="8211"/>
    <x v="0"/>
    <x v="0"/>
    <s v="USD"/>
    <n v="1322454939"/>
    <x v="1668"/>
    <b v="0"/>
    <n v="116"/>
    <b v="1"/>
    <s v="music/pop"/>
    <n v="103"/>
    <n v="71"/>
    <x v="4"/>
    <x v="27"/>
  </r>
  <r>
    <x v="1669"/>
    <x v="1669"/>
    <x v="1667"/>
    <n v="2000"/>
    <n v="2795"/>
    <x v="0"/>
    <x v="0"/>
    <s v="USD"/>
    <n v="1464729276"/>
    <x v="1669"/>
    <b v="0"/>
    <n v="52"/>
    <b v="1"/>
    <s v="music/pop"/>
    <n v="140"/>
    <n v="54"/>
    <x v="4"/>
    <x v="27"/>
  </r>
  <r>
    <x v="1670"/>
    <x v="1670"/>
    <x v="1668"/>
    <n v="1000"/>
    <n v="1026"/>
    <x v="0"/>
    <x v="0"/>
    <s v="USD"/>
    <n v="1278302400"/>
    <x v="1670"/>
    <b v="0"/>
    <n v="23"/>
    <b v="1"/>
    <s v="music/pop"/>
    <n v="103"/>
    <n v="45"/>
    <x v="4"/>
    <x v="27"/>
  </r>
  <r>
    <x v="1671"/>
    <x v="1671"/>
    <x v="1669"/>
    <n v="2000"/>
    <n v="2013.47"/>
    <x v="0"/>
    <x v="0"/>
    <s v="USD"/>
    <n v="1470056614"/>
    <x v="1671"/>
    <b v="0"/>
    <n v="77"/>
    <b v="1"/>
    <s v="music/pop"/>
    <n v="101"/>
    <n v="26"/>
    <x v="4"/>
    <x v="27"/>
  </r>
  <r>
    <x v="1672"/>
    <x v="1672"/>
    <x v="1670"/>
    <n v="1700"/>
    <n v="1920"/>
    <x v="0"/>
    <x v="0"/>
    <s v="USD"/>
    <n v="1338824730"/>
    <x v="1672"/>
    <b v="0"/>
    <n v="49"/>
    <b v="1"/>
    <s v="music/pop"/>
    <n v="113"/>
    <n v="39"/>
    <x v="4"/>
    <x v="27"/>
  </r>
  <r>
    <x v="1673"/>
    <x v="1673"/>
    <x v="1671"/>
    <n v="2100"/>
    <n v="2690"/>
    <x v="0"/>
    <x v="0"/>
    <s v="USD"/>
    <n v="1425675892"/>
    <x v="1673"/>
    <b v="0"/>
    <n v="59"/>
    <b v="1"/>
    <s v="music/pop"/>
    <n v="128"/>
    <n v="46"/>
    <x v="4"/>
    <x v="27"/>
  </r>
  <r>
    <x v="1674"/>
    <x v="1674"/>
    <x v="1672"/>
    <n v="5000"/>
    <n v="10085"/>
    <x v="0"/>
    <x v="0"/>
    <s v="USD"/>
    <n v="1471503540"/>
    <x v="1674"/>
    <b v="0"/>
    <n v="113"/>
    <b v="1"/>
    <s v="music/pop"/>
    <n v="202"/>
    <n v="89"/>
    <x v="4"/>
    <x v="27"/>
  </r>
  <r>
    <x v="1675"/>
    <x v="1675"/>
    <x v="1673"/>
    <n v="1000"/>
    <n v="1374.16"/>
    <x v="0"/>
    <x v="0"/>
    <s v="USD"/>
    <n v="1318802580"/>
    <x v="1675"/>
    <b v="0"/>
    <n v="34"/>
    <b v="1"/>
    <s v="music/pop"/>
    <n v="137"/>
    <n v="40"/>
    <x v="4"/>
    <x v="27"/>
  </r>
  <r>
    <x v="1676"/>
    <x v="1676"/>
    <x v="1674"/>
    <n v="3000"/>
    <n v="3460"/>
    <x v="0"/>
    <x v="0"/>
    <s v="USD"/>
    <n v="1334980740"/>
    <x v="1676"/>
    <b v="0"/>
    <n v="42"/>
    <b v="1"/>
    <s v="music/pop"/>
    <n v="115"/>
    <n v="82"/>
    <x v="4"/>
    <x v="27"/>
  </r>
  <r>
    <x v="1677"/>
    <x v="1677"/>
    <x v="1675"/>
    <n v="6000"/>
    <n v="6700"/>
    <x v="0"/>
    <x v="3"/>
    <s v="EUR"/>
    <n v="1460786340"/>
    <x v="1677"/>
    <b v="0"/>
    <n v="42"/>
    <b v="1"/>
    <s v="music/pop"/>
    <n v="112"/>
    <n v="160"/>
    <x v="4"/>
    <x v="27"/>
  </r>
  <r>
    <x v="1678"/>
    <x v="1678"/>
    <x v="1676"/>
    <n v="1500"/>
    <n v="1776"/>
    <x v="0"/>
    <x v="0"/>
    <s v="USD"/>
    <n v="1391718671"/>
    <x v="1678"/>
    <b v="0"/>
    <n v="49"/>
    <b v="1"/>
    <s v="music/pop"/>
    <n v="118"/>
    <n v="36"/>
    <x v="4"/>
    <x v="27"/>
  </r>
  <r>
    <x v="1679"/>
    <x v="1679"/>
    <x v="1677"/>
    <n v="2000"/>
    <n v="3500"/>
    <x v="0"/>
    <x v="0"/>
    <s v="USD"/>
    <n v="1311298745"/>
    <x v="1679"/>
    <b v="0"/>
    <n v="56"/>
    <b v="1"/>
    <s v="music/pop"/>
    <n v="175"/>
    <n v="63"/>
    <x v="4"/>
    <x v="27"/>
  </r>
  <r>
    <x v="1680"/>
    <x v="1680"/>
    <x v="1678"/>
    <n v="1000"/>
    <n v="1175"/>
    <x v="0"/>
    <x v="0"/>
    <s v="USD"/>
    <n v="1405188667"/>
    <x v="1680"/>
    <b v="0"/>
    <n v="25"/>
    <b v="1"/>
    <s v="music/pop"/>
    <n v="118"/>
    <n v="47"/>
    <x v="4"/>
    <x v="27"/>
  </r>
  <r>
    <x v="1681"/>
    <x v="1681"/>
    <x v="1679"/>
    <n v="65000"/>
    <n v="65924.38"/>
    <x v="3"/>
    <x v="0"/>
    <s v="USD"/>
    <n v="1490752800"/>
    <x v="1681"/>
    <b v="0"/>
    <n v="884"/>
    <b v="0"/>
    <s v="music/faith"/>
    <n v="101"/>
    <n v="75"/>
    <x v="4"/>
    <x v="28"/>
  </r>
  <r>
    <x v="1682"/>
    <x v="1682"/>
    <x v="1680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x v="1683"/>
    <x v="1683"/>
    <x v="1681"/>
    <n v="3500"/>
    <n v="760"/>
    <x v="3"/>
    <x v="6"/>
    <s v="EUR"/>
    <n v="1491590738"/>
    <x v="1683"/>
    <b v="0"/>
    <n v="10"/>
    <b v="0"/>
    <s v="music/faith"/>
    <n v="22"/>
    <n v="76"/>
    <x v="4"/>
    <x v="28"/>
  </r>
  <r>
    <x v="1684"/>
    <x v="1684"/>
    <x v="1682"/>
    <n v="8000"/>
    <n v="8730"/>
    <x v="3"/>
    <x v="0"/>
    <s v="USD"/>
    <n v="1489775641"/>
    <x v="1684"/>
    <b v="0"/>
    <n v="101"/>
    <b v="0"/>
    <s v="music/faith"/>
    <n v="109"/>
    <n v="86"/>
    <x v="4"/>
    <x v="28"/>
  </r>
  <r>
    <x v="1685"/>
    <x v="1685"/>
    <x v="1683"/>
    <n v="350"/>
    <n v="360"/>
    <x v="3"/>
    <x v="0"/>
    <s v="USD"/>
    <n v="1490331623"/>
    <x v="1685"/>
    <b v="0"/>
    <n v="15"/>
    <b v="0"/>
    <s v="music/faith"/>
    <n v="103"/>
    <n v="24"/>
    <x v="4"/>
    <x v="28"/>
  </r>
  <r>
    <x v="1686"/>
    <x v="1686"/>
    <x v="1684"/>
    <n v="5000"/>
    <n v="18"/>
    <x v="3"/>
    <x v="5"/>
    <s v="CAD"/>
    <n v="1493320519"/>
    <x v="1686"/>
    <b v="0"/>
    <n v="1"/>
    <b v="0"/>
    <s v="music/faith"/>
    <n v="0"/>
    <n v="18"/>
    <x v="4"/>
    <x v="28"/>
  </r>
  <r>
    <x v="1687"/>
    <x v="1687"/>
    <x v="1685"/>
    <n v="10000"/>
    <n v="3125"/>
    <x v="3"/>
    <x v="0"/>
    <s v="USD"/>
    <n v="1491855300"/>
    <x v="1687"/>
    <b v="0"/>
    <n v="39"/>
    <b v="0"/>
    <s v="music/faith"/>
    <n v="31"/>
    <n v="80"/>
    <x v="4"/>
    <x v="28"/>
  </r>
  <r>
    <x v="1688"/>
    <x v="1688"/>
    <x v="1686"/>
    <n v="4000"/>
    <n v="1772"/>
    <x v="3"/>
    <x v="0"/>
    <s v="USD"/>
    <n v="1491738594"/>
    <x v="1688"/>
    <b v="0"/>
    <n v="7"/>
    <b v="0"/>
    <s v="music/faith"/>
    <n v="44"/>
    <n v="253"/>
    <x v="4"/>
    <x v="28"/>
  </r>
  <r>
    <x v="1689"/>
    <x v="1689"/>
    <x v="1687"/>
    <n v="2400"/>
    <n v="2400"/>
    <x v="3"/>
    <x v="0"/>
    <s v="USD"/>
    <n v="1489700230"/>
    <x v="1689"/>
    <b v="0"/>
    <n v="14"/>
    <b v="0"/>
    <s v="music/faith"/>
    <n v="100"/>
    <n v="171"/>
    <x v="4"/>
    <x v="28"/>
  </r>
  <r>
    <x v="1690"/>
    <x v="1690"/>
    <x v="1688"/>
    <n v="2500"/>
    <n v="635"/>
    <x v="3"/>
    <x v="0"/>
    <s v="USD"/>
    <n v="1491470442"/>
    <x v="1690"/>
    <b v="0"/>
    <n v="11"/>
    <b v="0"/>
    <s v="music/faith"/>
    <n v="25"/>
    <n v="58"/>
    <x v="4"/>
    <x v="28"/>
  </r>
  <r>
    <x v="1691"/>
    <x v="1691"/>
    <x v="1689"/>
    <n v="30000"/>
    <n v="10042"/>
    <x v="3"/>
    <x v="0"/>
    <s v="USD"/>
    <n v="1491181200"/>
    <x v="1691"/>
    <b v="0"/>
    <n v="38"/>
    <b v="0"/>
    <s v="music/faith"/>
    <n v="33"/>
    <n v="264"/>
    <x v="4"/>
    <x v="28"/>
  </r>
  <r>
    <x v="1692"/>
    <x v="1692"/>
    <x v="1690"/>
    <n v="5000"/>
    <n v="2390"/>
    <x v="3"/>
    <x v="0"/>
    <s v="USD"/>
    <n v="1490572740"/>
    <x v="1692"/>
    <b v="0"/>
    <n v="15"/>
    <b v="0"/>
    <s v="music/faith"/>
    <n v="48"/>
    <n v="159"/>
    <x v="4"/>
    <x v="28"/>
  </r>
  <r>
    <x v="1693"/>
    <x v="1693"/>
    <x v="1691"/>
    <n v="3000"/>
    <n v="280"/>
    <x v="3"/>
    <x v="1"/>
    <s v="GBP"/>
    <n v="1491768000"/>
    <x v="1693"/>
    <b v="0"/>
    <n v="8"/>
    <b v="0"/>
    <s v="music/faith"/>
    <n v="9"/>
    <n v="35"/>
    <x v="4"/>
    <x v="28"/>
  </r>
  <r>
    <x v="1694"/>
    <x v="1694"/>
    <x v="1692"/>
    <n v="10000"/>
    <n v="5"/>
    <x v="3"/>
    <x v="0"/>
    <s v="USD"/>
    <n v="1490589360"/>
    <x v="1694"/>
    <b v="0"/>
    <n v="1"/>
    <b v="0"/>
    <s v="music/faith"/>
    <n v="0"/>
    <n v="5"/>
    <x v="4"/>
    <x v="28"/>
  </r>
  <r>
    <x v="1695"/>
    <x v="1695"/>
    <x v="1693"/>
    <n v="12000"/>
    <n v="1405"/>
    <x v="3"/>
    <x v="0"/>
    <s v="USD"/>
    <n v="1491786000"/>
    <x v="1695"/>
    <b v="0"/>
    <n v="23"/>
    <b v="0"/>
    <s v="music/faith"/>
    <n v="12"/>
    <n v="61"/>
    <x v="4"/>
    <x v="28"/>
  </r>
  <r>
    <x v="1696"/>
    <x v="1696"/>
    <x v="1694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x v="1697"/>
    <x v="1697"/>
    <x v="1695"/>
    <n v="12500"/>
    <n v="2526"/>
    <x v="3"/>
    <x v="0"/>
    <s v="USD"/>
    <n v="1491781648"/>
    <x v="1697"/>
    <b v="0"/>
    <n v="22"/>
    <b v="0"/>
    <s v="music/faith"/>
    <n v="20"/>
    <n v="115"/>
    <x v="4"/>
    <x v="28"/>
  </r>
  <r>
    <x v="1698"/>
    <x v="1698"/>
    <x v="1696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x v="1699"/>
    <x v="1699"/>
    <x v="1697"/>
    <n v="5105"/>
    <n v="216"/>
    <x v="3"/>
    <x v="0"/>
    <s v="USD"/>
    <n v="1491943445"/>
    <x v="1699"/>
    <b v="0"/>
    <n v="4"/>
    <b v="0"/>
    <s v="music/faith"/>
    <n v="4"/>
    <n v="54"/>
    <x v="4"/>
    <x v="28"/>
  </r>
  <r>
    <x v="1700"/>
    <x v="1700"/>
    <x v="1698"/>
    <n v="20000"/>
    <n v="5212"/>
    <x v="3"/>
    <x v="0"/>
    <s v="USD"/>
    <n v="1491019200"/>
    <x v="1700"/>
    <b v="0"/>
    <n v="79"/>
    <b v="0"/>
    <s v="music/faith"/>
    <n v="26"/>
    <n v="66"/>
    <x v="4"/>
    <x v="28"/>
  </r>
  <r>
    <x v="1701"/>
    <x v="1701"/>
    <x v="1699"/>
    <n v="5050"/>
    <n v="10"/>
    <x v="2"/>
    <x v="0"/>
    <s v="USD"/>
    <n v="1421337405"/>
    <x v="1701"/>
    <b v="0"/>
    <n v="2"/>
    <b v="0"/>
    <s v="music/faith"/>
    <n v="0"/>
    <n v="5"/>
    <x v="4"/>
    <x v="28"/>
  </r>
  <r>
    <x v="1702"/>
    <x v="1702"/>
    <x v="1700"/>
    <n v="16500"/>
    <n v="1"/>
    <x v="2"/>
    <x v="0"/>
    <s v="USD"/>
    <n v="1427745150"/>
    <x v="1702"/>
    <b v="0"/>
    <n v="1"/>
    <b v="0"/>
    <s v="music/faith"/>
    <n v="0"/>
    <n v="1"/>
    <x v="4"/>
    <x v="28"/>
  </r>
  <r>
    <x v="1703"/>
    <x v="1703"/>
    <x v="1701"/>
    <n v="5000"/>
    <n v="51"/>
    <x v="2"/>
    <x v="0"/>
    <s v="USD"/>
    <n v="1441003537"/>
    <x v="1703"/>
    <b v="0"/>
    <n v="2"/>
    <b v="0"/>
    <s v="music/faith"/>
    <n v="1"/>
    <n v="26"/>
    <x v="4"/>
    <x v="28"/>
  </r>
  <r>
    <x v="1704"/>
    <x v="1704"/>
    <x v="1702"/>
    <n v="2000"/>
    <n v="1302"/>
    <x v="2"/>
    <x v="0"/>
    <s v="USD"/>
    <n v="1424056873"/>
    <x v="1704"/>
    <b v="0"/>
    <n v="11"/>
    <b v="0"/>
    <s v="music/faith"/>
    <n v="65"/>
    <n v="118"/>
    <x v="4"/>
    <x v="28"/>
  </r>
  <r>
    <x v="1705"/>
    <x v="1705"/>
    <x v="1703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x v="1706"/>
    <x v="1706"/>
    <x v="1704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x v="1707"/>
    <x v="1707"/>
    <x v="1705"/>
    <n v="5000"/>
    <n v="487"/>
    <x v="2"/>
    <x v="0"/>
    <s v="USD"/>
    <n v="1459181895"/>
    <x v="1707"/>
    <b v="0"/>
    <n v="9"/>
    <b v="0"/>
    <s v="music/faith"/>
    <n v="10"/>
    <n v="54"/>
    <x v="4"/>
    <x v="28"/>
  </r>
  <r>
    <x v="1708"/>
    <x v="1708"/>
    <x v="1706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x v="1709"/>
    <x v="1709"/>
    <x v="1707"/>
    <n v="1750"/>
    <n v="85"/>
    <x v="2"/>
    <x v="0"/>
    <s v="USD"/>
    <n v="1409513940"/>
    <x v="1709"/>
    <b v="0"/>
    <n v="4"/>
    <b v="0"/>
    <s v="music/faith"/>
    <n v="5"/>
    <n v="21"/>
    <x v="4"/>
    <x v="28"/>
  </r>
  <r>
    <x v="1710"/>
    <x v="1710"/>
    <x v="1708"/>
    <n v="5000"/>
    <n v="34"/>
    <x v="2"/>
    <x v="12"/>
    <s v="EUR"/>
    <n v="1453122000"/>
    <x v="1710"/>
    <b v="0"/>
    <n v="1"/>
    <b v="0"/>
    <s v="music/faith"/>
    <n v="1"/>
    <n v="34"/>
    <x v="4"/>
    <x v="28"/>
  </r>
  <r>
    <x v="1711"/>
    <x v="1711"/>
    <x v="1709"/>
    <n v="10000"/>
    <n v="1050"/>
    <x v="2"/>
    <x v="0"/>
    <s v="USD"/>
    <n v="1409585434"/>
    <x v="1711"/>
    <b v="0"/>
    <n v="2"/>
    <b v="0"/>
    <s v="music/faith"/>
    <n v="11"/>
    <n v="525"/>
    <x v="4"/>
    <x v="28"/>
  </r>
  <r>
    <x v="1712"/>
    <x v="1712"/>
    <x v="1710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x v="1713"/>
    <x v="1713"/>
    <x v="1711"/>
    <n v="3000"/>
    <n v="50"/>
    <x v="2"/>
    <x v="0"/>
    <s v="USD"/>
    <n v="1412536412"/>
    <x v="1713"/>
    <b v="0"/>
    <n v="1"/>
    <b v="0"/>
    <s v="music/faith"/>
    <n v="2"/>
    <n v="50"/>
    <x v="4"/>
    <x v="28"/>
  </r>
  <r>
    <x v="1714"/>
    <x v="1714"/>
    <x v="1712"/>
    <n v="25000"/>
    <n v="1967"/>
    <x v="2"/>
    <x v="0"/>
    <s v="USD"/>
    <n v="1430517761"/>
    <x v="1714"/>
    <b v="0"/>
    <n v="17"/>
    <b v="0"/>
    <s v="music/faith"/>
    <n v="8"/>
    <n v="116"/>
    <x v="4"/>
    <x v="28"/>
  </r>
  <r>
    <x v="1715"/>
    <x v="1715"/>
    <x v="1713"/>
    <n v="5000"/>
    <n v="11"/>
    <x v="2"/>
    <x v="0"/>
    <s v="USD"/>
    <n v="1427772120"/>
    <x v="1715"/>
    <b v="0"/>
    <n v="2"/>
    <b v="0"/>
    <s v="music/faith"/>
    <n v="0"/>
    <n v="6"/>
    <x v="4"/>
    <x v="28"/>
  </r>
  <r>
    <x v="1716"/>
    <x v="1716"/>
    <x v="1714"/>
    <n v="2000"/>
    <n v="150"/>
    <x v="2"/>
    <x v="0"/>
    <s v="USD"/>
    <n v="1481295099"/>
    <x v="1716"/>
    <b v="0"/>
    <n v="3"/>
    <b v="0"/>
    <s v="music/faith"/>
    <n v="8"/>
    <n v="50"/>
    <x v="4"/>
    <x v="28"/>
  </r>
  <r>
    <x v="1717"/>
    <x v="1717"/>
    <x v="1715"/>
    <n v="3265"/>
    <n v="1395"/>
    <x v="2"/>
    <x v="0"/>
    <s v="USD"/>
    <n v="1461211200"/>
    <x v="1717"/>
    <b v="0"/>
    <n v="41"/>
    <b v="0"/>
    <s v="music/faith"/>
    <n v="43"/>
    <n v="34"/>
    <x v="4"/>
    <x v="28"/>
  </r>
  <r>
    <x v="1718"/>
    <x v="1718"/>
    <x v="1716"/>
    <n v="35000"/>
    <n v="75"/>
    <x v="2"/>
    <x v="0"/>
    <s v="USD"/>
    <n v="1463201940"/>
    <x v="1718"/>
    <b v="0"/>
    <n v="2"/>
    <b v="0"/>
    <s v="music/faith"/>
    <n v="0"/>
    <n v="38"/>
    <x v="4"/>
    <x v="28"/>
  </r>
  <r>
    <x v="1719"/>
    <x v="1719"/>
    <x v="1717"/>
    <n v="4000"/>
    <n v="35"/>
    <x v="2"/>
    <x v="0"/>
    <s v="USD"/>
    <n v="1410958191"/>
    <x v="1719"/>
    <b v="0"/>
    <n v="3"/>
    <b v="0"/>
    <s v="music/faith"/>
    <n v="1"/>
    <n v="12"/>
    <x v="4"/>
    <x v="28"/>
  </r>
  <r>
    <x v="1720"/>
    <x v="1720"/>
    <x v="1718"/>
    <n v="4000"/>
    <n v="225"/>
    <x v="2"/>
    <x v="0"/>
    <s v="USD"/>
    <n v="1415562471"/>
    <x v="1720"/>
    <b v="0"/>
    <n v="8"/>
    <b v="0"/>
    <s v="music/faith"/>
    <n v="6"/>
    <n v="28"/>
    <x v="4"/>
    <x v="28"/>
  </r>
  <r>
    <x v="1721"/>
    <x v="1721"/>
    <x v="1719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x v="1722"/>
    <x v="1722"/>
    <x v="1720"/>
    <n v="2880"/>
    <n v="1"/>
    <x v="2"/>
    <x v="0"/>
    <s v="USD"/>
    <n v="1459642200"/>
    <x v="1722"/>
    <b v="0"/>
    <n v="1"/>
    <b v="0"/>
    <s v="music/faith"/>
    <n v="0"/>
    <n v="1"/>
    <x v="4"/>
    <x v="28"/>
  </r>
  <r>
    <x v="1723"/>
    <x v="1723"/>
    <x v="1721"/>
    <n v="10000"/>
    <n v="650"/>
    <x v="2"/>
    <x v="0"/>
    <s v="USD"/>
    <n v="1435730400"/>
    <x v="1723"/>
    <b v="0"/>
    <n v="3"/>
    <b v="0"/>
    <s v="music/faith"/>
    <n v="7"/>
    <n v="217"/>
    <x v="4"/>
    <x v="28"/>
  </r>
  <r>
    <x v="1724"/>
    <x v="1724"/>
    <x v="1722"/>
    <n v="6000"/>
    <n v="35"/>
    <x v="2"/>
    <x v="0"/>
    <s v="USD"/>
    <n v="1414707762"/>
    <x v="1724"/>
    <b v="0"/>
    <n v="4"/>
    <b v="0"/>
    <s v="music/faith"/>
    <n v="1"/>
    <n v="9"/>
    <x v="4"/>
    <x v="28"/>
  </r>
  <r>
    <x v="1725"/>
    <x v="1725"/>
    <x v="1723"/>
    <n v="5500"/>
    <n v="560"/>
    <x v="2"/>
    <x v="0"/>
    <s v="USD"/>
    <n v="1408922049"/>
    <x v="1725"/>
    <b v="0"/>
    <n v="9"/>
    <b v="0"/>
    <s v="music/faith"/>
    <n v="10"/>
    <n v="62"/>
    <x v="4"/>
    <x v="28"/>
  </r>
  <r>
    <x v="1726"/>
    <x v="1726"/>
    <x v="1724"/>
    <n v="6500"/>
    <n v="2196"/>
    <x v="2"/>
    <x v="0"/>
    <s v="USD"/>
    <n v="1403906664"/>
    <x v="1726"/>
    <b v="0"/>
    <n v="16"/>
    <b v="0"/>
    <s v="music/faith"/>
    <n v="34"/>
    <n v="137"/>
    <x v="4"/>
    <x v="28"/>
  </r>
  <r>
    <x v="1727"/>
    <x v="1727"/>
    <x v="1725"/>
    <n v="3000"/>
    <n v="1"/>
    <x v="2"/>
    <x v="1"/>
    <s v="GBP"/>
    <n v="1428231600"/>
    <x v="1727"/>
    <b v="0"/>
    <n v="1"/>
    <b v="0"/>
    <s v="music/faith"/>
    <n v="0"/>
    <n v="1"/>
    <x v="4"/>
    <x v="28"/>
  </r>
  <r>
    <x v="1728"/>
    <x v="1728"/>
    <x v="1726"/>
    <n v="1250"/>
    <n v="855"/>
    <x v="2"/>
    <x v="0"/>
    <s v="USD"/>
    <n v="1445439674"/>
    <x v="1728"/>
    <b v="0"/>
    <n v="7"/>
    <b v="0"/>
    <s v="music/faith"/>
    <n v="68"/>
    <n v="122"/>
    <x v="4"/>
    <x v="28"/>
  </r>
  <r>
    <x v="1729"/>
    <x v="1729"/>
    <x v="1727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x v="1730"/>
    <x v="1730"/>
    <x v="1728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x v="1731"/>
    <x v="1731"/>
    <x v="1729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x v="1732"/>
    <x v="1732"/>
    <x v="1730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x v="1733"/>
    <x v="1733"/>
    <x v="1731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x v="1734"/>
    <x v="1734"/>
    <x v="1732"/>
    <n v="4500"/>
    <n v="1"/>
    <x v="2"/>
    <x v="0"/>
    <s v="USD"/>
    <n v="1431046356"/>
    <x v="1734"/>
    <b v="0"/>
    <n v="1"/>
    <b v="0"/>
    <s v="music/faith"/>
    <n v="0"/>
    <n v="1"/>
    <x v="4"/>
    <x v="28"/>
  </r>
  <r>
    <x v="1735"/>
    <x v="1735"/>
    <x v="1733"/>
    <n v="1000"/>
    <n v="110"/>
    <x v="2"/>
    <x v="0"/>
    <s v="USD"/>
    <n v="1470598345"/>
    <x v="1735"/>
    <b v="0"/>
    <n v="2"/>
    <b v="0"/>
    <s v="music/faith"/>
    <n v="11"/>
    <n v="55"/>
    <x v="4"/>
    <x v="28"/>
  </r>
  <r>
    <x v="1736"/>
    <x v="1736"/>
    <x v="1734"/>
    <n v="3000"/>
    <n v="22"/>
    <x v="2"/>
    <x v="0"/>
    <s v="USD"/>
    <n v="1447018833"/>
    <x v="1736"/>
    <b v="0"/>
    <n v="1"/>
    <b v="0"/>
    <s v="music/faith"/>
    <n v="1"/>
    <n v="22"/>
    <x v="4"/>
    <x v="28"/>
  </r>
  <r>
    <x v="1737"/>
    <x v="1737"/>
    <x v="1735"/>
    <n v="4000"/>
    <n v="850"/>
    <x v="2"/>
    <x v="0"/>
    <s v="USD"/>
    <n v="1437432392"/>
    <x v="1737"/>
    <b v="0"/>
    <n v="15"/>
    <b v="0"/>
    <s v="music/faith"/>
    <n v="21"/>
    <n v="57"/>
    <x v="4"/>
    <x v="28"/>
  </r>
  <r>
    <x v="1738"/>
    <x v="1738"/>
    <x v="1736"/>
    <n v="5000"/>
    <n v="20"/>
    <x v="2"/>
    <x v="0"/>
    <s v="USD"/>
    <n v="1412283542"/>
    <x v="1738"/>
    <b v="0"/>
    <n v="1"/>
    <b v="0"/>
    <s v="music/faith"/>
    <n v="0"/>
    <n v="20"/>
    <x v="4"/>
    <x v="28"/>
  </r>
  <r>
    <x v="1739"/>
    <x v="1739"/>
    <x v="1737"/>
    <n v="1000"/>
    <n v="1"/>
    <x v="2"/>
    <x v="0"/>
    <s v="USD"/>
    <n v="1462391932"/>
    <x v="1739"/>
    <b v="0"/>
    <n v="1"/>
    <b v="0"/>
    <s v="music/faith"/>
    <n v="0"/>
    <n v="1"/>
    <x v="4"/>
    <x v="28"/>
  </r>
  <r>
    <x v="1740"/>
    <x v="1740"/>
    <x v="1738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x v="1741"/>
    <x v="1741"/>
    <x v="1739"/>
    <n v="1200"/>
    <n v="1330"/>
    <x v="0"/>
    <x v="1"/>
    <s v="GBP"/>
    <n v="1433948671"/>
    <x v="1741"/>
    <b v="0"/>
    <n v="52"/>
    <b v="1"/>
    <s v="photography/photobooks"/>
    <n v="111"/>
    <n v="26"/>
    <x v="8"/>
    <x v="20"/>
  </r>
  <r>
    <x v="1742"/>
    <x v="1742"/>
    <x v="1740"/>
    <n v="2000"/>
    <n v="2175"/>
    <x v="0"/>
    <x v="0"/>
    <s v="USD"/>
    <n v="1483822800"/>
    <x v="1742"/>
    <b v="0"/>
    <n v="34"/>
    <b v="1"/>
    <s v="photography/photobooks"/>
    <n v="109"/>
    <n v="64"/>
    <x v="8"/>
    <x v="20"/>
  </r>
  <r>
    <x v="1743"/>
    <x v="1743"/>
    <x v="1741"/>
    <n v="6000"/>
    <n v="6025"/>
    <x v="0"/>
    <x v="0"/>
    <s v="USD"/>
    <n v="1472270340"/>
    <x v="1743"/>
    <b v="0"/>
    <n v="67"/>
    <b v="1"/>
    <s v="photography/photobooks"/>
    <n v="100"/>
    <n v="90"/>
    <x v="8"/>
    <x v="20"/>
  </r>
  <r>
    <x v="1744"/>
    <x v="1744"/>
    <x v="1742"/>
    <n v="5500"/>
    <n v="6515"/>
    <x v="0"/>
    <x v="1"/>
    <s v="GBP"/>
    <n v="1425821477"/>
    <x v="1744"/>
    <b v="0"/>
    <n v="70"/>
    <b v="1"/>
    <s v="photography/photobooks"/>
    <n v="118"/>
    <n v="93"/>
    <x v="8"/>
    <x v="20"/>
  </r>
  <r>
    <x v="1745"/>
    <x v="1745"/>
    <x v="1743"/>
    <n v="7000"/>
    <n v="7981"/>
    <x v="0"/>
    <x v="0"/>
    <s v="USD"/>
    <n v="1482372000"/>
    <x v="1745"/>
    <b v="0"/>
    <n v="89"/>
    <b v="1"/>
    <s v="photography/photobooks"/>
    <n v="114"/>
    <n v="90"/>
    <x v="8"/>
    <x v="20"/>
  </r>
  <r>
    <x v="1746"/>
    <x v="1746"/>
    <x v="1744"/>
    <n v="15000"/>
    <n v="22215"/>
    <x v="0"/>
    <x v="0"/>
    <s v="USD"/>
    <n v="1479952800"/>
    <x v="1746"/>
    <b v="0"/>
    <n v="107"/>
    <b v="1"/>
    <s v="photography/photobooks"/>
    <n v="148"/>
    <n v="208"/>
    <x v="8"/>
    <x v="20"/>
  </r>
  <r>
    <x v="1747"/>
    <x v="1747"/>
    <x v="1745"/>
    <n v="9000"/>
    <n v="9446"/>
    <x v="0"/>
    <x v="1"/>
    <s v="GBP"/>
    <n v="1447426800"/>
    <x v="1747"/>
    <b v="0"/>
    <n v="159"/>
    <b v="1"/>
    <s v="photography/photobooks"/>
    <n v="105"/>
    <n v="59"/>
    <x v="8"/>
    <x v="20"/>
  </r>
  <r>
    <x v="1748"/>
    <x v="1748"/>
    <x v="1746"/>
    <n v="50000"/>
    <n v="64974"/>
    <x v="0"/>
    <x v="5"/>
    <s v="CAD"/>
    <n v="1441234143"/>
    <x v="1748"/>
    <b v="0"/>
    <n v="181"/>
    <b v="1"/>
    <s v="photography/photobooks"/>
    <n v="130"/>
    <n v="359"/>
    <x v="8"/>
    <x v="20"/>
  </r>
  <r>
    <x v="1749"/>
    <x v="1749"/>
    <x v="1747"/>
    <n v="10050"/>
    <n v="12410.5"/>
    <x v="0"/>
    <x v="19"/>
    <s v="EUR"/>
    <n v="1488394800"/>
    <x v="1749"/>
    <b v="0"/>
    <n v="131"/>
    <b v="1"/>
    <s v="photography/photobooks"/>
    <n v="123"/>
    <n v="95"/>
    <x v="8"/>
    <x v="20"/>
  </r>
  <r>
    <x v="1750"/>
    <x v="1750"/>
    <x v="1748"/>
    <n v="5000"/>
    <n v="10081"/>
    <x v="0"/>
    <x v="0"/>
    <s v="USD"/>
    <n v="1461096304"/>
    <x v="1750"/>
    <b v="0"/>
    <n v="125"/>
    <b v="1"/>
    <s v="photography/photobooks"/>
    <n v="202"/>
    <n v="81"/>
    <x v="8"/>
    <x v="20"/>
  </r>
  <r>
    <x v="1751"/>
    <x v="1751"/>
    <x v="1749"/>
    <n v="10000"/>
    <n v="10290"/>
    <x v="0"/>
    <x v="0"/>
    <s v="USD"/>
    <n v="1426787123"/>
    <x v="1751"/>
    <b v="0"/>
    <n v="61"/>
    <b v="1"/>
    <s v="photography/photobooks"/>
    <n v="103"/>
    <n v="169"/>
    <x v="8"/>
    <x v="20"/>
  </r>
  <r>
    <x v="1752"/>
    <x v="1752"/>
    <x v="1750"/>
    <n v="1200"/>
    <n v="3122"/>
    <x v="0"/>
    <x v="1"/>
    <s v="GBP"/>
    <n v="1476425082"/>
    <x v="1752"/>
    <b v="0"/>
    <n v="90"/>
    <b v="1"/>
    <s v="photography/photobooks"/>
    <n v="260"/>
    <n v="35"/>
    <x v="8"/>
    <x v="20"/>
  </r>
  <r>
    <x v="1753"/>
    <x v="1753"/>
    <x v="1751"/>
    <n v="15000"/>
    <n v="16200"/>
    <x v="0"/>
    <x v="8"/>
    <s v="DKK"/>
    <n v="1458579568"/>
    <x v="1753"/>
    <b v="0"/>
    <n v="35"/>
    <b v="1"/>
    <s v="photography/photobooks"/>
    <n v="108"/>
    <n v="463"/>
    <x v="8"/>
    <x v="20"/>
  </r>
  <r>
    <x v="1754"/>
    <x v="1754"/>
    <x v="1752"/>
    <n v="8500"/>
    <n v="9395"/>
    <x v="0"/>
    <x v="5"/>
    <s v="CAD"/>
    <n v="1428091353"/>
    <x v="1754"/>
    <b v="0"/>
    <n v="90"/>
    <b v="1"/>
    <s v="photography/photobooks"/>
    <n v="111"/>
    <n v="104"/>
    <x v="8"/>
    <x v="20"/>
  </r>
  <r>
    <x v="1755"/>
    <x v="1755"/>
    <x v="1753"/>
    <n v="25"/>
    <n v="30"/>
    <x v="0"/>
    <x v="0"/>
    <s v="USD"/>
    <n v="1444071361"/>
    <x v="1755"/>
    <b v="0"/>
    <n v="4"/>
    <b v="1"/>
    <s v="photography/photobooks"/>
    <n v="120"/>
    <n v="8"/>
    <x v="8"/>
    <x v="20"/>
  </r>
  <r>
    <x v="1756"/>
    <x v="1756"/>
    <x v="1754"/>
    <n v="5500"/>
    <n v="5655.6"/>
    <x v="0"/>
    <x v="0"/>
    <s v="USD"/>
    <n v="1472443269"/>
    <x v="1756"/>
    <b v="0"/>
    <n v="120"/>
    <b v="1"/>
    <s v="photography/photobooks"/>
    <n v="103"/>
    <n v="47"/>
    <x v="8"/>
    <x v="20"/>
  </r>
  <r>
    <x v="1757"/>
    <x v="1757"/>
    <x v="1755"/>
    <n v="5000"/>
    <n v="5800"/>
    <x v="0"/>
    <x v="0"/>
    <s v="USD"/>
    <n v="1485631740"/>
    <x v="1757"/>
    <b v="0"/>
    <n v="14"/>
    <b v="1"/>
    <s v="photography/photobooks"/>
    <n v="116"/>
    <n v="414"/>
    <x v="8"/>
    <x v="20"/>
  </r>
  <r>
    <x v="1758"/>
    <x v="1758"/>
    <x v="1756"/>
    <n v="1000"/>
    <n v="1147"/>
    <x v="0"/>
    <x v="0"/>
    <s v="USD"/>
    <n v="1468536992"/>
    <x v="1758"/>
    <b v="0"/>
    <n v="27"/>
    <b v="1"/>
    <s v="photography/photobooks"/>
    <n v="115"/>
    <n v="42"/>
    <x v="8"/>
    <x v="20"/>
  </r>
  <r>
    <x v="1759"/>
    <x v="1759"/>
    <x v="1757"/>
    <n v="5000"/>
    <n v="5330"/>
    <x v="0"/>
    <x v="0"/>
    <s v="USD"/>
    <n v="1427309629"/>
    <x v="1759"/>
    <b v="0"/>
    <n v="49"/>
    <b v="1"/>
    <s v="photography/photobooks"/>
    <n v="107"/>
    <n v="109"/>
    <x v="8"/>
    <x v="20"/>
  </r>
  <r>
    <x v="1760"/>
    <x v="1760"/>
    <x v="1758"/>
    <n v="5000"/>
    <n v="8272"/>
    <x v="0"/>
    <x v="0"/>
    <s v="USD"/>
    <n v="1456416513"/>
    <x v="1760"/>
    <b v="0"/>
    <n v="102"/>
    <b v="1"/>
    <s v="photography/photobooks"/>
    <n v="165"/>
    <n v="81"/>
    <x v="8"/>
    <x v="20"/>
  </r>
  <r>
    <x v="1761"/>
    <x v="1761"/>
    <x v="1759"/>
    <n v="100"/>
    <n v="155"/>
    <x v="0"/>
    <x v="1"/>
    <s v="GBP"/>
    <n v="1442065060"/>
    <x v="1761"/>
    <b v="0"/>
    <n v="3"/>
    <b v="1"/>
    <s v="photography/photobooks"/>
    <n v="155"/>
    <n v="52"/>
    <x v="8"/>
    <x v="20"/>
  </r>
  <r>
    <x v="1762"/>
    <x v="1762"/>
    <x v="1760"/>
    <n v="100"/>
    <n v="885"/>
    <x v="0"/>
    <x v="0"/>
    <s v="USD"/>
    <n v="1457739245"/>
    <x v="1762"/>
    <b v="0"/>
    <n v="25"/>
    <b v="1"/>
    <s v="photography/photobooks"/>
    <n v="885"/>
    <n v="35"/>
    <x v="8"/>
    <x v="20"/>
  </r>
  <r>
    <x v="1763"/>
    <x v="1763"/>
    <x v="1761"/>
    <n v="12000"/>
    <n v="12229"/>
    <x v="0"/>
    <x v="0"/>
    <s v="USD"/>
    <n v="1477255840"/>
    <x v="1763"/>
    <b v="0"/>
    <n v="118"/>
    <b v="1"/>
    <s v="photography/photobooks"/>
    <n v="102"/>
    <n v="104"/>
    <x v="8"/>
    <x v="20"/>
  </r>
  <r>
    <x v="1764"/>
    <x v="1764"/>
    <x v="1762"/>
    <n v="11000"/>
    <n v="2156"/>
    <x v="2"/>
    <x v="1"/>
    <s v="GBP"/>
    <n v="1407065979"/>
    <x v="1764"/>
    <b v="1"/>
    <n v="39"/>
    <b v="0"/>
    <s v="photography/photobooks"/>
    <n v="20"/>
    <n v="55"/>
    <x v="8"/>
    <x v="20"/>
  </r>
  <r>
    <x v="1765"/>
    <x v="1765"/>
    <x v="1763"/>
    <n v="12500"/>
    <n v="7433.48"/>
    <x v="2"/>
    <x v="0"/>
    <s v="USD"/>
    <n v="1407972712"/>
    <x v="1765"/>
    <b v="1"/>
    <n v="103"/>
    <b v="0"/>
    <s v="photography/photobooks"/>
    <n v="59"/>
    <n v="72"/>
    <x v="8"/>
    <x v="20"/>
  </r>
  <r>
    <x v="1766"/>
    <x v="1766"/>
    <x v="1764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x v="1767"/>
    <x v="1767"/>
    <x v="1765"/>
    <n v="5000"/>
    <n v="2286"/>
    <x v="2"/>
    <x v="0"/>
    <s v="USD"/>
    <n v="1407080884"/>
    <x v="1767"/>
    <b v="1"/>
    <n v="39"/>
    <b v="0"/>
    <s v="photography/photobooks"/>
    <n v="46"/>
    <n v="59"/>
    <x v="8"/>
    <x v="20"/>
  </r>
  <r>
    <x v="1768"/>
    <x v="1768"/>
    <x v="1766"/>
    <n v="5000"/>
    <n v="187"/>
    <x v="2"/>
    <x v="0"/>
    <s v="USD"/>
    <n v="1411824444"/>
    <x v="1768"/>
    <b v="1"/>
    <n v="15"/>
    <b v="0"/>
    <s v="photography/photobooks"/>
    <n v="4"/>
    <n v="12"/>
    <x v="8"/>
    <x v="20"/>
  </r>
  <r>
    <x v="1769"/>
    <x v="1769"/>
    <x v="1767"/>
    <n v="40000"/>
    <n v="1081"/>
    <x v="2"/>
    <x v="0"/>
    <s v="USD"/>
    <n v="1421177959"/>
    <x v="1769"/>
    <b v="1"/>
    <n v="22"/>
    <b v="0"/>
    <s v="photography/photobooks"/>
    <n v="3"/>
    <n v="49"/>
    <x v="8"/>
    <x v="20"/>
  </r>
  <r>
    <x v="1770"/>
    <x v="1770"/>
    <x v="1768"/>
    <n v="24500"/>
    <n v="13846"/>
    <x v="2"/>
    <x v="0"/>
    <s v="USD"/>
    <n v="1413312194"/>
    <x v="1770"/>
    <b v="1"/>
    <n v="92"/>
    <b v="0"/>
    <s v="photography/photobooks"/>
    <n v="57"/>
    <n v="151"/>
    <x v="8"/>
    <x v="20"/>
  </r>
  <r>
    <x v="1771"/>
    <x v="1771"/>
    <x v="1769"/>
    <n v="4200"/>
    <n v="895"/>
    <x v="2"/>
    <x v="1"/>
    <s v="GBP"/>
    <n v="1414107040"/>
    <x v="1771"/>
    <b v="1"/>
    <n v="25"/>
    <b v="0"/>
    <s v="photography/photobooks"/>
    <n v="21"/>
    <n v="36"/>
    <x v="8"/>
    <x v="20"/>
  </r>
  <r>
    <x v="1772"/>
    <x v="1772"/>
    <x v="1770"/>
    <n v="5500"/>
    <n v="858"/>
    <x v="2"/>
    <x v="1"/>
    <s v="GBP"/>
    <n v="1404666836"/>
    <x v="1772"/>
    <b v="1"/>
    <n v="19"/>
    <b v="0"/>
    <s v="photography/photobooks"/>
    <n v="16"/>
    <n v="45"/>
    <x v="8"/>
    <x v="20"/>
  </r>
  <r>
    <x v="1773"/>
    <x v="1773"/>
    <x v="1771"/>
    <n v="30000"/>
    <n v="1877"/>
    <x v="2"/>
    <x v="0"/>
    <s v="USD"/>
    <n v="1421691298"/>
    <x v="1773"/>
    <b v="1"/>
    <n v="19"/>
    <b v="0"/>
    <s v="photography/photobooks"/>
    <n v="6"/>
    <n v="99"/>
    <x v="8"/>
    <x v="20"/>
  </r>
  <r>
    <x v="1774"/>
    <x v="1774"/>
    <x v="1772"/>
    <n v="2500"/>
    <n v="1148"/>
    <x v="2"/>
    <x v="0"/>
    <s v="USD"/>
    <n v="1417273140"/>
    <x v="1774"/>
    <b v="1"/>
    <n v="13"/>
    <b v="0"/>
    <s v="photography/photobooks"/>
    <n v="46"/>
    <n v="88"/>
    <x v="8"/>
    <x v="20"/>
  </r>
  <r>
    <x v="1775"/>
    <x v="1775"/>
    <x v="1773"/>
    <n v="32500"/>
    <n v="21158"/>
    <x v="2"/>
    <x v="0"/>
    <s v="USD"/>
    <n v="1414193160"/>
    <x v="1775"/>
    <b v="1"/>
    <n v="124"/>
    <b v="0"/>
    <s v="photography/photobooks"/>
    <n v="65"/>
    <n v="171"/>
    <x v="8"/>
    <x v="20"/>
  </r>
  <r>
    <x v="1776"/>
    <x v="1776"/>
    <x v="1774"/>
    <n v="5000"/>
    <n v="335"/>
    <x v="2"/>
    <x v="1"/>
    <s v="GBP"/>
    <n v="1414623471"/>
    <x v="1776"/>
    <b v="1"/>
    <n v="4"/>
    <b v="0"/>
    <s v="photography/photobooks"/>
    <n v="7"/>
    <n v="84"/>
    <x v="8"/>
    <x v="20"/>
  </r>
  <r>
    <x v="1777"/>
    <x v="1777"/>
    <x v="1775"/>
    <n v="4800"/>
    <n v="651"/>
    <x v="2"/>
    <x v="9"/>
    <s v="EUR"/>
    <n v="1424421253"/>
    <x v="1777"/>
    <b v="1"/>
    <n v="10"/>
    <b v="0"/>
    <s v="photography/photobooks"/>
    <n v="14"/>
    <n v="65"/>
    <x v="8"/>
    <x v="20"/>
  </r>
  <r>
    <x v="1778"/>
    <x v="1778"/>
    <x v="1776"/>
    <n v="50000"/>
    <n v="995"/>
    <x v="2"/>
    <x v="0"/>
    <s v="USD"/>
    <n v="1427485395"/>
    <x v="1778"/>
    <b v="1"/>
    <n v="15"/>
    <b v="0"/>
    <s v="photography/photobooks"/>
    <n v="2"/>
    <n v="66"/>
    <x v="8"/>
    <x v="20"/>
  </r>
  <r>
    <x v="1779"/>
    <x v="1779"/>
    <x v="1777"/>
    <n v="11000"/>
    <n v="3986"/>
    <x v="2"/>
    <x v="0"/>
    <s v="USD"/>
    <n v="1472834180"/>
    <x v="1779"/>
    <b v="1"/>
    <n v="38"/>
    <b v="0"/>
    <s v="photography/photobooks"/>
    <n v="36"/>
    <n v="105"/>
    <x v="8"/>
    <x v="20"/>
  </r>
  <r>
    <x v="1780"/>
    <x v="1780"/>
    <x v="1778"/>
    <n v="30000"/>
    <n v="11923"/>
    <x v="2"/>
    <x v="0"/>
    <s v="USD"/>
    <n v="1467469510"/>
    <x v="1780"/>
    <b v="1"/>
    <n v="152"/>
    <b v="0"/>
    <s v="photography/photobooks"/>
    <n v="40"/>
    <n v="78"/>
    <x v="8"/>
    <x v="20"/>
  </r>
  <r>
    <x v="1781"/>
    <x v="1781"/>
    <x v="1779"/>
    <n v="5500"/>
    <n v="1417"/>
    <x v="2"/>
    <x v="0"/>
    <s v="USD"/>
    <n v="1473950945"/>
    <x v="1781"/>
    <b v="1"/>
    <n v="24"/>
    <b v="0"/>
    <s v="photography/photobooks"/>
    <n v="26"/>
    <n v="59"/>
    <x v="8"/>
    <x v="20"/>
  </r>
  <r>
    <x v="1782"/>
    <x v="1782"/>
    <x v="1780"/>
    <n v="35000"/>
    <n v="5422"/>
    <x v="2"/>
    <x v="0"/>
    <s v="USD"/>
    <n v="1456062489"/>
    <x v="1782"/>
    <b v="1"/>
    <n v="76"/>
    <b v="0"/>
    <s v="photography/photobooks"/>
    <n v="15"/>
    <n v="71"/>
    <x v="8"/>
    <x v="20"/>
  </r>
  <r>
    <x v="1783"/>
    <x v="1783"/>
    <x v="1781"/>
    <n v="40000"/>
    <n v="9477"/>
    <x v="2"/>
    <x v="0"/>
    <s v="USD"/>
    <n v="1432248478"/>
    <x v="1783"/>
    <b v="1"/>
    <n v="185"/>
    <b v="0"/>
    <s v="photography/photobooks"/>
    <n v="24"/>
    <n v="51"/>
    <x v="8"/>
    <x v="20"/>
  </r>
  <r>
    <x v="1784"/>
    <x v="1784"/>
    <x v="1782"/>
    <n v="5000"/>
    <n v="1988"/>
    <x v="2"/>
    <x v="0"/>
    <s v="USD"/>
    <n v="1422674700"/>
    <x v="1784"/>
    <b v="1"/>
    <n v="33"/>
    <b v="0"/>
    <s v="photography/photobooks"/>
    <n v="40"/>
    <n v="60"/>
    <x v="8"/>
    <x v="20"/>
  </r>
  <r>
    <x v="1785"/>
    <x v="1785"/>
    <x v="1783"/>
    <n v="24000"/>
    <n v="4853"/>
    <x v="2"/>
    <x v="0"/>
    <s v="USD"/>
    <n v="1413417600"/>
    <x v="1785"/>
    <b v="1"/>
    <n v="108"/>
    <b v="0"/>
    <s v="photography/photobooks"/>
    <n v="20"/>
    <n v="45"/>
    <x v="8"/>
    <x v="20"/>
  </r>
  <r>
    <x v="1786"/>
    <x v="1786"/>
    <x v="1784"/>
    <n v="1900"/>
    <n v="905"/>
    <x v="2"/>
    <x v="9"/>
    <s v="EUR"/>
    <n v="1418649177"/>
    <x v="1786"/>
    <b v="1"/>
    <n v="29"/>
    <b v="0"/>
    <s v="photography/photobooks"/>
    <n v="48"/>
    <n v="31"/>
    <x v="8"/>
    <x v="20"/>
  </r>
  <r>
    <x v="1787"/>
    <x v="1787"/>
    <x v="1785"/>
    <n v="10000"/>
    <n v="1533"/>
    <x v="2"/>
    <x v="0"/>
    <s v="USD"/>
    <n v="1428158637"/>
    <x v="1787"/>
    <b v="1"/>
    <n v="24"/>
    <b v="0"/>
    <s v="photography/photobooks"/>
    <n v="15"/>
    <n v="64"/>
    <x v="8"/>
    <x v="20"/>
  </r>
  <r>
    <x v="1788"/>
    <x v="1788"/>
    <x v="1786"/>
    <n v="5500"/>
    <n v="76"/>
    <x v="2"/>
    <x v="1"/>
    <s v="GBP"/>
    <n v="1414795542"/>
    <x v="1788"/>
    <b v="1"/>
    <n v="4"/>
    <b v="0"/>
    <s v="photography/photobooks"/>
    <n v="1"/>
    <n v="19"/>
    <x v="8"/>
    <x v="20"/>
  </r>
  <r>
    <x v="1789"/>
    <x v="1789"/>
    <x v="1787"/>
    <n v="8000"/>
    <n v="40"/>
    <x v="2"/>
    <x v="0"/>
    <s v="USD"/>
    <n v="1421042403"/>
    <x v="1789"/>
    <b v="1"/>
    <n v="4"/>
    <b v="0"/>
    <s v="photography/photobooks"/>
    <n v="1"/>
    <n v="10"/>
    <x v="8"/>
    <x v="20"/>
  </r>
  <r>
    <x v="1790"/>
    <x v="1790"/>
    <x v="1788"/>
    <n v="33000"/>
    <n v="1636"/>
    <x v="2"/>
    <x v="0"/>
    <s v="USD"/>
    <n v="1423152678"/>
    <x v="1790"/>
    <b v="1"/>
    <n v="15"/>
    <b v="0"/>
    <s v="photography/photobooks"/>
    <n v="5"/>
    <n v="109"/>
    <x v="8"/>
    <x v="20"/>
  </r>
  <r>
    <x v="1791"/>
    <x v="1791"/>
    <x v="1789"/>
    <n v="3000"/>
    <n v="107"/>
    <x v="2"/>
    <x v="1"/>
    <s v="GBP"/>
    <n v="1422553565"/>
    <x v="1791"/>
    <b v="1"/>
    <n v="4"/>
    <b v="0"/>
    <s v="photography/photobooks"/>
    <n v="4"/>
    <n v="27"/>
    <x v="8"/>
    <x v="20"/>
  </r>
  <r>
    <x v="1792"/>
    <x v="1792"/>
    <x v="1790"/>
    <n v="25000"/>
    <n v="15281"/>
    <x v="2"/>
    <x v="0"/>
    <s v="USD"/>
    <n v="1439189940"/>
    <x v="1792"/>
    <b v="1"/>
    <n v="139"/>
    <b v="0"/>
    <s v="photography/photobooks"/>
    <n v="61"/>
    <n v="110"/>
    <x v="8"/>
    <x v="20"/>
  </r>
  <r>
    <x v="1793"/>
    <x v="1793"/>
    <x v="1791"/>
    <n v="3000"/>
    <n v="40"/>
    <x v="2"/>
    <x v="2"/>
    <s v="AUD"/>
    <n v="1417127040"/>
    <x v="1793"/>
    <b v="1"/>
    <n v="2"/>
    <b v="0"/>
    <s v="photography/photobooks"/>
    <n v="1"/>
    <n v="20"/>
    <x v="8"/>
    <x v="20"/>
  </r>
  <r>
    <x v="1794"/>
    <x v="1794"/>
    <x v="1792"/>
    <n v="9000"/>
    <n v="997"/>
    <x v="2"/>
    <x v="0"/>
    <s v="USD"/>
    <n v="1423660422"/>
    <x v="1794"/>
    <b v="1"/>
    <n v="18"/>
    <b v="0"/>
    <s v="photography/photobooks"/>
    <n v="11"/>
    <n v="55"/>
    <x v="8"/>
    <x v="20"/>
  </r>
  <r>
    <x v="1795"/>
    <x v="1795"/>
    <x v="1793"/>
    <n v="28000"/>
    <n v="10846"/>
    <x v="2"/>
    <x v="12"/>
    <s v="EUR"/>
    <n v="1476460800"/>
    <x v="1795"/>
    <b v="1"/>
    <n v="81"/>
    <b v="0"/>
    <s v="photography/photobooks"/>
    <n v="39"/>
    <n v="134"/>
    <x v="8"/>
    <x v="20"/>
  </r>
  <r>
    <x v="1796"/>
    <x v="1796"/>
    <x v="1794"/>
    <n v="19000"/>
    <n v="4190"/>
    <x v="2"/>
    <x v="1"/>
    <s v="GBP"/>
    <n v="1469356366"/>
    <x v="1796"/>
    <b v="1"/>
    <n v="86"/>
    <b v="0"/>
    <s v="photography/photobooks"/>
    <n v="22"/>
    <n v="49"/>
    <x v="8"/>
    <x v="20"/>
  </r>
  <r>
    <x v="1797"/>
    <x v="1797"/>
    <x v="1795"/>
    <n v="10000"/>
    <n v="6755"/>
    <x v="2"/>
    <x v="0"/>
    <s v="USD"/>
    <n v="1481809189"/>
    <x v="1797"/>
    <b v="1"/>
    <n v="140"/>
    <b v="0"/>
    <s v="photography/photobooks"/>
    <n v="68"/>
    <n v="48"/>
    <x v="8"/>
    <x v="20"/>
  </r>
  <r>
    <x v="1798"/>
    <x v="1798"/>
    <x v="1796"/>
    <n v="16000"/>
    <n v="2182"/>
    <x v="2"/>
    <x v="0"/>
    <s v="USD"/>
    <n v="1454572233"/>
    <x v="1798"/>
    <b v="1"/>
    <n v="37"/>
    <b v="0"/>
    <s v="photography/photobooks"/>
    <n v="14"/>
    <n v="59"/>
    <x v="8"/>
    <x v="20"/>
  </r>
  <r>
    <x v="1799"/>
    <x v="1799"/>
    <x v="1797"/>
    <n v="4000"/>
    <n v="69.83"/>
    <x v="2"/>
    <x v="1"/>
    <s v="GBP"/>
    <n v="1415740408"/>
    <x v="1799"/>
    <b v="1"/>
    <n v="6"/>
    <b v="0"/>
    <s v="photography/photobooks"/>
    <n v="2"/>
    <n v="12"/>
    <x v="8"/>
    <x v="20"/>
  </r>
  <r>
    <x v="1800"/>
    <x v="1800"/>
    <x v="1798"/>
    <n v="46260"/>
    <n v="9460"/>
    <x v="2"/>
    <x v="1"/>
    <s v="GBP"/>
    <n v="1476109970"/>
    <x v="1800"/>
    <b v="1"/>
    <n v="113"/>
    <b v="0"/>
    <s v="photography/photobooks"/>
    <n v="20"/>
    <n v="84"/>
    <x v="8"/>
    <x v="20"/>
  </r>
  <r>
    <x v="1801"/>
    <x v="1801"/>
    <x v="1799"/>
    <n v="17000"/>
    <n v="2355"/>
    <x v="2"/>
    <x v="1"/>
    <s v="GBP"/>
    <n v="1450181400"/>
    <x v="1801"/>
    <b v="1"/>
    <n v="37"/>
    <b v="0"/>
    <s v="photography/photobooks"/>
    <n v="14"/>
    <n v="64"/>
    <x v="8"/>
    <x v="20"/>
  </r>
  <r>
    <x v="1802"/>
    <x v="1802"/>
    <x v="1800"/>
    <n v="3500"/>
    <n v="1697"/>
    <x v="2"/>
    <x v="12"/>
    <s v="EUR"/>
    <n v="1435442340"/>
    <x v="1802"/>
    <b v="1"/>
    <n v="18"/>
    <b v="0"/>
    <s v="photography/photobooks"/>
    <n v="48"/>
    <n v="94"/>
    <x v="8"/>
    <x v="20"/>
  </r>
  <r>
    <x v="1803"/>
    <x v="1803"/>
    <x v="1801"/>
    <n v="17500"/>
    <n v="5390"/>
    <x v="2"/>
    <x v="0"/>
    <s v="USD"/>
    <n v="1423878182"/>
    <x v="1803"/>
    <b v="1"/>
    <n v="75"/>
    <b v="0"/>
    <s v="photography/photobooks"/>
    <n v="31"/>
    <n v="72"/>
    <x v="8"/>
    <x v="20"/>
  </r>
  <r>
    <x v="1804"/>
    <x v="1804"/>
    <x v="1802"/>
    <n v="15500"/>
    <n v="5452"/>
    <x v="2"/>
    <x v="0"/>
    <s v="USD"/>
    <n v="1447521404"/>
    <x v="1804"/>
    <b v="1"/>
    <n v="52"/>
    <b v="0"/>
    <s v="photography/photobooks"/>
    <n v="35"/>
    <n v="105"/>
    <x v="8"/>
    <x v="20"/>
  </r>
  <r>
    <x v="1805"/>
    <x v="1805"/>
    <x v="1803"/>
    <n v="22500"/>
    <n v="8191"/>
    <x v="2"/>
    <x v="12"/>
    <s v="EUR"/>
    <n v="1443808800"/>
    <x v="1805"/>
    <b v="1"/>
    <n v="122"/>
    <b v="0"/>
    <s v="photography/photobooks"/>
    <n v="36"/>
    <n v="67"/>
    <x v="8"/>
    <x v="20"/>
  </r>
  <r>
    <x v="1806"/>
    <x v="1806"/>
    <x v="1804"/>
    <n v="20000"/>
    <n v="591"/>
    <x v="2"/>
    <x v="1"/>
    <s v="GBP"/>
    <n v="1412090349"/>
    <x v="1806"/>
    <b v="1"/>
    <n v="8"/>
    <b v="0"/>
    <s v="photography/photobooks"/>
    <n v="3"/>
    <n v="74"/>
    <x v="8"/>
    <x v="20"/>
  </r>
  <r>
    <x v="1807"/>
    <x v="1807"/>
    <x v="1805"/>
    <n v="5000"/>
    <n v="553"/>
    <x v="2"/>
    <x v="0"/>
    <s v="USD"/>
    <n v="1411868313"/>
    <x v="1807"/>
    <b v="1"/>
    <n v="8"/>
    <b v="0"/>
    <s v="photography/photobooks"/>
    <n v="11"/>
    <n v="69"/>
    <x v="8"/>
    <x v="20"/>
  </r>
  <r>
    <x v="1808"/>
    <x v="1808"/>
    <x v="1806"/>
    <n v="28000"/>
    <n v="11594"/>
    <x v="2"/>
    <x v="0"/>
    <s v="USD"/>
    <n v="1486830030"/>
    <x v="1808"/>
    <b v="1"/>
    <n v="96"/>
    <b v="0"/>
    <s v="photography/photobooks"/>
    <n v="41"/>
    <n v="121"/>
    <x v="8"/>
    <x v="20"/>
  </r>
  <r>
    <x v="1809"/>
    <x v="1809"/>
    <x v="1807"/>
    <n v="3500"/>
    <n v="380"/>
    <x v="2"/>
    <x v="5"/>
    <s v="CAD"/>
    <n v="1425246439"/>
    <x v="1809"/>
    <b v="1"/>
    <n v="9"/>
    <b v="0"/>
    <s v="photography/photobooks"/>
    <n v="11"/>
    <n v="42"/>
    <x v="8"/>
    <x v="20"/>
  </r>
  <r>
    <x v="1810"/>
    <x v="1810"/>
    <x v="1808"/>
    <n v="450"/>
    <n v="15"/>
    <x v="2"/>
    <x v="0"/>
    <s v="USD"/>
    <n v="1408657826"/>
    <x v="1810"/>
    <b v="0"/>
    <n v="2"/>
    <b v="0"/>
    <s v="photography/photobooks"/>
    <n v="3"/>
    <n v="8"/>
    <x v="8"/>
    <x v="20"/>
  </r>
  <r>
    <x v="1811"/>
    <x v="1811"/>
    <x v="1809"/>
    <n v="54000"/>
    <n v="40"/>
    <x v="2"/>
    <x v="0"/>
    <s v="USD"/>
    <n v="1414123200"/>
    <x v="1811"/>
    <b v="0"/>
    <n v="26"/>
    <b v="0"/>
    <s v="photography/photobooks"/>
    <n v="0"/>
    <n v="2"/>
    <x v="8"/>
    <x v="20"/>
  </r>
  <r>
    <x v="1812"/>
    <x v="1812"/>
    <x v="1810"/>
    <n v="6500"/>
    <n v="865"/>
    <x v="2"/>
    <x v="1"/>
    <s v="GBP"/>
    <n v="1467531536"/>
    <x v="1812"/>
    <b v="0"/>
    <n v="23"/>
    <b v="0"/>
    <s v="photography/photobooks"/>
    <n v="13"/>
    <n v="38"/>
    <x v="8"/>
    <x v="20"/>
  </r>
  <r>
    <x v="1813"/>
    <x v="1813"/>
    <x v="1811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x v="1814"/>
    <x v="1814"/>
    <x v="1812"/>
    <n v="12000"/>
    <n v="5902"/>
    <x v="2"/>
    <x v="1"/>
    <s v="GBP"/>
    <n v="1425108736"/>
    <x v="1814"/>
    <b v="0"/>
    <n v="140"/>
    <b v="0"/>
    <s v="photography/photobooks"/>
    <n v="49"/>
    <n v="42"/>
    <x v="8"/>
    <x v="20"/>
  </r>
  <r>
    <x v="1815"/>
    <x v="1815"/>
    <x v="1813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x v="1816"/>
    <x v="1816"/>
    <x v="1814"/>
    <n v="25000"/>
    <n v="509"/>
    <x v="2"/>
    <x v="16"/>
    <s v="CHF"/>
    <n v="1469473200"/>
    <x v="1816"/>
    <b v="0"/>
    <n v="6"/>
    <b v="0"/>
    <s v="photography/photobooks"/>
    <n v="2"/>
    <n v="85"/>
    <x v="8"/>
    <x v="20"/>
  </r>
  <r>
    <x v="1817"/>
    <x v="1817"/>
    <x v="1815"/>
    <n v="18000"/>
    <n v="9419"/>
    <x v="2"/>
    <x v="0"/>
    <s v="USD"/>
    <n v="1485759540"/>
    <x v="1817"/>
    <b v="0"/>
    <n v="100"/>
    <b v="0"/>
    <s v="photography/photobooks"/>
    <n v="52"/>
    <n v="94"/>
    <x v="8"/>
    <x v="20"/>
  </r>
  <r>
    <x v="1818"/>
    <x v="1818"/>
    <x v="1816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x v="1819"/>
    <x v="1819"/>
    <x v="1817"/>
    <n v="1200"/>
    <n v="25"/>
    <x v="2"/>
    <x v="0"/>
    <s v="USD"/>
    <n v="1406743396"/>
    <x v="1819"/>
    <b v="0"/>
    <n v="4"/>
    <b v="0"/>
    <s v="photography/photobooks"/>
    <n v="2"/>
    <n v="6"/>
    <x v="8"/>
    <x v="20"/>
  </r>
  <r>
    <x v="1820"/>
    <x v="1820"/>
    <x v="1818"/>
    <n v="26000"/>
    <n v="1707"/>
    <x v="2"/>
    <x v="0"/>
    <s v="USD"/>
    <n v="1427850090"/>
    <x v="1820"/>
    <b v="0"/>
    <n v="8"/>
    <b v="0"/>
    <s v="photography/photobooks"/>
    <n v="7"/>
    <n v="213"/>
    <x v="8"/>
    <x v="20"/>
  </r>
  <r>
    <x v="1821"/>
    <x v="1821"/>
    <x v="1819"/>
    <n v="2500"/>
    <n v="3372.25"/>
    <x v="0"/>
    <x v="0"/>
    <s v="USD"/>
    <n v="1330760367"/>
    <x v="1821"/>
    <b v="0"/>
    <n v="57"/>
    <b v="1"/>
    <s v="music/rock"/>
    <n v="135"/>
    <n v="59"/>
    <x v="4"/>
    <x v="11"/>
  </r>
  <r>
    <x v="1822"/>
    <x v="1822"/>
    <x v="1820"/>
    <n v="300"/>
    <n v="300"/>
    <x v="0"/>
    <x v="5"/>
    <s v="CAD"/>
    <n v="1391194860"/>
    <x v="1822"/>
    <b v="0"/>
    <n v="11"/>
    <b v="1"/>
    <s v="music/rock"/>
    <n v="100"/>
    <n v="27"/>
    <x v="4"/>
    <x v="11"/>
  </r>
  <r>
    <x v="1823"/>
    <x v="1823"/>
    <x v="1821"/>
    <n v="700"/>
    <n v="811"/>
    <x v="0"/>
    <x v="0"/>
    <s v="USD"/>
    <n v="1351095976"/>
    <x v="1823"/>
    <b v="0"/>
    <n v="33"/>
    <b v="1"/>
    <s v="music/rock"/>
    <n v="116"/>
    <n v="25"/>
    <x v="4"/>
    <x v="11"/>
  </r>
  <r>
    <x v="1824"/>
    <x v="1824"/>
    <x v="1822"/>
    <n v="3000"/>
    <n v="3002"/>
    <x v="0"/>
    <x v="0"/>
    <s v="USD"/>
    <n v="1389146880"/>
    <x v="1824"/>
    <b v="0"/>
    <n v="40"/>
    <b v="1"/>
    <s v="music/rock"/>
    <n v="100"/>
    <n v="75"/>
    <x v="4"/>
    <x v="11"/>
  </r>
  <r>
    <x v="1825"/>
    <x v="1825"/>
    <x v="1823"/>
    <n v="2000"/>
    <n v="2101"/>
    <x v="0"/>
    <x v="0"/>
    <s v="USD"/>
    <n v="1373572903"/>
    <x v="1825"/>
    <b v="0"/>
    <n v="50"/>
    <b v="1"/>
    <s v="music/rock"/>
    <n v="105"/>
    <n v="42"/>
    <x v="4"/>
    <x v="11"/>
  </r>
  <r>
    <x v="1826"/>
    <x v="1826"/>
    <x v="1824"/>
    <n v="2000"/>
    <n v="2020"/>
    <x v="0"/>
    <x v="0"/>
    <s v="USD"/>
    <n v="1392675017"/>
    <x v="1826"/>
    <b v="0"/>
    <n v="38"/>
    <b v="1"/>
    <s v="music/rock"/>
    <n v="101"/>
    <n v="53"/>
    <x v="4"/>
    <x v="11"/>
  </r>
  <r>
    <x v="1827"/>
    <x v="1827"/>
    <x v="1825"/>
    <n v="8000"/>
    <n v="8053"/>
    <x v="0"/>
    <x v="0"/>
    <s v="USD"/>
    <n v="1299138561"/>
    <x v="1827"/>
    <b v="0"/>
    <n v="96"/>
    <b v="1"/>
    <s v="music/rock"/>
    <n v="101"/>
    <n v="84"/>
    <x v="4"/>
    <x v="11"/>
  </r>
  <r>
    <x v="1828"/>
    <x v="1828"/>
    <x v="1826"/>
    <n v="20000"/>
    <n v="20032"/>
    <x v="0"/>
    <x v="0"/>
    <s v="USD"/>
    <n v="1399672800"/>
    <x v="1828"/>
    <b v="0"/>
    <n v="48"/>
    <b v="1"/>
    <s v="music/rock"/>
    <n v="100"/>
    <n v="417"/>
    <x v="4"/>
    <x v="11"/>
  </r>
  <r>
    <x v="1829"/>
    <x v="1829"/>
    <x v="1827"/>
    <n v="1500"/>
    <n v="2500.25"/>
    <x v="0"/>
    <x v="0"/>
    <s v="USD"/>
    <n v="1295647200"/>
    <x v="1829"/>
    <b v="0"/>
    <n v="33"/>
    <b v="1"/>
    <s v="music/rock"/>
    <n v="167"/>
    <n v="76"/>
    <x v="4"/>
    <x v="11"/>
  </r>
  <r>
    <x v="1830"/>
    <x v="1830"/>
    <x v="1828"/>
    <n v="15000"/>
    <n v="15230"/>
    <x v="0"/>
    <x v="0"/>
    <s v="USD"/>
    <n v="1393259107"/>
    <x v="1830"/>
    <b v="0"/>
    <n v="226"/>
    <b v="1"/>
    <s v="music/rock"/>
    <n v="102"/>
    <n v="67"/>
    <x v="4"/>
    <x v="11"/>
  </r>
  <r>
    <x v="1831"/>
    <x v="1831"/>
    <x v="1829"/>
    <n v="1000"/>
    <n v="1030"/>
    <x v="0"/>
    <x v="0"/>
    <s v="USD"/>
    <n v="1336866863"/>
    <x v="1831"/>
    <b v="0"/>
    <n v="14"/>
    <b v="1"/>
    <s v="music/rock"/>
    <n v="103"/>
    <n v="74"/>
    <x v="4"/>
    <x v="11"/>
  </r>
  <r>
    <x v="1832"/>
    <x v="1832"/>
    <x v="1830"/>
    <n v="350"/>
    <n v="500"/>
    <x v="0"/>
    <x v="0"/>
    <s v="USD"/>
    <n v="1299243427"/>
    <x v="1832"/>
    <b v="0"/>
    <n v="20"/>
    <b v="1"/>
    <s v="music/rock"/>
    <n v="143"/>
    <n v="25"/>
    <x v="4"/>
    <x v="11"/>
  </r>
  <r>
    <x v="1833"/>
    <x v="1833"/>
    <x v="1831"/>
    <n v="400"/>
    <n v="1050"/>
    <x v="0"/>
    <x v="0"/>
    <s v="USD"/>
    <n v="1362211140"/>
    <x v="1833"/>
    <b v="0"/>
    <n v="25"/>
    <b v="1"/>
    <s v="music/rock"/>
    <n v="263"/>
    <n v="42"/>
    <x v="4"/>
    <x v="11"/>
  </r>
  <r>
    <x v="1834"/>
    <x v="1834"/>
    <x v="1832"/>
    <n v="10000"/>
    <n v="11805"/>
    <x v="0"/>
    <x v="0"/>
    <s v="USD"/>
    <n v="1422140895"/>
    <x v="1834"/>
    <b v="0"/>
    <n v="90"/>
    <b v="1"/>
    <s v="music/rock"/>
    <n v="118"/>
    <n v="131"/>
    <x v="4"/>
    <x v="11"/>
  </r>
  <r>
    <x v="1835"/>
    <x v="1835"/>
    <x v="1833"/>
    <n v="500"/>
    <n v="520"/>
    <x v="0"/>
    <x v="1"/>
    <s v="GBP"/>
    <n v="1459439471"/>
    <x v="1835"/>
    <b v="0"/>
    <n v="11"/>
    <b v="1"/>
    <s v="music/rock"/>
    <n v="104"/>
    <n v="47"/>
    <x v="4"/>
    <x v="11"/>
  </r>
  <r>
    <x v="1836"/>
    <x v="1836"/>
    <x v="1834"/>
    <n v="5000"/>
    <n v="10017"/>
    <x v="0"/>
    <x v="0"/>
    <s v="USD"/>
    <n v="1361129129"/>
    <x v="1836"/>
    <b v="0"/>
    <n v="55"/>
    <b v="1"/>
    <s v="music/rock"/>
    <n v="200"/>
    <n v="182"/>
    <x v="4"/>
    <x v="11"/>
  </r>
  <r>
    <x v="1837"/>
    <x v="1837"/>
    <x v="1835"/>
    <n v="600"/>
    <n v="1841"/>
    <x v="0"/>
    <x v="0"/>
    <s v="USD"/>
    <n v="1332029335"/>
    <x v="1837"/>
    <b v="0"/>
    <n v="30"/>
    <b v="1"/>
    <s v="music/rock"/>
    <n v="307"/>
    <n v="61"/>
    <x v="4"/>
    <x v="11"/>
  </r>
  <r>
    <x v="1838"/>
    <x v="1838"/>
    <x v="1836"/>
    <n v="1000"/>
    <n v="1001.49"/>
    <x v="0"/>
    <x v="0"/>
    <s v="USD"/>
    <n v="1317438000"/>
    <x v="1838"/>
    <b v="0"/>
    <n v="28"/>
    <b v="1"/>
    <s v="music/rock"/>
    <n v="100"/>
    <n v="36"/>
    <x v="4"/>
    <x v="11"/>
  </r>
  <r>
    <x v="1839"/>
    <x v="1839"/>
    <x v="1837"/>
    <n v="1000"/>
    <n v="2053"/>
    <x v="0"/>
    <x v="0"/>
    <s v="USD"/>
    <n v="1475342382"/>
    <x v="1839"/>
    <b v="0"/>
    <n v="45"/>
    <b v="1"/>
    <s v="music/rock"/>
    <n v="205"/>
    <n v="46"/>
    <x v="4"/>
    <x v="11"/>
  </r>
  <r>
    <x v="1840"/>
    <x v="1840"/>
    <x v="1838"/>
    <n v="900"/>
    <n v="980"/>
    <x v="0"/>
    <x v="0"/>
    <s v="USD"/>
    <n v="1367902740"/>
    <x v="1840"/>
    <b v="0"/>
    <n v="13"/>
    <b v="1"/>
    <s v="music/rock"/>
    <n v="109"/>
    <n v="75"/>
    <x v="4"/>
    <x v="11"/>
  </r>
  <r>
    <x v="1841"/>
    <x v="1841"/>
    <x v="1839"/>
    <n v="2000"/>
    <n v="2035"/>
    <x v="0"/>
    <x v="0"/>
    <s v="USD"/>
    <n v="1400561940"/>
    <x v="1841"/>
    <b v="0"/>
    <n v="40"/>
    <b v="1"/>
    <s v="music/rock"/>
    <n v="102"/>
    <n v="51"/>
    <x v="4"/>
    <x v="11"/>
  </r>
  <r>
    <x v="1842"/>
    <x v="1842"/>
    <x v="1840"/>
    <n v="2000"/>
    <n v="2505"/>
    <x v="0"/>
    <x v="0"/>
    <s v="USD"/>
    <n v="1425275940"/>
    <x v="1842"/>
    <b v="0"/>
    <n v="21"/>
    <b v="1"/>
    <s v="music/rock"/>
    <n v="125"/>
    <n v="119"/>
    <x v="4"/>
    <x v="11"/>
  </r>
  <r>
    <x v="1843"/>
    <x v="1843"/>
    <x v="1841"/>
    <n v="10000"/>
    <n v="12400.61"/>
    <x v="0"/>
    <x v="0"/>
    <s v="USD"/>
    <n v="1298245954"/>
    <x v="1843"/>
    <b v="0"/>
    <n v="134"/>
    <b v="1"/>
    <s v="music/rock"/>
    <n v="124"/>
    <n v="93"/>
    <x v="4"/>
    <x v="11"/>
  </r>
  <r>
    <x v="1844"/>
    <x v="1844"/>
    <x v="1842"/>
    <n v="1500"/>
    <n v="1521"/>
    <x v="0"/>
    <x v="0"/>
    <s v="USD"/>
    <n v="1307761200"/>
    <x v="1844"/>
    <b v="0"/>
    <n v="20"/>
    <b v="1"/>
    <s v="music/rock"/>
    <n v="101"/>
    <n v="76"/>
    <x v="4"/>
    <x v="11"/>
  </r>
  <r>
    <x v="1845"/>
    <x v="1845"/>
    <x v="1843"/>
    <n v="1000"/>
    <n v="1000"/>
    <x v="0"/>
    <x v="0"/>
    <s v="USD"/>
    <n v="1466139300"/>
    <x v="1845"/>
    <b v="0"/>
    <n v="19"/>
    <b v="1"/>
    <s v="music/rock"/>
    <n v="100"/>
    <n v="53"/>
    <x v="4"/>
    <x v="11"/>
  </r>
  <r>
    <x v="1846"/>
    <x v="1846"/>
    <x v="1844"/>
    <n v="15000"/>
    <n v="20689"/>
    <x v="0"/>
    <x v="0"/>
    <s v="USD"/>
    <n v="1355585777"/>
    <x v="1846"/>
    <b v="0"/>
    <n v="209"/>
    <b v="1"/>
    <s v="music/rock"/>
    <n v="138"/>
    <n v="99"/>
    <x v="4"/>
    <x v="11"/>
  </r>
  <r>
    <x v="1847"/>
    <x v="1847"/>
    <x v="1845"/>
    <n v="2500"/>
    <n v="3022"/>
    <x v="0"/>
    <x v="0"/>
    <s v="USD"/>
    <n v="1429594832"/>
    <x v="1847"/>
    <b v="0"/>
    <n v="38"/>
    <b v="1"/>
    <s v="music/rock"/>
    <n v="121"/>
    <n v="80"/>
    <x v="4"/>
    <x v="11"/>
  </r>
  <r>
    <x v="1848"/>
    <x v="1848"/>
    <x v="1846"/>
    <n v="3000"/>
    <n v="3221"/>
    <x v="0"/>
    <x v="0"/>
    <s v="USD"/>
    <n v="1312095540"/>
    <x v="1848"/>
    <b v="0"/>
    <n v="24"/>
    <b v="1"/>
    <s v="music/rock"/>
    <n v="107"/>
    <n v="134"/>
    <x v="4"/>
    <x v="11"/>
  </r>
  <r>
    <x v="1849"/>
    <x v="1849"/>
    <x v="1847"/>
    <n v="300"/>
    <n v="301"/>
    <x v="0"/>
    <x v="0"/>
    <s v="USD"/>
    <n v="1350505059"/>
    <x v="1849"/>
    <b v="0"/>
    <n v="8"/>
    <b v="1"/>
    <s v="music/rock"/>
    <n v="100"/>
    <n v="38"/>
    <x v="4"/>
    <x v="11"/>
  </r>
  <r>
    <x v="1850"/>
    <x v="1850"/>
    <x v="1848"/>
    <n v="9000"/>
    <n v="9137"/>
    <x v="0"/>
    <x v="0"/>
    <s v="USD"/>
    <n v="1405033300"/>
    <x v="1850"/>
    <b v="0"/>
    <n v="179"/>
    <b v="1"/>
    <s v="music/rock"/>
    <n v="102"/>
    <n v="51"/>
    <x v="4"/>
    <x v="11"/>
  </r>
  <r>
    <x v="1851"/>
    <x v="1851"/>
    <x v="1849"/>
    <n v="1300"/>
    <n v="1301"/>
    <x v="0"/>
    <x v="0"/>
    <s v="USD"/>
    <n v="1406509200"/>
    <x v="1851"/>
    <b v="0"/>
    <n v="26"/>
    <b v="1"/>
    <s v="music/rock"/>
    <n v="100"/>
    <n v="50"/>
    <x v="4"/>
    <x v="11"/>
  </r>
  <r>
    <x v="1852"/>
    <x v="1852"/>
    <x v="1850"/>
    <n v="15000"/>
    <n v="17545"/>
    <x v="0"/>
    <x v="0"/>
    <s v="USD"/>
    <n v="1429920000"/>
    <x v="1852"/>
    <b v="0"/>
    <n v="131"/>
    <b v="1"/>
    <s v="music/rock"/>
    <n v="117"/>
    <n v="134"/>
    <x v="4"/>
    <x v="11"/>
  </r>
  <r>
    <x v="1853"/>
    <x v="1853"/>
    <x v="1851"/>
    <n v="800"/>
    <n v="815"/>
    <x v="0"/>
    <x v="0"/>
    <s v="USD"/>
    <n v="1352860017"/>
    <x v="1853"/>
    <b v="0"/>
    <n v="14"/>
    <b v="1"/>
    <s v="music/rock"/>
    <n v="102"/>
    <n v="58"/>
    <x v="4"/>
    <x v="11"/>
  </r>
  <r>
    <x v="1854"/>
    <x v="1854"/>
    <x v="1852"/>
    <n v="15000"/>
    <n v="15318.55"/>
    <x v="0"/>
    <x v="0"/>
    <s v="USD"/>
    <n v="1369355437"/>
    <x v="1854"/>
    <b v="0"/>
    <n v="174"/>
    <b v="1"/>
    <s v="music/rock"/>
    <n v="102"/>
    <n v="88"/>
    <x v="4"/>
    <x v="11"/>
  </r>
  <r>
    <x v="1855"/>
    <x v="1855"/>
    <x v="1853"/>
    <n v="8750"/>
    <n v="13480.16"/>
    <x v="0"/>
    <x v="5"/>
    <s v="CAD"/>
    <n v="1389012940"/>
    <x v="1855"/>
    <b v="0"/>
    <n v="191"/>
    <b v="1"/>
    <s v="music/rock"/>
    <n v="154"/>
    <n v="71"/>
    <x v="4"/>
    <x v="11"/>
  </r>
  <r>
    <x v="1856"/>
    <x v="1856"/>
    <x v="1854"/>
    <n v="2000"/>
    <n v="2025"/>
    <x v="0"/>
    <x v="0"/>
    <s v="USD"/>
    <n v="1405715472"/>
    <x v="1856"/>
    <b v="0"/>
    <n v="38"/>
    <b v="1"/>
    <s v="music/rock"/>
    <n v="101"/>
    <n v="53"/>
    <x v="4"/>
    <x v="11"/>
  </r>
  <r>
    <x v="1857"/>
    <x v="1857"/>
    <x v="1855"/>
    <n v="3000"/>
    <n v="3000"/>
    <x v="0"/>
    <x v="0"/>
    <s v="USD"/>
    <n v="1410546413"/>
    <x v="1857"/>
    <b v="0"/>
    <n v="22"/>
    <b v="1"/>
    <s v="music/rock"/>
    <n v="100"/>
    <n v="136"/>
    <x v="4"/>
    <x v="11"/>
  </r>
  <r>
    <x v="1858"/>
    <x v="1858"/>
    <x v="1856"/>
    <n v="5555.55"/>
    <n v="6041.55"/>
    <x v="0"/>
    <x v="0"/>
    <s v="USD"/>
    <n v="1324014521"/>
    <x v="1858"/>
    <b v="0"/>
    <n v="149"/>
    <b v="1"/>
    <s v="music/rock"/>
    <n v="109"/>
    <n v="41"/>
    <x v="4"/>
    <x v="11"/>
  </r>
  <r>
    <x v="1859"/>
    <x v="1859"/>
    <x v="1857"/>
    <n v="3000"/>
    <n v="3955"/>
    <x v="0"/>
    <x v="0"/>
    <s v="USD"/>
    <n v="1316716129"/>
    <x v="1859"/>
    <b v="0"/>
    <n v="56"/>
    <b v="1"/>
    <s v="music/rock"/>
    <n v="132"/>
    <n v="71"/>
    <x v="4"/>
    <x v="11"/>
  </r>
  <r>
    <x v="1860"/>
    <x v="1860"/>
    <x v="1858"/>
    <n v="750"/>
    <n v="1001"/>
    <x v="0"/>
    <x v="0"/>
    <s v="USD"/>
    <n v="1391706084"/>
    <x v="1860"/>
    <b v="0"/>
    <n v="19"/>
    <b v="1"/>
    <s v="music/rock"/>
    <n v="133"/>
    <n v="53"/>
    <x v="4"/>
    <x v="11"/>
  </r>
  <r>
    <x v="1861"/>
    <x v="1861"/>
    <x v="1859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x v="1862"/>
    <x v="1862"/>
    <x v="1860"/>
    <n v="18000"/>
    <n v="1455"/>
    <x v="2"/>
    <x v="0"/>
    <s v="USD"/>
    <n v="1488958200"/>
    <x v="1862"/>
    <b v="0"/>
    <n v="16"/>
    <b v="0"/>
    <s v="games/mobile games"/>
    <n v="8"/>
    <n v="91"/>
    <x v="6"/>
    <x v="18"/>
  </r>
  <r>
    <x v="1863"/>
    <x v="1863"/>
    <x v="1861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x v="1864"/>
    <x v="1864"/>
    <x v="1862"/>
    <n v="6500"/>
    <n v="2788"/>
    <x v="2"/>
    <x v="0"/>
    <s v="USD"/>
    <n v="1399223500"/>
    <x v="1864"/>
    <b v="0"/>
    <n v="48"/>
    <b v="0"/>
    <s v="games/mobile games"/>
    <n v="43"/>
    <n v="58"/>
    <x v="6"/>
    <x v="18"/>
  </r>
  <r>
    <x v="1865"/>
    <x v="1865"/>
    <x v="1863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x v="1866"/>
    <x v="1866"/>
    <x v="1864"/>
    <n v="25000"/>
    <n v="125"/>
    <x v="2"/>
    <x v="0"/>
    <s v="USD"/>
    <n v="1488340800"/>
    <x v="1866"/>
    <b v="0"/>
    <n v="2"/>
    <b v="0"/>
    <s v="games/mobile games"/>
    <n v="1"/>
    <n v="63"/>
    <x v="6"/>
    <x v="18"/>
  </r>
  <r>
    <x v="1867"/>
    <x v="1867"/>
    <x v="1865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x v="1868"/>
    <x v="1868"/>
    <x v="1866"/>
    <n v="25000"/>
    <n v="1217"/>
    <x v="2"/>
    <x v="0"/>
    <s v="USD"/>
    <n v="1450166340"/>
    <x v="1868"/>
    <b v="0"/>
    <n v="17"/>
    <b v="0"/>
    <s v="games/mobile games"/>
    <n v="5"/>
    <n v="72"/>
    <x v="6"/>
    <x v="18"/>
  </r>
  <r>
    <x v="1869"/>
    <x v="1869"/>
    <x v="1867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x v="1870"/>
    <x v="1870"/>
    <x v="1868"/>
    <n v="3500"/>
    <n v="361"/>
    <x v="2"/>
    <x v="0"/>
    <s v="USD"/>
    <n v="1454213820"/>
    <x v="1870"/>
    <b v="0"/>
    <n v="11"/>
    <b v="0"/>
    <s v="games/mobile games"/>
    <n v="10"/>
    <n v="33"/>
    <x v="6"/>
    <x v="18"/>
  </r>
  <r>
    <x v="1871"/>
    <x v="1871"/>
    <x v="1869"/>
    <n v="6500"/>
    <n v="4666"/>
    <x v="2"/>
    <x v="0"/>
    <s v="USD"/>
    <n v="1416512901"/>
    <x v="1871"/>
    <b v="0"/>
    <n v="95"/>
    <b v="0"/>
    <s v="games/mobile games"/>
    <n v="72"/>
    <n v="49"/>
    <x v="6"/>
    <x v="18"/>
  </r>
  <r>
    <x v="1872"/>
    <x v="1872"/>
    <x v="1870"/>
    <n v="20000"/>
    <n v="212"/>
    <x v="2"/>
    <x v="0"/>
    <s v="USD"/>
    <n v="1435633602"/>
    <x v="1872"/>
    <b v="0"/>
    <n v="13"/>
    <b v="0"/>
    <s v="games/mobile games"/>
    <n v="1"/>
    <n v="16"/>
    <x v="6"/>
    <x v="18"/>
  </r>
  <r>
    <x v="1873"/>
    <x v="1873"/>
    <x v="1871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x v="1874"/>
    <x v="1874"/>
    <x v="1872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x v="1875"/>
    <x v="1875"/>
    <x v="1873"/>
    <n v="10000"/>
    <n v="51"/>
    <x v="2"/>
    <x v="0"/>
    <s v="USD"/>
    <n v="1470519308"/>
    <x v="1875"/>
    <b v="0"/>
    <n v="3"/>
    <b v="0"/>
    <s v="games/mobile games"/>
    <n v="1"/>
    <n v="17"/>
    <x v="6"/>
    <x v="18"/>
  </r>
  <r>
    <x v="1876"/>
    <x v="1876"/>
    <x v="1874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x v="1877"/>
    <x v="1877"/>
    <x v="1875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x v="1878"/>
    <x v="1878"/>
    <x v="1876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x v="1879"/>
    <x v="1879"/>
    <x v="1877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x v="1880"/>
    <x v="1880"/>
    <x v="1878"/>
    <n v="5000"/>
    <n v="1004"/>
    <x v="2"/>
    <x v="1"/>
    <s v="GBP"/>
    <n v="1459341380"/>
    <x v="1880"/>
    <b v="0"/>
    <n v="24"/>
    <b v="0"/>
    <s v="games/mobile games"/>
    <n v="20"/>
    <n v="42"/>
    <x v="6"/>
    <x v="18"/>
  </r>
  <r>
    <x v="1881"/>
    <x v="1881"/>
    <x v="1879"/>
    <n v="2000"/>
    <n v="3453.69"/>
    <x v="0"/>
    <x v="0"/>
    <s v="USD"/>
    <n v="1425955189"/>
    <x v="1881"/>
    <b v="0"/>
    <n v="70"/>
    <b v="1"/>
    <s v="music/indie rock"/>
    <n v="173"/>
    <n v="49"/>
    <x v="4"/>
    <x v="14"/>
  </r>
  <r>
    <x v="1882"/>
    <x v="1882"/>
    <x v="1880"/>
    <n v="3350"/>
    <n v="3380"/>
    <x v="0"/>
    <x v="0"/>
    <s v="USD"/>
    <n v="1341964080"/>
    <x v="1882"/>
    <b v="0"/>
    <n v="81"/>
    <b v="1"/>
    <s v="music/indie rock"/>
    <n v="101"/>
    <n v="42"/>
    <x v="4"/>
    <x v="14"/>
  </r>
  <r>
    <x v="1883"/>
    <x v="1883"/>
    <x v="1881"/>
    <n v="999"/>
    <n v="1047"/>
    <x v="0"/>
    <x v="0"/>
    <s v="USD"/>
    <n v="1333921508"/>
    <x v="1883"/>
    <b v="0"/>
    <n v="32"/>
    <b v="1"/>
    <s v="music/indie rock"/>
    <n v="105"/>
    <n v="33"/>
    <x v="4"/>
    <x v="14"/>
  </r>
  <r>
    <x v="1884"/>
    <x v="1884"/>
    <x v="1882"/>
    <n v="1000"/>
    <n v="1351"/>
    <x v="0"/>
    <x v="0"/>
    <s v="USD"/>
    <n v="1354017600"/>
    <x v="1884"/>
    <b v="0"/>
    <n v="26"/>
    <b v="1"/>
    <s v="music/indie rock"/>
    <n v="135"/>
    <n v="52"/>
    <x v="4"/>
    <x v="14"/>
  </r>
  <r>
    <x v="1885"/>
    <x v="1885"/>
    <x v="1883"/>
    <n v="4575"/>
    <n v="5322"/>
    <x v="0"/>
    <x v="0"/>
    <s v="USD"/>
    <n v="1344636000"/>
    <x v="1885"/>
    <b v="0"/>
    <n v="105"/>
    <b v="1"/>
    <s v="music/indie rock"/>
    <n v="116"/>
    <n v="51"/>
    <x v="4"/>
    <x v="14"/>
  </r>
  <r>
    <x v="1886"/>
    <x v="1886"/>
    <x v="1884"/>
    <n v="1200"/>
    <n v="1225"/>
    <x v="0"/>
    <x v="0"/>
    <s v="USD"/>
    <n v="1415832338"/>
    <x v="1886"/>
    <b v="0"/>
    <n v="29"/>
    <b v="1"/>
    <s v="music/indie rock"/>
    <n v="102"/>
    <n v="42"/>
    <x v="4"/>
    <x v="14"/>
  </r>
  <r>
    <x v="1887"/>
    <x v="1887"/>
    <x v="1885"/>
    <n v="3000"/>
    <n v="3335"/>
    <x v="0"/>
    <x v="3"/>
    <s v="EUR"/>
    <n v="1449178200"/>
    <x v="1887"/>
    <b v="0"/>
    <n v="8"/>
    <b v="1"/>
    <s v="music/indie rock"/>
    <n v="111"/>
    <n v="417"/>
    <x v="4"/>
    <x v="14"/>
  </r>
  <r>
    <x v="1888"/>
    <x v="1888"/>
    <x v="1886"/>
    <n v="2500"/>
    <n v="4152"/>
    <x v="0"/>
    <x v="0"/>
    <s v="USD"/>
    <n v="1275368340"/>
    <x v="1888"/>
    <b v="0"/>
    <n v="89"/>
    <b v="1"/>
    <s v="music/indie rock"/>
    <n v="166"/>
    <n v="47"/>
    <x v="4"/>
    <x v="14"/>
  </r>
  <r>
    <x v="1889"/>
    <x v="1889"/>
    <x v="1887"/>
    <n v="2000"/>
    <n v="2132"/>
    <x v="0"/>
    <x v="0"/>
    <s v="USD"/>
    <n v="1363024946"/>
    <x v="1889"/>
    <b v="0"/>
    <n v="44"/>
    <b v="1"/>
    <s v="music/indie rock"/>
    <n v="107"/>
    <n v="48"/>
    <x v="4"/>
    <x v="14"/>
  </r>
  <r>
    <x v="1890"/>
    <x v="1890"/>
    <x v="1888"/>
    <n v="12000"/>
    <n v="17350.13"/>
    <x v="0"/>
    <x v="0"/>
    <s v="USD"/>
    <n v="1355597528"/>
    <x v="1890"/>
    <b v="0"/>
    <n v="246"/>
    <b v="1"/>
    <s v="music/indie rock"/>
    <n v="145"/>
    <n v="71"/>
    <x v="4"/>
    <x v="14"/>
  </r>
  <r>
    <x v="1891"/>
    <x v="1891"/>
    <x v="1889"/>
    <n v="10000"/>
    <n v="10555"/>
    <x v="0"/>
    <x v="0"/>
    <s v="USD"/>
    <n v="1279778400"/>
    <x v="1891"/>
    <b v="0"/>
    <n v="120"/>
    <b v="1"/>
    <s v="music/indie rock"/>
    <n v="106"/>
    <n v="88"/>
    <x v="4"/>
    <x v="14"/>
  </r>
  <r>
    <x v="1892"/>
    <x v="1892"/>
    <x v="1890"/>
    <n v="500"/>
    <n v="683"/>
    <x v="0"/>
    <x v="0"/>
    <s v="USD"/>
    <n v="1307459881"/>
    <x v="1892"/>
    <b v="0"/>
    <n v="26"/>
    <b v="1"/>
    <s v="music/indie rock"/>
    <n v="137"/>
    <n v="26"/>
    <x v="4"/>
    <x v="14"/>
  </r>
  <r>
    <x v="1893"/>
    <x v="1893"/>
    <x v="1891"/>
    <n v="2500"/>
    <n v="2600"/>
    <x v="0"/>
    <x v="0"/>
    <s v="USD"/>
    <n v="1302926340"/>
    <x v="1893"/>
    <b v="0"/>
    <n v="45"/>
    <b v="1"/>
    <s v="music/indie rock"/>
    <n v="104"/>
    <n v="58"/>
    <x v="4"/>
    <x v="14"/>
  </r>
  <r>
    <x v="1894"/>
    <x v="1894"/>
    <x v="1892"/>
    <n v="1000"/>
    <n v="1145"/>
    <x v="0"/>
    <x v="0"/>
    <s v="USD"/>
    <n v="1329082983"/>
    <x v="1894"/>
    <b v="0"/>
    <n v="20"/>
    <b v="1"/>
    <s v="music/indie rock"/>
    <n v="115"/>
    <n v="57"/>
    <x v="4"/>
    <x v="14"/>
  </r>
  <r>
    <x v="1895"/>
    <x v="1895"/>
    <x v="1893"/>
    <n v="9072"/>
    <n v="9228"/>
    <x v="0"/>
    <x v="0"/>
    <s v="USD"/>
    <n v="1445363722"/>
    <x v="1895"/>
    <b v="0"/>
    <n v="47"/>
    <b v="1"/>
    <s v="music/indie rock"/>
    <n v="102"/>
    <n v="196"/>
    <x v="4"/>
    <x v="14"/>
  </r>
  <r>
    <x v="1896"/>
    <x v="1896"/>
    <x v="1894"/>
    <n v="451"/>
    <n v="559"/>
    <x v="0"/>
    <x v="0"/>
    <s v="USD"/>
    <n v="1334250165"/>
    <x v="1896"/>
    <b v="0"/>
    <n v="13"/>
    <b v="1"/>
    <s v="music/indie rock"/>
    <n v="124"/>
    <n v="43"/>
    <x v="4"/>
    <x v="14"/>
  </r>
  <r>
    <x v="1897"/>
    <x v="1897"/>
    <x v="1895"/>
    <n v="6350"/>
    <n v="6506"/>
    <x v="0"/>
    <x v="0"/>
    <s v="USD"/>
    <n v="1393966800"/>
    <x v="1897"/>
    <b v="0"/>
    <n v="183"/>
    <b v="1"/>
    <s v="music/indie rock"/>
    <n v="102"/>
    <n v="36"/>
    <x v="4"/>
    <x v="14"/>
  </r>
  <r>
    <x v="1898"/>
    <x v="1898"/>
    <x v="1896"/>
    <n v="1000"/>
    <n v="1445"/>
    <x v="0"/>
    <x v="0"/>
    <s v="USD"/>
    <n v="1454349600"/>
    <x v="1898"/>
    <b v="0"/>
    <n v="21"/>
    <b v="1"/>
    <s v="music/indie rock"/>
    <n v="145"/>
    <n v="69"/>
    <x v="4"/>
    <x v="14"/>
  </r>
  <r>
    <x v="1899"/>
    <x v="1899"/>
    <x v="1897"/>
    <n v="900"/>
    <n v="1200"/>
    <x v="0"/>
    <x v="0"/>
    <s v="USD"/>
    <n v="1427319366"/>
    <x v="1899"/>
    <b v="0"/>
    <n v="42"/>
    <b v="1"/>
    <s v="music/indie rock"/>
    <n v="133"/>
    <n v="29"/>
    <x v="4"/>
    <x v="14"/>
  </r>
  <r>
    <x v="1900"/>
    <x v="1900"/>
    <x v="1898"/>
    <n v="2500"/>
    <n v="2734.11"/>
    <x v="0"/>
    <x v="0"/>
    <s v="USD"/>
    <n v="1349517540"/>
    <x v="1900"/>
    <b v="0"/>
    <n v="54"/>
    <b v="1"/>
    <s v="music/indie rock"/>
    <n v="109"/>
    <n v="51"/>
    <x v="4"/>
    <x v="14"/>
  </r>
  <r>
    <x v="1901"/>
    <x v="1901"/>
    <x v="1899"/>
    <n v="99000"/>
    <n v="2670"/>
    <x v="2"/>
    <x v="1"/>
    <s v="GBP"/>
    <n v="1432299600"/>
    <x v="1901"/>
    <b v="0"/>
    <n v="25"/>
    <b v="0"/>
    <s v="technology/gadgets"/>
    <n v="3"/>
    <n v="107"/>
    <x v="2"/>
    <x v="29"/>
  </r>
  <r>
    <x v="1902"/>
    <x v="1902"/>
    <x v="1900"/>
    <n v="1000"/>
    <n v="12"/>
    <x v="2"/>
    <x v="9"/>
    <s v="EUR"/>
    <n v="1425495447"/>
    <x v="1902"/>
    <b v="0"/>
    <n v="3"/>
    <b v="0"/>
    <s v="technology/gadgets"/>
    <n v="1"/>
    <n v="4"/>
    <x v="2"/>
    <x v="29"/>
  </r>
  <r>
    <x v="1903"/>
    <x v="1903"/>
    <x v="1901"/>
    <n v="3000"/>
    <n v="1398"/>
    <x v="2"/>
    <x v="0"/>
    <s v="USD"/>
    <n v="1485541791"/>
    <x v="1903"/>
    <b v="0"/>
    <n v="41"/>
    <b v="0"/>
    <s v="technology/gadgets"/>
    <n v="47"/>
    <n v="34"/>
    <x v="2"/>
    <x v="29"/>
  </r>
  <r>
    <x v="1904"/>
    <x v="1904"/>
    <x v="1902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x v="1905"/>
    <x v="1905"/>
    <x v="1903"/>
    <n v="25000"/>
    <n v="42"/>
    <x v="2"/>
    <x v="0"/>
    <s v="USD"/>
    <n v="1410127994"/>
    <x v="1905"/>
    <b v="0"/>
    <n v="4"/>
    <b v="0"/>
    <s v="technology/gadgets"/>
    <n v="0"/>
    <n v="11"/>
    <x v="2"/>
    <x v="29"/>
  </r>
  <r>
    <x v="1906"/>
    <x v="1906"/>
    <x v="1904"/>
    <n v="50000"/>
    <n v="21380"/>
    <x v="2"/>
    <x v="0"/>
    <s v="USD"/>
    <n v="1466697983"/>
    <x v="1906"/>
    <b v="0"/>
    <n v="99"/>
    <b v="0"/>
    <s v="technology/gadgets"/>
    <n v="43"/>
    <n v="216"/>
    <x v="2"/>
    <x v="29"/>
  </r>
  <r>
    <x v="1907"/>
    <x v="1907"/>
    <x v="1905"/>
    <n v="30000"/>
    <n v="85"/>
    <x v="2"/>
    <x v="0"/>
    <s v="USD"/>
    <n v="1400853925"/>
    <x v="1907"/>
    <b v="0"/>
    <n v="4"/>
    <b v="0"/>
    <s v="technology/gadgets"/>
    <n v="0"/>
    <n v="21"/>
    <x v="2"/>
    <x v="29"/>
  </r>
  <r>
    <x v="1908"/>
    <x v="1908"/>
    <x v="1906"/>
    <n v="25000"/>
    <n v="433"/>
    <x v="2"/>
    <x v="0"/>
    <s v="USD"/>
    <n v="1483048900"/>
    <x v="1908"/>
    <b v="0"/>
    <n v="4"/>
    <b v="0"/>
    <s v="technology/gadgets"/>
    <n v="2"/>
    <n v="108"/>
    <x v="2"/>
    <x v="29"/>
  </r>
  <r>
    <x v="1909"/>
    <x v="1909"/>
    <x v="1907"/>
    <n v="35000"/>
    <n v="4939"/>
    <x v="2"/>
    <x v="0"/>
    <s v="USD"/>
    <n v="1414059479"/>
    <x v="1909"/>
    <b v="0"/>
    <n v="38"/>
    <b v="0"/>
    <s v="technology/gadgets"/>
    <n v="14"/>
    <n v="130"/>
    <x v="2"/>
    <x v="29"/>
  </r>
  <r>
    <x v="1910"/>
    <x v="1910"/>
    <x v="1908"/>
    <n v="85000"/>
    <n v="33486"/>
    <x v="2"/>
    <x v="9"/>
    <s v="EUR"/>
    <n v="1446331500"/>
    <x v="1910"/>
    <b v="0"/>
    <n v="285"/>
    <b v="0"/>
    <s v="technology/gadgets"/>
    <n v="39"/>
    <n v="117"/>
    <x v="2"/>
    <x v="29"/>
  </r>
  <r>
    <x v="1911"/>
    <x v="1911"/>
    <x v="1909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x v="1912"/>
    <x v="1912"/>
    <x v="1910"/>
    <n v="5000"/>
    <n v="2965"/>
    <x v="2"/>
    <x v="0"/>
    <s v="USD"/>
    <n v="1433395560"/>
    <x v="1912"/>
    <b v="0"/>
    <n v="42"/>
    <b v="0"/>
    <s v="technology/gadgets"/>
    <n v="59"/>
    <n v="71"/>
    <x v="2"/>
    <x v="29"/>
  </r>
  <r>
    <x v="1913"/>
    <x v="1913"/>
    <x v="1911"/>
    <n v="48000"/>
    <n v="637"/>
    <x v="2"/>
    <x v="1"/>
    <s v="GBP"/>
    <n v="1412770578"/>
    <x v="1913"/>
    <b v="0"/>
    <n v="26"/>
    <b v="0"/>
    <s v="technology/gadgets"/>
    <n v="1"/>
    <n v="25"/>
    <x v="2"/>
    <x v="29"/>
  </r>
  <r>
    <x v="1914"/>
    <x v="1914"/>
    <x v="1912"/>
    <n v="666"/>
    <n v="60"/>
    <x v="2"/>
    <x v="0"/>
    <s v="USD"/>
    <n v="1414814340"/>
    <x v="1914"/>
    <b v="0"/>
    <n v="2"/>
    <b v="0"/>
    <s v="technology/gadgets"/>
    <n v="9"/>
    <n v="30"/>
    <x v="2"/>
    <x v="29"/>
  </r>
  <r>
    <x v="1915"/>
    <x v="1915"/>
    <x v="1913"/>
    <n v="500"/>
    <n v="8"/>
    <x v="2"/>
    <x v="0"/>
    <s v="USD"/>
    <n v="1409620222"/>
    <x v="1915"/>
    <b v="0"/>
    <n v="4"/>
    <b v="0"/>
    <s v="technology/gadgets"/>
    <n v="2"/>
    <n v="2"/>
    <x v="2"/>
    <x v="29"/>
  </r>
  <r>
    <x v="1916"/>
    <x v="1916"/>
    <x v="1914"/>
    <n v="20000"/>
    <n v="102"/>
    <x v="2"/>
    <x v="0"/>
    <s v="USD"/>
    <n v="1478542375"/>
    <x v="1916"/>
    <b v="0"/>
    <n v="6"/>
    <b v="0"/>
    <s v="technology/gadgets"/>
    <n v="1"/>
    <n v="17"/>
    <x v="2"/>
    <x v="29"/>
  </r>
  <r>
    <x v="1917"/>
    <x v="1917"/>
    <x v="1915"/>
    <n v="390000"/>
    <n v="205025"/>
    <x v="2"/>
    <x v="7"/>
    <s v="HKD"/>
    <n v="1486708133"/>
    <x v="1917"/>
    <b v="0"/>
    <n v="70"/>
    <b v="0"/>
    <s v="technology/gadgets"/>
    <n v="53"/>
    <n v="2929"/>
    <x v="2"/>
    <x v="29"/>
  </r>
  <r>
    <x v="1918"/>
    <x v="1918"/>
    <x v="1916"/>
    <n v="25000"/>
    <n v="260"/>
    <x v="2"/>
    <x v="0"/>
    <s v="USD"/>
    <n v="1407869851"/>
    <x v="1918"/>
    <b v="0"/>
    <n v="9"/>
    <b v="0"/>
    <s v="technology/gadgets"/>
    <n v="1"/>
    <n v="29"/>
    <x v="2"/>
    <x v="29"/>
  </r>
  <r>
    <x v="1919"/>
    <x v="1919"/>
    <x v="1917"/>
    <n v="500"/>
    <n v="237"/>
    <x v="2"/>
    <x v="0"/>
    <s v="USD"/>
    <n v="1432069249"/>
    <x v="1919"/>
    <b v="0"/>
    <n v="8"/>
    <b v="0"/>
    <s v="technology/gadgets"/>
    <n v="47"/>
    <n v="30"/>
    <x v="2"/>
    <x v="29"/>
  </r>
  <r>
    <x v="1920"/>
    <x v="1920"/>
    <x v="1918"/>
    <n v="10000"/>
    <n v="4303"/>
    <x v="2"/>
    <x v="1"/>
    <s v="GBP"/>
    <n v="1445468400"/>
    <x v="1920"/>
    <b v="0"/>
    <n v="105"/>
    <b v="0"/>
    <s v="technology/gadgets"/>
    <n v="43"/>
    <n v="41"/>
    <x v="2"/>
    <x v="29"/>
  </r>
  <r>
    <x v="1921"/>
    <x v="1921"/>
    <x v="1919"/>
    <n v="1500"/>
    <n v="2052"/>
    <x v="0"/>
    <x v="0"/>
    <s v="USD"/>
    <n v="1342243143"/>
    <x v="1921"/>
    <b v="0"/>
    <n v="38"/>
    <b v="1"/>
    <s v="music/indie rock"/>
    <n v="137"/>
    <n v="54"/>
    <x v="4"/>
    <x v="14"/>
  </r>
  <r>
    <x v="1922"/>
    <x v="1922"/>
    <x v="1920"/>
    <n v="2000"/>
    <n v="2311"/>
    <x v="0"/>
    <x v="0"/>
    <s v="USD"/>
    <n v="1386828507"/>
    <x v="1922"/>
    <b v="0"/>
    <n v="64"/>
    <b v="1"/>
    <s v="music/indie rock"/>
    <n v="116"/>
    <n v="36"/>
    <x v="4"/>
    <x v="14"/>
  </r>
  <r>
    <x v="1923"/>
    <x v="1923"/>
    <x v="1921"/>
    <n v="125"/>
    <n v="301"/>
    <x v="0"/>
    <x v="0"/>
    <s v="USD"/>
    <n v="1317099540"/>
    <x v="1923"/>
    <b v="0"/>
    <n v="13"/>
    <b v="1"/>
    <s v="music/indie rock"/>
    <n v="241"/>
    <n v="23"/>
    <x v="4"/>
    <x v="14"/>
  </r>
  <r>
    <x v="1924"/>
    <x v="1924"/>
    <x v="1922"/>
    <n v="3000"/>
    <n v="3432"/>
    <x v="0"/>
    <x v="0"/>
    <s v="USD"/>
    <n v="1389814380"/>
    <x v="1924"/>
    <b v="0"/>
    <n v="33"/>
    <b v="1"/>
    <s v="music/indie rock"/>
    <n v="114"/>
    <n v="104"/>
    <x v="4"/>
    <x v="14"/>
  </r>
  <r>
    <x v="1925"/>
    <x v="1925"/>
    <x v="1923"/>
    <n v="1500"/>
    <n v="1655"/>
    <x v="0"/>
    <x v="0"/>
    <s v="USD"/>
    <n v="1381449600"/>
    <x v="1925"/>
    <b v="0"/>
    <n v="52"/>
    <b v="1"/>
    <s v="music/indie rock"/>
    <n v="110"/>
    <n v="32"/>
    <x v="4"/>
    <x v="14"/>
  </r>
  <r>
    <x v="1926"/>
    <x v="1926"/>
    <x v="1924"/>
    <n v="1500"/>
    <n v="2930.69"/>
    <x v="0"/>
    <x v="0"/>
    <s v="USD"/>
    <n v="1288657560"/>
    <x v="1926"/>
    <b v="0"/>
    <n v="107"/>
    <b v="1"/>
    <s v="music/indie rock"/>
    <n v="195"/>
    <n v="27"/>
    <x v="4"/>
    <x v="14"/>
  </r>
  <r>
    <x v="1927"/>
    <x v="1927"/>
    <x v="1925"/>
    <n v="600"/>
    <n v="620"/>
    <x v="0"/>
    <x v="0"/>
    <s v="USD"/>
    <n v="1331182740"/>
    <x v="1927"/>
    <b v="0"/>
    <n v="11"/>
    <b v="1"/>
    <s v="music/indie rock"/>
    <n v="103"/>
    <n v="56"/>
    <x v="4"/>
    <x v="14"/>
  </r>
  <r>
    <x v="1928"/>
    <x v="1928"/>
    <x v="1926"/>
    <n v="2550"/>
    <n v="2630"/>
    <x v="0"/>
    <x v="0"/>
    <s v="USD"/>
    <n v="1367940794"/>
    <x v="1928"/>
    <b v="0"/>
    <n v="34"/>
    <b v="1"/>
    <s v="music/indie rock"/>
    <n v="103"/>
    <n v="77"/>
    <x v="4"/>
    <x v="14"/>
  </r>
  <r>
    <x v="1929"/>
    <x v="1929"/>
    <x v="1927"/>
    <n v="3200"/>
    <n v="3210"/>
    <x v="0"/>
    <x v="0"/>
    <s v="USD"/>
    <n v="1309825866"/>
    <x v="1929"/>
    <b v="0"/>
    <n v="75"/>
    <b v="1"/>
    <s v="music/indie rock"/>
    <n v="100"/>
    <n v="43"/>
    <x v="4"/>
    <x v="14"/>
  </r>
  <r>
    <x v="1930"/>
    <x v="1930"/>
    <x v="1928"/>
    <n v="1000"/>
    <n v="1270"/>
    <x v="0"/>
    <x v="0"/>
    <s v="USD"/>
    <n v="1373203482"/>
    <x v="1930"/>
    <b v="0"/>
    <n v="26"/>
    <b v="1"/>
    <s v="music/indie rock"/>
    <n v="127"/>
    <n v="49"/>
    <x v="4"/>
    <x v="14"/>
  </r>
  <r>
    <x v="1931"/>
    <x v="1931"/>
    <x v="1929"/>
    <n v="2000"/>
    <n v="2412.02"/>
    <x v="0"/>
    <x v="0"/>
    <s v="USD"/>
    <n v="1337657400"/>
    <x v="1931"/>
    <b v="0"/>
    <n v="50"/>
    <b v="1"/>
    <s v="music/indie rock"/>
    <n v="121"/>
    <n v="48"/>
    <x v="4"/>
    <x v="14"/>
  </r>
  <r>
    <x v="1932"/>
    <x v="1932"/>
    <x v="1930"/>
    <n v="5250"/>
    <n v="5617"/>
    <x v="0"/>
    <x v="0"/>
    <s v="USD"/>
    <n v="1327433173"/>
    <x v="1932"/>
    <b v="0"/>
    <n v="80"/>
    <b v="1"/>
    <s v="music/indie rock"/>
    <n v="107"/>
    <n v="70"/>
    <x v="4"/>
    <x v="14"/>
  </r>
  <r>
    <x v="1933"/>
    <x v="1933"/>
    <x v="1931"/>
    <n v="6000"/>
    <n v="10346"/>
    <x v="0"/>
    <x v="0"/>
    <s v="USD"/>
    <n v="1411787307"/>
    <x v="1933"/>
    <b v="0"/>
    <n v="110"/>
    <b v="1"/>
    <s v="music/indie rock"/>
    <n v="172"/>
    <n v="94"/>
    <x v="4"/>
    <x v="14"/>
  </r>
  <r>
    <x v="1934"/>
    <x v="1934"/>
    <x v="1932"/>
    <n v="5000"/>
    <n v="6181"/>
    <x v="0"/>
    <x v="0"/>
    <s v="USD"/>
    <n v="1324789200"/>
    <x v="1934"/>
    <b v="0"/>
    <n v="77"/>
    <b v="1"/>
    <s v="music/indie rock"/>
    <n v="124"/>
    <n v="80"/>
    <x v="4"/>
    <x v="14"/>
  </r>
  <r>
    <x v="1935"/>
    <x v="1935"/>
    <x v="1933"/>
    <n v="2500"/>
    <n v="2710"/>
    <x v="0"/>
    <x v="0"/>
    <s v="USD"/>
    <n v="1403326740"/>
    <x v="1935"/>
    <b v="0"/>
    <n v="50"/>
    <b v="1"/>
    <s v="music/indie rock"/>
    <n v="108"/>
    <n v="54"/>
    <x v="4"/>
    <x v="14"/>
  </r>
  <r>
    <x v="1936"/>
    <x v="1936"/>
    <x v="1934"/>
    <n v="7500"/>
    <n v="8739.01"/>
    <x v="0"/>
    <x v="0"/>
    <s v="USD"/>
    <n v="1323151140"/>
    <x v="1936"/>
    <b v="0"/>
    <n v="145"/>
    <b v="1"/>
    <s v="music/indie rock"/>
    <n v="117"/>
    <n v="60"/>
    <x v="4"/>
    <x v="14"/>
  </r>
  <r>
    <x v="1937"/>
    <x v="1937"/>
    <x v="1935"/>
    <n v="600"/>
    <n v="1123.47"/>
    <x v="0"/>
    <x v="0"/>
    <s v="USD"/>
    <n v="1339732740"/>
    <x v="1937"/>
    <b v="0"/>
    <n v="29"/>
    <b v="1"/>
    <s v="music/indie rock"/>
    <n v="187"/>
    <n v="39"/>
    <x v="4"/>
    <x v="14"/>
  </r>
  <r>
    <x v="1938"/>
    <x v="1938"/>
    <x v="1936"/>
    <n v="15000"/>
    <n v="17390"/>
    <x v="0"/>
    <x v="0"/>
    <s v="USD"/>
    <n v="1372741200"/>
    <x v="1938"/>
    <b v="0"/>
    <n v="114"/>
    <b v="1"/>
    <s v="music/indie rock"/>
    <n v="116"/>
    <n v="153"/>
    <x v="4"/>
    <x v="14"/>
  </r>
  <r>
    <x v="1939"/>
    <x v="1939"/>
    <x v="1937"/>
    <n v="10000"/>
    <n v="11070"/>
    <x v="0"/>
    <x v="0"/>
    <s v="USD"/>
    <n v="1362955108"/>
    <x v="1939"/>
    <b v="0"/>
    <n v="96"/>
    <b v="1"/>
    <s v="music/indie rock"/>
    <n v="111"/>
    <n v="115"/>
    <x v="4"/>
    <x v="14"/>
  </r>
  <r>
    <x v="1940"/>
    <x v="1940"/>
    <x v="1938"/>
    <n v="650"/>
    <n v="1111"/>
    <x v="0"/>
    <x v="0"/>
    <s v="USD"/>
    <n v="1308110340"/>
    <x v="1940"/>
    <b v="0"/>
    <n v="31"/>
    <b v="1"/>
    <s v="music/indie rock"/>
    <n v="171"/>
    <n v="36"/>
    <x v="4"/>
    <x v="14"/>
  </r>
  <r>
    <x v="1941"/>
    <x v="1941"/>
    <x v="1939"/>
    <n v="250000"/>
    <n v="315295.89"/>
    <x v="0"/>
    <x v="0"/>
    <s v="USD"/>
    <n v="1400137131"/>
    <x v="1941"/>
    <b v="1"/>
    <n v="4883"/>
    <b v="1"/>
    <s v="technology/hardware"/>
    <n v="126"/>
    <n v="65"/>
    <x v="2"/>
    <x v="30"/>
  </r>
  <r>
    <x v="1942"/>
    <x v="1942"/>
    <x v="1940"/>
    <n v="6000"/>
    <n v="8306.42"/>
    <x v="0"/>
    <x v="0"/>
    <s v="USD"/>
    <n v="1309809140"/>
    <x v="1942"/>
    <b v="1"/>
    <n v="95"/>
    <b v="1"/>
    <s v="technology/hardware"/>
    <n v="138"/>
    <n v="87"/>
    <x v="2"/>
    <x v="30"/>
  </r>
  <r>
    <x v="1943"/>
    <x v="1943"/>
    <x v="1941"/>
    <n v="10000"/>
    <n v="170525"/>
    <x v="0"/>
    <x v="0"/>
    <s v="USD"/>
    <n v="1470896916"/>
    <x v="1943"/>
    <b v="1"/>
    <n v="2478"/>
    <b v="1"/>
    <s v="technology/hardware"/>
    <n v="1705"/>
    <n v="69"/>
    <x v="2"/>
    <x v="30"/>
  </r>
  <r>
    <x v="1944"/>
    <x v="1944"/>
    <x v="1942"/>
    <n v="40000"/>
    <n v="315222.2"/>
    <x v="0"/>
    <x v="0"/>
    <s v="USD"/>
    <n v="1398952890"/>
    <x v="1944"/>
    <b v="1"/>
    <n v="1789"/>
    <b v="1"/>
    <s v="technology/hardware"/>
    <n v="788"/>
    <n v="176"/>
    <x v="2"/>
    <x v="30"/>
  </r>
  <r>
    <x v="1945"/>
    <x v="1945"/>
    <x v="1943"/>
    <n v="100000"/>
    <n v="348018"/>
    <x v="0"/>
    <x v="3"/>
    <s v="EUR"/>
    <n v="1436680958"/>
    <x v="1945"/>
    <b v="1"/>
    <n v="680"/>
    <b v="1"/>
    <s v="technology/hardware"/>
    <n v="348"/>
    <n v="512"/>
    <x v="2"/>
    <x v="30"/>
  </r>
  <r>
    <x v="1946"/>
    <x v="1946"/>
    <x v="1944"/>
    <n v="7500"/>
    <n v="11231"/>
    <x v="0"/>
    <x v="0"/>
    <s v="USD"/>
    <n v="1397961361"/>
    <x v="1946"/>
    <b v="1"/>
    <n v="70"/>
    <b v="1"/>
    <s v="technology/hardware"/>
    <n v="150"/>
    <n v="160"/>
    <x v="2"/>
    <x v="30"/>
  </r>
  <r>
    <x v="1947"/>
    <x v="1947"/>
    <x v="1945"/>
    <n v="800"/>
    <n v="805.07"/>
    <x v="0"/>
    <x v="0"/>
    <s v="USD"/>
    <n v="1258955940"/>
    <x v="1947"/>
    <b v="1"/>
    <n v="23"/>
    <b v="1"/>
    <s v="technology/hardware"/>
    <n v="101"/>
    <n v="35"/>
    <x v="2"/>
    <x v="30"/>
  </r>
  <r>
    <x v="1948"/>
    <x v="1948"/>
    <x v="1946"/>
    <n v="100000"/>
    <n v="800211"/>
    <x v="0"/>
    <x v="0"/>
    <s v="USD"/>
    <n v="1465232520"/>
    <x v="1948"/>
    <b v="1"/>
    <n v="4245"/>
    <b v="1"/>
    <s v="technology/hardware"/>
    <n v="800"/>
    <n v="189"/>
    <x v="2"/>
    <x v="30"/>
  </r>
  <r>
    <x v="1949"/>
    <x v="1949"/>
    <x v="1947"/>
    <n v="50000"/>
    <n v="53001.3"/>
    <x v="0"/>
    <x v="1"/>
    <s v="GBP"/>
    <n v="1404986951"/>
    <x v="1949"/>
    <b v="1"/>
    <n v="943"/>
    <b v="1"/>
    <s v="technology/hardware"/>
    <n v="106"/>
    <n v="56"/>
    <x v="2"/>
    <x v="30"/>
  </r>
  <r>
    <x v="1950"/>
    <x v="1950"/>
    <x v="1948"/>
    <n v="48000"/>
    <n v="96248.960000000006"/>
    <x v="0"/>
    <x v="0"/>
    <s v="USD"/>
    <n v="1303446073"/>
    <x v="1950"/>
    <b v="1"/>
    <n v="1876"/>
    <b v="1"/>
    <s v="technology/hardware"/>
    <n v="201"/>
    <n v="51"/>
    <x v="2"/>
    <x v="30"/>
  </r>
  <r>
    <x v="1951"/>
    <x v="1951"/>
    <x v="1949"/>
    <n v="50000"/>
    <n v="106222"/>
    <x v="0"/>
    <x v="0"/>
    <s v="USD"/>
    <n v="1478516737"/>
    <x v="1951"/>
    <b v="1"/>
    <n v="834"/>
    <b v="1"/>
    <s v="technology/hardware"/>
    <n v="212"/>
    <n v="127"/>
    <x v="2"/>
    <x v="30"/>
  </r>
  <r>
    <x v="1952"/>
    <x v="1952"/>
    <x v="1950"/>
    <n v="35000"/>
    <n v="69465.33"/>
    <x v="0"/>
    <x v="5"/>
    <s v="CAD"/>
    <n v="1381934015"/>
    <x v="1952"/>
    <b v="1"/>
    <n v="682"/>
    <b v="1"/>
    <s v="technology/hardware"/>
    <n v="198"/>
    <n v="102"/>
    <x v="2"/>
    <x v="30"/>
  </r>
  <r>
    <x v="1953"/>
    <x v="1953"/>
    <x v="1951"/>
    <n v="15000"/>
    <n v="33892"/>
    <x v="0"/>
    <x v="0"/>
    <s v="USD"/>
    <n v="1330657200"/>
    <x v="1953"/>
    <b v="1"/>
    <n v="147"/>
    <b v="1"/>
    <s v="technology/hardware"/>
    <n v="226"/>
    <n v="231"/>
    <x v="2"/>
    <x v="30"/>
  </r>
  <r>
    <x v="1954"/>
    <x v="1954"/>
    <x v="1952"/>
    <n v="50000"/>
    <n v="349474"/>
    <x v="0"/>
    <x v="0"/>
    <s v="USD"/>
    <n v="1457758800"/>
    <x v="1954"/>
    <b v="1"/>
    <n v="415"/>
    <b v="1"/>
    <s v="technology/hardware"/>
    <n v="699"/>
    <n v="842"/>
    <x v="2"/>
    <x v="30"/>
  </r>
  <r>
    <x v="1955"/>
    <x v="1955"/>
    <x v="1953"/>
    <n v="42000"/>
    <n v="167410.01999999999"/>
    <x v="0"/>
    <x v="0"/>
    <s v="USD"/>
    <n v="1337799600"/>
    <x v="1955"/>
    <b v="1"/>
    <n v="290"/>
    <b v="1"/>
    <s v="technology/hardware"/>
    <n v="399"/>
    <n v="577"/>
    <x v="2"/>
    <x v="30"/>
  </r>
  <r>
    <x v="1956"/>
    <x v="1956"/>
    <x v="1954"/>
    <n v="60000"/>
    <n v="176420"/>
    <x v="0"/>
    <x v="0"/>
    <s v="USD"/>
    <n v="1429391405"/>
    <x v="1956"/>
    <b v="1"/>
    <n v="365"/>
    <b v="1"/>
    <s v="technology/hardware"/>
    <n v="294"/>
    <n v="483"/>
    <x v="2"/>
    <x v="30"/>
  </r>
  <r>
    <x v="1957"/>
    <x v="1957"/>
    <x v="1955"/>
    <n v="30000"/>
    <n v="50251.41"/>
    <x v="0"/>
    <x v="0"/>
    <s v="USD"/>
    <n v="1351304513"/>
    <x v="1957"/>
    <b v="1"/>
    <n v="660"/>
    <b v="1"/>
    <s v="technology/hardware"/>
    <n v="168"/>
    <n v="76"/>
    <x v="2"/>
    <x v="30"/>
  </r>
  <r>
    <x v="1958"/>
    <x v="1958"/>
    <x v="1956"/>
    <n v="7000"/>
    <n v="100490.02"/>
    <x v="0"/>
    <x v="0"/>
    <s v="USD"/>
    <n v="1364078561"/>
    <x v="1958"/>
    <b v="1"/>
    <n v="1356"/>
    <b v="1"/>
    <s v="technology/hardware"/>
    <n v="1436"/>
    <n v="74"/>
    <x v="2"/>
    <x v="30"/>
  </r>
  <r>
    <x v="1959"/>
    <x v="1959"/>
    <x v="1957"/>
    <n v="10000"/>
    <n v="15673.44"/>
    <x v="0"/>
    <x v="0"/>
    <s v="USD"/>
    <n v="1412121600"/>
    <x v="1959"/>
    <b v="1"/>
    <n v="424"/>
    <b v="1"/>
    <s v="technology/hardware"/>
    <n v="157"/>
    <n v="37"/>
    <x v="2"/>
    <x v="30"/>
  </r>
  <r>
    <x v="1960"/>
    <x v="1960"/>
    <x v="1958"/>
    <n v="70000"/>
    <n v="82532"/>
    <x v="0"/>
    <x v="11"/>
    <s v="SEK"/>
    <n v="1419151341"/>
    <x v="1960"/>
    <b v="1"/>
    <n v="33"/>
    <b v="1"/>
    <s v="technology/hardware"/>
    <n v="118"/>
    <n v="2501"/>
    <x v="2"/>
    <x v="30"/>
  </r>
  <r>
    <x v="1961"/>
    <x v="1961"/>
    <x v="1959"/>
    <n v="10000"/>
    <n v="110538.12"/>
    <x v="0"/>
    <x v="0"/>
    <s v="USD"/>
    <n v="1349495940"/>
    <x v="1961"/>
    <b v="1"/>
    <n v="1633"/>
    <b v="1"/>
    <s v="technology/hardware"/>
    <n v="1105"/>
    <n v="68"/>
    <x v="2"/>
    <x v="30"/>
  </r>
  <r>
    <x v="1962"/>
    <x v="1962"/>
    <x v="1960"/>
    <n v="10000"/>
    <n v="19292.5"/>
    <x v="0"/>
    <x v="0"/>
    <s v="USD"/>
    <n v="1400006636"/>
    <x v="1962"/>
    <b v="1"/>
    <n v="306"/>
    <b v="1"/>
    <s v="technology/hardware"/>
    <n v="193"/>
    <n v="63"/>
    <x v="2"/>
    <x v="30"/>
  </r>
  <r>
    <x v="1963"/>
    <x v="1963"/>
    <x v="1961"/>
    <n v="19000"/>
    <n v="24108"/>
    <x v="0"/>
    <x v="1"/>
    <s v="GBP"/>
    <n v="1410862734"/>
    <x v="1963"/>
    <b v="1"/>
    <n v="205"/>
    <b v="1"/>
    <s v="technology/hardware"/>
    <n v="127"/>
    <n v="118"/>
    <x v="2"/>
    <x v="30"/>
  </r>
  <r>
    <x v="1964"/>
    <x v="1964"/>
    <x v="1962"/>
    <n v="89200"/>
    <n v="231543.12"/>
    <x v="0"/>
    <x v="13"/>
    <s v="EUR"/>
    <n v="1461306772"/>
    <x v="1964"/>
    <b v="1"/>
    <n v="1281"/>
    <b v="1"/>
    <s v="technology/hardware"/>
    <n v="260"/>
    <n v="181"/>
    <x v="2"/>
    <x v="30"/>
  </r>
  <r>
    <x v="1965"/>
    <x v="1965"/>
    <x v="1963"/>
    <n v="5000"/>
    <n v="13114"/>
    <x v="0"/>
    <x v="0"/>
    <s v="USD"/>
    <n v="1326330000"/>
    <x v="1965"/>
    <b v="1"/>
    <n v="103"/>
    <b v="1"/>
    <s v="technology/hardware"/>
    <n v="262"/>
    <n v="127"/>
    <x v="2"/>
    <x v="30"/>
  </r>
  <r>
    <x v="1966"/>
    <x v="1966"/>
    <x v="1964"/>
    <n v="100000"/>
    <n v="206743.09"/>
    <x v="0"/>
    <x v="0"/>
    <s v="USD"/>
    <n v="1408021098"/>
    <x v="1966"/>
    <b v="1"/>
    <n v="1513"/>
    <b v="1"/>
    <s v="technology/hardware"/>
    <n v="207"/>
    <n v="137"/>
    <x v="2"/>
    <x v="30"/>
  </r>
  <r>
    <x v="1967"/>
    <x v="1967"/>
    <x v="1965"/>
    <n v="20000"/>
    <n v="74026"/>
    <x v="0"/>
    <x v="0"/>
    <s v="USD"/>
    <n v="1398959729"/>
    <x v="1967"/>
    <b v="1"/>
    <n v="405"/>
    <b v="1"/>
    <s v="technology/hardware"/>
    <n v="370"/>
    <n v="183"/>
    <x v="2"/>
    <x v="30"/>
  </r>
  <r>
    <x v="1968"/>
    <x v="1968"/>
    <x v="1966"/>
    <n v="50000"/>
    <n v="142483"/>
    <x v="0"/>
    <x v="0"/>
    <s v="USD"/>
    <n v="1480777515"/>
    <x v="1968"/>
    <b v="1"/>
    <n v="510"/>
    <b v="1"/>
    <s v="technology/hardware"/>
    <n v="285"/>
    <n v="279"/>
    <x v="2"/>
    <x v="30"/>
  </r>
  <r>
    <x v="1969"/>
    <x v="1969"/>
    <x v="1967"/>
    <n v="20000"/>
    <n v="115816"/>
    <x v="0"/>
    <x v="1"/>
    <s v="GBP"/>
    <n v="1470423668"/>
    <x v="1969"/>
    <b v="1"/>
    <n v="1887"/>
    <b v="1"/>
    <s v="technology/hardware"/>
    <n v="579"/>
    <n v="61"/>
    <x v="2"/>
    <x v="30"/>
  </r>
  <r>
    <x v="1970"/>
    <x v="1970"/>
    <x v="1968"/>
    <n v="5000"/>
    <n v="56590"/>
    <x v="0"/>
    <x v="0"/>
    <s v="USD"/>
    <n v="1366429101"/>
    <x v="1970"/>
    <b v="1"/>
    <n v="701"/>
    <b v="1"/>
    <s v="technology/hardware"/>
    <n v="1132"/>
    <n v="81"/>
    <x v="2"/>
    <x v="30"/>
  </r>
  <r>
    <x v="1971"/>
    <x v="1971"/>
    <x v="1969"/>
    <n v="400000"/>
    <n v="1052110.8700000001"/>
    <x v="0"/>
    <x v="0"/>
    <s v="USD"/>
    <n v="1384488000"/>
    <x v="1971"/>
    <b v="1"/>
    <n v="3863"/>
    <b v="1"/>
    <s v="technology/hardware"/>
    <n v="263"/>
    <n v="272"/>
    <x v="2"/>
    <x v="30"/>
  </r>
  <r>
    <x v="1972"/>
    <x v="1972"/>
    <x v="1970"/>
    <n v="2500"/>
    <n v="16862"/>
    <x v="0"/>
    <x v="0"/>
    <s v="USD"/>
    <n v="1353201444"/>
    <x v="1972"/>
    <b v="1"/>
    <n v="238"/>
    <b v="1"/>
    <s v="technology/hardware"/>
    <n v="674"/>
    <n v="71"/>
    <x v="2"/>
    <x v="30"/>
  </r>
  <r>
    <x v="1973"/>
    <x v="1973"/>
    <x v="1971"/>
    <n v="198000"/>
    <n v="508525.01"/>
    <x v="0"/>
    <x v="0"/>
    <s v="USD"/>
    <n v="1470466800"/>
    <x v="1973"/>
    <b v="1"/>
    <n v="2051"/>
    <b v="1"/>
    <s v="technology/hardware"/>
    <n v="257"/>
    <n v="248"/>
    <x v="2"/>
    <x v="30"/>
  </r>
  <r>
    <x v="1974"/>
    <x v="1974"/>
    <x v="1972"/>
    <n v="20000"/>
    <n v="75099.199999999997"/>
    <x v="0"/>
    <x v="1"/>
    <s v="GBP"/>
    <n v="1376899269"/>
    <x v="1974"/>
    <b v="1"/>
    <n v="402"/>
    <b v="1"/>
    <s v="technology/hardware"/>
    <n v="375"/>
    <n v="187"/>
    <x v="2"/>
    <x v="30"/>
  </r>
  <r>
    <x v="1975"/>
    <x v="1975"/>
    <x v="1973"/>
    <n v="16000"/>
    <n v="33393.339999999997"/>
    <x v="0"/>
    <x v="0"/>
    <s v="USD"/>
    <n v="1362938851"/>
    <x v="1975"/>
    <b v="1"/>
    <n v="253"/>
    <b v="1"/>
    <s v="technology/hardware"/>
    <n v="209"/>
    <n v="132"/>
    <x v="2"/>
    <x v="30"/>
  </r>
  <r>
    <x v="1976"/>
    <x v="1976"/>
    <x v="1974"/>
    <n v="4000"/>
    <n v="13864"/>
    <x v="0"/>
    <x v="1"/>
    <s v="GBP"/>
    <n v="1373751325"/>
    <x v="1976"/>
    <b v="1"/>
    <n v="473"/>
    <b v="1"/>
    <s v="technology/hardware"/>
    <n v="347"/>
    <n v="29"/>
    <x v="2"/>
    <x v="30"/>
  </r>
  <r>
    <x v="1977"/>
    <x v="1977"/>
    <x v="1975"/>
    <n v="50000"/>
    <n v="201165"/>
    <x v="0"/>
    <x v="0"/>
    <s v="USD"/>
    <n v="1450511940"/>
    <x v="1977"/>
    <b v="1"/>
    <n v="821"/>
    <b v="1"/>
    <s v="technology/hardware"/>
    <n v="402"/>
    <n v="245"/>
    <x v="2"/>
    <x v="30"/>
  </r>
  <r>
    <x v="1978"/>
    <x v="1978"/>
    <x v="1976"/>
    <n v="50000"/>
    <n v="513422.57"/>
    <x v="0"/>
    <x v="0"/>
    <s v="USD"/>
    <n v="1339484400"/>
    <x v="1978"/>
    <b v="1"/>
    <n v="388"/>
    <b v="1"/>
    <s v="technology/hardware"/>
    <n v="1027"/>
    <n v="1323"/>
    <x v="2"/>
    <x v="30"/>
  </r>
  <r>
    <x v="1979"/>
    <x v="1979"/>
    <x v="1977"/>
    <n v="200000"/>
    <n v="229802.31"/>
    <x v="0"/>
    <x v="0"/>
    <s v="USD"/>
    <n v="1447909140"/>
    <x v="1979"/>
    <b v="1"/>
    <n v="813"/>
    <b v="1"/>
    <s v="technology/hardware"/>
    <n v="115"/>
    <n v="283"/>
    <x v="2"/>
    <x v="30"/>
  </r>
  <r>
    <x v="1980"/>
    <x v="1980"/>
    <x v="1978"/>
    <n v="50000"/>
    <n v="177412.01"/>
    <x v="0"/>
    <x v="12"/>
    <s v="EUR"/>
    <n v="1459684862"/>
    <x v="1980"/>
    <b v="1"/>
    <n v="1945"/>
    <b v="1"/>
    <s v="technology/hardware"/>
    <n v="355"/>
    <n v="91"/>
    <x v="2"/>
    <x v="30"/>
  </r>
  <r>
    <x v="1981"/>
    <x v="1981"/>
    <x v="1979"/>
    <n v="7500"/>
    <n v="381"/>
    <x v="2"/>
    <x v="5"/>
    <s v="CAD"/>
    <n v="1404926665"/>
    <x v="1981"/>
    <b v="0"/>
    <n v="12"/>
    <b v="0"/>
    <s v="photography/people"/>
    <n v="5"/>
    <n v="32"/>
    <x v="8"/>
    <x v="31"/>
  </r>
  <r>
    <x v="1982"/>
    <x v="1982"/>
    <x v="1980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x v="1983"/>
    <x v="1983"/>
    <x v="1981"/>
    <n v="33000"/>
    <n v="1419"/>
    <x v="2"/>
    <x v="0"/>
    <s v="USD"/>
    <n v="1472799600"/>
    <x v="1983"/>
    <b v="0"/>
    <n v="16"/>
    <b v="0"/>
    <s v="photography/people"/>
    <n v="4"/>
    <n v="89"/>
    <x v="8"/>
    <x v="31"/>
  </r>
  <r>
    <x v="1984"/>
    <x v="1984"/>
    <x v="1982"/>
    <n v="15000"/>
    <n v="3172"/>
    <x v="2"/>
    <x v="0"/>
    <s v="USD"/>
    <n v="1417377481"/>
    <x v="1984"/>
    <b v="0"/>
    <n v="7"/>
    <b v="0"/>
    <s v="photography/people"/>
    <n v="21"/>
    <n v="453"/>
    <x v="8"/>
    <x v="31"/>
  </r>
  <r>
    <x v="1985"/>
    <x v="1985"/>
    <x v="1983"/>
    <n v="1600"/>
    <n v="51"/>
    <x v="2"/>
    <x v="1"/>
    <s v="GBP"/>
    <n v="1470178800"/>
    <x v="1985"/>
    <b v="0"/>
    <n v="4"/>
    <b v="0"/>
    <s v="photography/people"/>
    <n v="3"/>
    <n v="13"/>
    <x v="8"/>
    <x v="31"/>
  </r>
  <r>
    <x v="1986"/>
    <x v="1986"/>
    <x v="1984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x v="1987"/>
    <x v="1987"/>
    <x v="1985"/>
    <n v="5500"/>
    <n v="2336"/>
    <x v="2"/>
    <x v="1"/>
    <s v="GBP"/>
    <n v="1425223276"/>
    <x v="1987"/>
    <b v="0"/>
    <n v="28"/>
    <b v="0"/>
    <s v="photography/people"/>
    <n v="42"/>
    <n v="83"/>
    <x v="8"/>
    <x v="31"/>
  </r>
  <r>
    <x v="1988"/>
    <x v="1988"/>
    <x v="1986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x v="1989"/>
    <x v="1989"/>
    <x v="1987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x v="1990"/>
    <x v="1990"/>
    <x v="1988"/>
    <n v="3000"/>
    <n v="509"/>
    <x v="2"/>
    <x v="0"/>
    <s v="USD"/>
    <n v="1455338532"/>
    <x v="1990"/>
    <b v="0"/>
    <n v="5"/>
    <b v="0"/>
    <s v="photography/people"/>
    <n v="17"/>
    <n v="102"/>
    <x v="8"/>
    <x v="31"/>
  </r>
  <r>
    <x v="1991"/>
    <x v="1991"/>
    <x v="1989"/>
    <n v="2000"/>
    <n v="140"/>
    <x v="2"/>
    <x v="0"/>
    <s v="USD"/>
    <n v="1435958786"/>
    <x v="1991"/>
    <b v="0"/>
    <n v="3"/>
    <b v="0"/>
    <s v="photography/people"/>
    <n v="7"/>
    <n v="47"/>
    <x v="8"/>
    <x v="31"/>
  </r>
  <r>
    <x v="1992"/>
    <x v="1992"/>
    <x v="1990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x v="1993"/>
    <x v="1993"/>
    <x v="1991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x v="1994"/>
    <x v="1994"/>
    <x v="1992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x v="1995"/>
    <x v="1995"/>
    <x v="1993"/>
    <n v="1000"/>
    <n v="78"/>
    <x v="2"/>
    <x v="5"/>
    <s v="CAD"/>
    <n v="1437082736"/>
    <x v="1995"/>
    <b v="0"/>
    <n v="3"/>
    <b v="0"/>
    <s v="photography/people"/>
    <n v="8"/>
    <n v="26"/>
    <x v="8"/>
    <x v="31"/>
  </r>
  <r>
    <x v="1996"/>
    <x v="1996"/>
    <x v="1994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x v="1997"/>
    <x v="1997"/>
    <x v="1995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x v="1998"/>
    <x v="1998"/>
    <x v="1996"/>
    <n v="2500"/>
    <n v="655"/>
    <x v="2"/>
    <x v="0"/>
    <s v="USD"/>
    <n v="1406861438"/>
    <x v="1998"/>
    <b v="0"/>
    <n v="3"/>
    <b v="0"/>
    <s v="photography/people"/>
    <n v="26"/>
    <n v="218"/>
    <x v="8"/>
    <x v="31"/>
  </r>
  <r>
    <x v="1999"/>
    <x v="1999"/>
    <x v="1997"/>
    <n v="31000"/>
    <n v="236"/>
    <x v="2"/>
    <x v="1"/>
    <s v="GBP"/>
    <n v="1415882108"/>
    <x v="1999"/>
    <b v="0"/>
    <n v="7"/>
    <b v="0"/>
    <s v="photography/people"/>
    <n v="1"/>
    <n v="34"/>
    <x v="8"/>
    <x v="31"/>
  </r>
  <r>
    <x v="2000"/>
    <x v="2000"/>
    <x v="1998"/>
    <n v="5000"/>
    <n v="625"/>
    <x v="2"/>
    <x v="5"/>
    <s v="CAD"/>
    <n v="1452120613"/>
    <x v="2000"/>
    <b v="0"/>
    <n v="25"/>
    <b v="0"/>
    <s v="photography/people"/>
    <n v="13"/>
    <n v="25"/>
    <x v="8"/>
    <x v="31"/>
  </r>
  <r>
    <x v="2001"/>
    <x v="2001"/>
    <x v="1999"/>
    <n v="55000"/>
    <n v="210171"/>
    <x v="0"/>
    <x v="12"/>
    <s v="EUR"/>
    <n v="1434139200"/>
    <x v="2001"/>
    <b v="1"/>
    <n v="1637"/>
    <b v="1"/>
    <s v="technology/hardware"/>
    <n v="382"/>
    <n v="128"/>
    <x v="2"/>
    <x v="30"/>
  </r>
  <r>
    <x v="2002"/>
    <x v="2002"/>
    <x v="2000"/>
    <n v="50000"/>
    <n v="108397.11"/>
    <x v="0"/>
    <x v="0"/>
    <s v="USD"/>
    <n v="1485191143"/>
    <x v="2002"/>
    <b v="1"/>
    <n v="1375"/>
    <b v="1"/>
    <s v="technology/hardware"/>
    <n v="217"/>
    <n v="79"/>
    <x v="2"/>
    <x v="30"/>
  </r>
  <r>
    <x v="2003"/>
    <x v="2003"/>
    <x v="2001"/>
    <n v="500"/>
    <n v="1560"/>
    <x v="0"/>
    <x v="0"/>
    <s v="USD"/>
    <n v="1278111600"/>
    <x v="2003"/>
    <b v="1"/>
    <n v="17"/>
    <b v="1"/>
    <s v="technology/hardware"/>
    <n v="312"/>
    <n v="92"/>
    <x v="2"/>
    <x v="30"/>
  </r>
  <r>
    <x v="2004"/>
    <x v="2004"/>
    <x v="2002"/>
    <n v="50000"/>
    <n v="117210.24000000001"/>
    <x v="0"/>
    <x v="0"/>
    <s v="USD"/>
    <n v="1405002663"/>
    <x v="2004"/>
    <b v="1"/>
    <n v="354"/>
    <b v="1"/>
    <s v="technology/hardware"/>
    <n v="234"/>
    <n v="331"/>
    <x v="2"/>
    <x v="30"/>
  </r>
  <r>
    <x v="2005"/>
    <x v="2005"/>
    <x v="2003"/>
    <n v="30000"/>
    <n v="37104.03"/>
    <x v="0"/>
    <x v="0"/>
    <s v="USD"/>
    <n v="1381895940"/>
    <x v="2005"/>
    <b v="1"/>
    <n v="191"/>
    <b v="1"/>
    <s v="technology/hardware"/>
    <n v="124"/>
    <n v="194"/>
    <x v="2"/>
    <x v="30"/>
  </r>
  <r>
    <x v="2006"/>
    <x v="2006"/>
    <x v="2004"/>
    <n v="50000"/>
    <n v="123920"/>
    <x v="0"/>
    <x v="0"/>
    <s v="USD"/>
    <n v="1417611645"/>
    <x v="2006"/>
    <b v="1"/>
    <n v="303"/>
    <b v="1"/>
    <s v="technology/hardware"/>
    <n v="248"/>
    <n v="409"/>
    <x v="2"/>
    <x v="30"/>
  </r>
  <r>
    <x v="2007"/>
    <x v="2007"/>
    <x v="2005"/>
    <n v="10000"/>
    <n v="11570.92"/>
    <x v="0"/>
    <x v="0"/>
    <s v="USD"/>
    <n v="1282622400"/>
    <x v="2007"/>
    <b v="1"/>
    <n v="137"/>
    <b v="1"/>
    <s v="technology/hardware"/>
    <n v="116"/>
    <n v="84"/>
    <x v="2"/>
    <x v="30"/>
  </r>
  <r>
    <x v="2008"/>
    <x v="2008"/>
    <x v="2006"/>
    <n v="1570.79"/>
    <n v="1839"/>
    <x v="0"/>
    <x v="0"/>
    <s v="USD"/>
    <n v="1316442622"/>
    <x v="2008"/>
    <b v="1"/>
    <n v="41"/>
    <b v="1"/>
    <s v="technology/hardware"/>
    <n v="117"/>
    <n v="45"/>
    <x v="2"/>
    <x v="30"/>
  </r>
  <r>
    <x v="2009"/>
    <x v="2009"/>
    <x v="2007"/>
    <n v="50000"/>
    <n v="152579"/>
    <x v="0"/>
    <x v="12"/>
    <s v="EUR"/>
    <n v="1479890743"/>
    <x v="2009"/>
    <b v="1"/>
    <n v="398"/>
    <b v="1"/>
    <s v="technology/hardware"/>
    <n v="305"/>
    <n v="383"/>
    <x v="2"/>
    <x v="30"/>
  </r>
  <r>
    <x v="2010"/>
    <x v="2010"/>
    <x v="2008"/>
    <n v="30000"/>
    <n v="96015.9"/>
    <x v="0"/>
    <x v="0"/>
    <s v="USD"/>
    <n v="1471564491"/>
    <x v="2010"/>
    <b v="1"/>
    <n v="1737"/>
    <b v="1"/>
    <s v="technology/hardware"/>
    <n v="320"/>
    <n v="55"/>
    <x v="2"/>
    <x v="30"/>
  </r>
  <r>
    <x v="2011"/>
    <x v="2011"/>
    <x v="2009"/>
    <n v="50000"/>
    <n v="409782"/>
    <x v="0"/>
    <x v="15"/>
    <s v="EUR"/>
    <n v="1452553200"/>
    <x v="2011"/>
    <b v="1"/>
    <n v="971"/>
    <b v="1"/>
    <s v="technology/hardware"/>
    <n v="820"/>
    <n v="422"/>
    <x v="2"/>
    <x v="30"/>
  </r>
  <r>
    <x v="2012"/>
    <x v="2012"/>
    <x v="2010"/>
    <n v="5000"/>
    <n v="11745"/>
    <x v="0"/>
    <x v="0"/>
    <s v="USD"/>
    <n v="1423165441"/>
    <x v="2012"/>
    <b v="1"/>
    <n v="183"/>
    <b v="1"/>
    <s v="technology/hardware"/>
    <n v="235"/>
    <n v="64"/>
    <x v="2"/>
    <x v="30"/>
  </r>
  <r>
    <x v="2013"/>
    <x v="2013"/>
    <x v="2011"/>
    <n v="160000"/>
    <n v="791862"/>
    <x v="0"/>
    <x v="0"/>
    <s v="USD"/>
    <n v="1468019014"/>
    <x v="2013"/>
    <b v="1"/>
    <n v="4562"/>
    <b v="1"/>
    <s v="technology/hardware"/>
    <n v="495"/>
    <n v="174"/>
    <x v="2"/>
    <x v="30"/>
  </r>
  <r>
    <x v="2014"/>
    <x v="2014"/>
    <x v="2012"/>
    <n v="30000"/>
    <n v="2344134.67"/>
    <x v="0"/>
    <x v="0"/>
    <s v="USD"/>
    <n v="1364184539"/>
    <x v="2014"/>
    <b v="1"/>
    <n v="26457"/>
    <b v="1"/>
    <s v="technology/hardware"/>
    <n v="7814"/>
    <n v="89"/>
    <x v="2"/>
    <x v="30"/>
  </r>
  <r>
    <x v="2015"/>
    <x v="2015"/>
    <x v="2013"/>
    <n v="7200"/>
    <n v="8136.01"/>
    <x v="0"/>
    <x v="0"/>
    <s v="USD"/>
    <n v="1315602163"/>
    <x v="2015"/>
    <b v="1"/>
    <n v="162"/>
    <b v="1"/>
    <s v="technology/hardware"/>
    <n v="113"/>
    <n v="50"/>
    <x v="2"/>
    <x v="30"/>
  </r>
  <r>
    <x v="2016"/>
    <x v="2016"/>
    <x v="2014"/>
    <n v="10000"/>
    <n v="92154.22"/>
    <x v="0"/>
    <x v="0"/>
    <s v="USD"/>
    <n v="1362863299"/>
    <x v="2016"/>
    <b v="1"/>
    <n v="479"/>
    <b v="1"/>
    <s v="technology/hardware"/>
    <n v="922"/>
    <n v="192"/>
    <x v="2"/>
    <x v="30"/>
  </r>
  <r>
    <x v="2017"/>
    <x v="2017"/>
    <x v="2015"/>
    <n v="25000"/>
    <n v="31275.599999999999"/>
    <x v="0"/>
    <x v="0"/>
    <s v="USD"/>
    <n v="1332561600"/>
    <x v="2017"/>
    <b v="1"/>
    <n v="426"/>
    <b v="1"/>
    <s v="technology/hardware"/>
    <n v="125"/>
    <n v="73"/>
    <x v="2"/>
    <x v="30"/>
  </r>
  <r>
    <x v="2018"/>
    <x v="2018"/>
    <x v="2016"/>
    <n v="65000"/>
    <n v="66458.23"/>
    <x v="0"/>
    <x v="17"/>
    <s v="EUR"/>
    <n v="1439455609"/>
    <x v="2018"/>
    <b v="1"/>
    <n v="450"/>
    <b v="1"/>
    <s v="technology/hardware"/>
    <n v="102"/>
    <n v="148"/>
    <x v="2"/>
    <x v="30"/>
  </r>
  <r>
    <x v="2019"/>
    <x v="2019"/>
    <x v="2017"/>
    <n v="40000"/>
    <n v="193963.9"/>
    <x v="0"/>
    <x v="0"/>
    <s v="USD"/>
    <n v="1474563621"/>
    <x v="2019"/>
    <b v="1"/>
    <n v="1780"/>
    <b v="1"/>
    <s v="technology/hardware"/>
    <n v="485"/>
    <n v="109"/>
    <x v="2"/>
    <x v="30"/>
  </r>
  <r>
    <x v="2020"/>
    <x v="2020"/>
    <x v="2018"/>
    <n v="1500"/>
    <n v="2885"/>
    <x v="0"/>
    <x v="0"/>
    <s v="USD"/>
    <n v="1400108640"/>
    <x v="2020"/>
    <b v="1"/>
    <n v="122"/>
    <b v="1"/>
    <s v="technology/hardware"/>
    <n v="192"/>
    <n v="24"/>
    <x v="2"/>
    <x v="30"/>
  </r>
  <r>
    <x v="2021"/>
    <x v="2021"/>
    <x v="2019"/>
    <n v="5000"/>
    <n v="14055"/>
    <x v="0"/>
    <x v="0"/>
    <s v="USD"/>
    <n v="1411522897"/>
    <x v="2021"/>
    <b v="1"/>
    <n v="95"/>
    <b v="1"/>
    <s v="technology/hardware"/>
    <n v="281"/>
    <n v="148"/>
    <x v="2"/>
    <x v="30"/>
  </r>
  <r>
    <x v="2022"/>
    <x v="2022"/>
    <x v="2020"/>
    <n v="100000"/>
    <n v="125137"/>
    <x v="0"/>
    <x v="0"/>
    <s v="USD"/>
    <n v="1465652372"/>
    <x v="2022"/>
    <b v="1"/>
    <n v="325"/>
    <b v="1"/>
    <s v="technology/hardware"/>
    <n v="125"/>
    <n v="385"/>
    <x v="2"/>
    <x v="30"/>
  </r>
  <r>
    <x v="2023"/>
    <x v="2023"/>
    <x v="2021"/>
    <n v="100000"/>
    <n v="161459"/>
    <x v="0"/>
    <x v="0"/>
    <s v="USD"/>
    <n v="1434017153"/>
    <x v="2023"/>
    <b v="1"/>
    <n v="353"/>
    <b v="1"/>
    <s v="technology/hardware"/>
    <n v="161"/>
    <n v="457"/>
    <x v="2"/>
    <x v="30"/>
  </r>
  <r>
    <x v="2024"/>
    <x v="2024"/>
    <x v="2022"/>
    <n v="4000"/>
    <n v="23414"/>
    <x v="0"/>
    <x v="0"/>
    <s v="USD"/>
    <n v="1344826800"/>
    <x v="2024"/>
    <b v="1"/>
    <n v="105"/>
    <b v="1"/>
    <s v="technology/hardware"/>
    <n v="585"/>
    <n v="223"/>
    <x v="2"/>
    <x v="30"/>
  </r>
  <r>
    <x v="2025"/>
    <x v="2025"/>
    <x v="2023"/>
    <n v="80000"/>
    <n v="160920"/>
    <x v="0"/>
    <x v="12"/>
    <s v="EUR"/>
    <n v="1433996746"/>
    <x v="2025"/>
    <b v="1"/>
    <n v="729"/>
    <b v="1"/>
    <s v="technology/hardware"/>
    <n v="201"/>
    <n v="221"/>
    <x v="2"/>
    <x v="30"/>
  </r>
  <r>
    <x v="2026"/>
    <x v="2026"/>
    <x v="2024"/>
    <n v="25000"/>
    <n v="33370.769999999997"/>
    <x v="0"/>
    <x v="0"/>
    <s v="USD"/>
    <n v="1398052740"/>
    <x v="2026"/>
    <b v="1"/>
    <n v="454"/>
    <b v="1"/>
    <s v="technology/hardware"/>
    <n v="133"/>
    <n v="74"/>
    <x v="2"/>
    <x v="30"/>
  </r>
  <r>
    <x v="2027"/>
    <x v="2027"/>
    <x v="2025"/>
    <n v="100000"/>
    <n v="120249"/>
    <x v="0"/>
    <x v="0"/>
    <s v="USD"/>
    <n v="1427740319"/>
    <x v="2027"/>
    <b v="1"/>
    <n v="539"/>
    <b v="1"/>
    <s v="technology/hardware"/>
    <n v="120"/>
    <n v="223"/>
    <x v="2"/>
    <x v="30"/>
  </r>
  <r>
    <x v="2028"/>
    <x v="2028"/>
    <x v="2026"/>
    <n v="3000"/>
    <n v="3785"/>
    <x v="0"/>
    <x v="0"/>
    <s v="USD"/>
    <n v="1268690100"/>
    <x v="2028"/>
    <b v="1"/>
    <n v="79"/>
    <b v="1"/>
    <s v="technology/hardware"/>
    <n v="126"/>
    <n v="48"/>
    <x v="2"/>
    <x v="30"/>
  </r>
  <r>
    <x v="2029"/>
    <x v="2029"/>
    <x v="2027"/>
    <n v="2500"/>
    <n v="9030"/>
    <x v="0"/>
    <x v="0"/>
    <s v="USD"/>
    <n v="1409099481"/>
    <x v="2029"/>
    <b v="1"/>
    <n v="94"/>
    <b v="1"/>
    <s v="technology/hardware"/>
    <n v="361"/>
    <n v="96"/>
    <x v="2"/>
    <x v="30"/>
  </r>
  <r>
    <x v="2030"/>
    <x v="2030"/>
    <x v="2028"/>
    <n v="32768"/>
    <n v="74134"/>
    <x v="0"/>
    <x v="1"/>
    <s v="GBP"/>
    <n v="1354233296"/>
    <x v="2030"/>
    <b v="1"/>
    <n v="625"/>
    <b v="1"/>
    <s v="technology/hardware"/>
    <n v="226"/>
    <n v="119"/>
    <x v="2"/>
    <x v="30"/>
  </r>
  <r>
    <x v="2031"/>
    <x v="2031"/>
    <x v="2029"/>
    <n v="50000"/>
    <n v="60175"/>
    <x v="0"/>
    <x v="9"/>
    <s v="EUR"/>
    <n v="1420765200"/>
    <x v="2031"/>
    <b v="1"/>
    <n v="508"/>
    <b v="1"/>
    <s v="technology/hardware"/>
    <n v="120"/>
    <n v="118"/>
    <x v="2"/>
    <x v="30"/>
  </r>
  <r>
    <x v="2032"/>
    <x v="2032"/>
    <x v="2030"/>
    <n v="25000"/>
    <n v="76047"/>
    <x v="0"/>
    <x v="0"/>
    <s v="USD"/>
    <n v="1481778000"/>
    <x v="2032"/>
    <b v="1"/>
    <n v="531"/>
    <b v="1"/>
    <s v="technology/hardware"/>
    <n v="304"/>
    <n v="143"/>
    <x v="2"/>
    <x v="30"/>
  </r>
  <r>
    <x v="2033"/>
    <x v="2033"/>
    <x v="2031"/>
    <n v="25000"/>
    <n v="44669"/>
    <x v="0"/>
    <x v="0"/>
    <s v="USD"/>
    <n v="1398477518"/>
    <x v="2033"/>
    <b v="1"/>
    <n v="158"/>
    <b v="1"/>
    <s v="technology/hardware"/>
    <n v="179"/>
    <n v="283"/>
    <x v="2"/>
    <x v="30"/>
  </r>
  <r>
    <x v="2034"/>
    <x v="2034"/>
    <x v="2032"/>
    <n v="78000"/>
    <n v="301719.59000000003"/>
    <x v="0"/>
    <x v="0"/>
    <s v="USD"/>
    <n v="1430981880"/>
    <x v="2034"/>
    <b v="1"/>
    <n v="508"/>
    <b v="1"/>
    <s v="technology/hardware"/>
    <n v="387"/>
    <n v="594"/>
    <x v="2"/>
    <x v="30"/>
  </r>
  <r>
    <x v="2035"/>
    <x v="2035"/>
    <x v="2033"/>
    <n v="80000"/>
    <n v="168829.14"/>
    <x v="0"/>
    <x v="0"/>
    <s v="USD"/>
    <n v="1450486800"/>
    <x v="2035"/>
    <b v="1"/>
    <n v="644"/>
    <b v="1"/>
    <s v="technology/hardware"/>
    <n v="211"/>
    <n v="262"/>
    <x v="2"/>
    <x v="30"/>
  </r>
  <r>
    <x v="2036"/>
    <x v="2036"/>
    <x v="2034"/>
    <n v="30000"/>
    <n v="39500.5"/>
    <x v="0"/>
    <x v="0"/>
    <s v="USD"/>
    <n v="1399668319"/>
    <x v="2036"/>
    <b v="1"/>
    <n v="848"/>
    <b v="1"/>
    <s v="technology/hardware"/>
    <n v="132"/>
    <n v="47"/>
    <x v="2"/>
    <x v="30"/>
  </r>
  <r>
    <x v="2037"/>
    <x v="2037"/>
    <x v="2035"/>
    <n v="10000"/>
    <n v="30047.64"/>
    <x v="0"/>
    <x v="0"/>
    <s v="USD"/>
    <n v="1388383353"/>
    <x v="2037"/>
    <b v="1"/>
    <n v="429"/>
    <b v="1"/>
    <s v="technology/hardware"/>
    <n v="300"/>
    <n v="70"/>
    <x v="2"/>
    <x v="30"/>
  </r>
  <r>
    <x v="2038"/>
    <x v="2038"/>
    <x v="2036"/>
    <n v="8000"/>
    <n v="33641"/>
    <x v="0"/>
    <x v="1"/>
    <s v="GBP"/>
    <n v="1372701600"/>
    <x v="2038"/>
    <b v="1"/>
    <n v="204"/>
    <b v="1"/>
    <s v="technology/hardware"/>
    <n v="421"/>
    <n v="165"/>
    <x v="2"/>
    <x v="30"/>
  </r>
  <r>
    <x v="2039"/>
    <x v="2039"/>
    <x v="2037"/>
    <n v="125000"/>
    <n v="170271"/>
    <x v="0"/>
    <x v="0"/>
    <s v="USD"/>
    <n v="1480568340"/>
    <x v="2039"/>
    <b v="1"/>
    <n v="379"/>
    <b v="1"/>
    <s v="technology/hardware"/>
    <n v="136"/>
    <n v="449"/>
    <x v="2"/>
    <x v="30"/>
  </r>
  <r>
    <x v="2040"/>
    <x v="2040"/>
    <x v="2038"/>
    <n v="3000"/>
    <n v="7445.14"/>
    <x v="0"/>
    <x v="0"/>
    <s v="USD"/>
    <n v="1384557303"/>
    <x v="2040"/>
    <b v="1"/>
    <n v="271"/>
    <b v="1"/>
    <s v="technology/hardware"/>
    <n v="248"/>
    <n v="27"/>
    <x v="2"/>
    <x v="30"/>
  </r>
  <r>
    <x v="2041"/>
    <x v="2041"/>
    <x v="2039"/>
    <n v="9500"/>
    <n v="17277"/>
    <x v="0"/>
    <x v="0"/>
    <s v="USD"/>
    <n v="1478785027"/>
    <x v="2041"/>
    <b v="0"/>
    <n v="120"/>
    <b v="1"/>
    <s v="technology/hardware"/>
    <n v="182"/>
    <n v="144"/>
    <x v="2"/>
    <x v="30"/>
  </r>
  <r>
    <x v="2042"/>
    <x v="2042"/>
    <x v="2040"/>
    <n v="10000"/>
    <n v="12353"/>
    <x v="0"/>
    <x v="0"/>
    <s v="USD"/>
    <n v="1453481974"/>
    <x v="2042"/>
    <b v="0"/>
    <n v="140"/>
    <b v="1"/>
    <s v="technology/hardware"/>
    <n v="124"/>
    <n v="88"/>
    <x v="2"/>
    <x v="30"/>
  </r>
  <r>
    <x v="2043"/>
    <x v="2043"/>
    <x v="2041"/>
    <n v="1385"/>
    <n v="7011"/>
    <x v="0"/>
    <x v="0"/>
    <s v="USD"/>
    <n v="1481432340"/>
    <x v="2043"/>
    <b v="0"/>
    <n v="193"/>
    <b v="1"/>
    <s v="technology/hardware"/>
    <n v="506"/>
    <n v="36"/>
    <x v="2"/>
    <x v="30"/>
  </r>
  <r>
    <x v="2044"/>
    <x v="2044"/>
    <x v="2042"/>
    <n v="15000"/>
    <n v="16232"/>
    <x v="0"/>
    <x v="0"/>
    <s v="USD"/>
    <n v="1434212714"/>
    <x v="2044"/>
    <b v="0"/>
    <n v="180"/>
    <b v="1"/>
    <s v="technology/hardware"/>
    <n v="108"/>
    <n v="90"/>
    <x v="2"/>
    <x v="30"/>
  </r>
  <r>
    <x v="2045"/>
    <x v="2045"/>
    <x v="2043"/>
    <n v="4900"/>
    <n v="40140.01"/>
    <x v="0"/>
    <x v="0"/>
    <s v="USD"/>
    <n v="1341799647"/>
    <x v="2045"/>
    <b v="0"/>
    <n v="263"/>
    <b v="1"/>
    <s v="technology/hardware"/>
    <n v="819"/>
    <n v="153"/>
    <x v="2"/>
    <x v="30"/>
  </r>
  <r>
    <x v="2046"/>
    <x v="2046"/>
    <x v="2044"/>
    <n v="10000"/>
    <n v="12110"/>
    <x v="0"/>
    <x v="0"/>
    <s v="USD"/>
    <n v="1369282044"/>
    <x v="2046"/>
    <b v="0"/>
    <n v="217"/>
    <b v="1"/>
    <s v="technology/hardware"/>
    <n v="121"/>
    <n v="56"/>
    <x v="2"/>
    <x v="30"/>
  </r>
  <r>
    <x v="2047"/>
    <x v="2047"/>
    <x v="2045"/>
    <n v="98000"/>
    <n v="100939"/>
    <x v="0"/>
    <x v="2"/>
    <s v="AUD"/>
    <n v="1429228800"/>
    <x v="2047"/>
    <b v="0"/>
    <n v="443"/>
    <b v="1"/>
    <s v="technology/hardware"/>
    <n v="103"/>
    <n v="228"/>
    <x v="2"/>
    <x v="30"/>
  </r>
  <r>
    <x v="2048"/>
    <x v="2048"/>
    <x v="2046"/>
    <n v="85000"/>
    <n v="126082.45"/>
    <x v="0"/>
    <x v="0"/>
    <s v="USD"/>
    <n v="1369323491"/>
    <x v="2048"/>
    <b v="0"/>
    <n v="1373"/>
    <b v="1"/>
    <s v="technology/hardware"/>
    <n v="148"/>
    <n v="92"/>
    <x v="2"/>
    <x v="30"/>
  </r>
  <r>
    <x v="2049"/>
    <x v="2049"/>
    <x v="2047"/>
    <n v="50000"/>
    <n v="60095.35"/>
    <x v="0"/>
    <x v="1"/>
    <s v="GBP"/>
    <n v="1386025140"/>
    <x v="2049"/>
    <b v="0"/>
    <n v="742"/>
    <b v="1"/>
    <s v="technology/hardware"/>
    <n v="120"/>
    <n v="81"/>
    <x v="2"/>
    <x v="30"/>
  </r>
  <r>
    <x v="2050"/>
    <x v="2050"/>
    <x v="2048"/>
    <n v="10000"/>
    <n v="47327"/>
    <x v="0"/>
    <x v="0"/>
    <s v="USD"/>
    <n v="1433036578"/>
    <x v="2050"/>
    <b v="0"/>
    <n v="170"/>
    <b v="1"/>
    <s v="technology/hardware"/>
    <n v="473"/>
    <n v="278"/>
    <x v="2"/>
    <x v="30"/>
  </r>
  <r>
    <x v="2051"/>
    <x v="2051"/>
    <x v="2049"/>
    <n v="8000"/>
    <n v="10429"/>
    <x v="0"/>
    <x v="0"/>
    <s v="USD"/>
    <n v="1388017937"/>
    <x v="2051"/>
    <b v="0"/>
    <n v="242"/>
    <b v="1"/>
    <s v="technology/hardware"/>
    <n v="130"/>
    <n v="43"/>
    <x v="2"/>
    <x v="30"/>
  </r>
  <r>
    <x v="2052"/>
    <x v="2052"/>
    <x v="2050"/>
    <n v="50000"/>
    <n v="176524"/>
    <x v="0"/>
    <x v="0"/>
    <s v="USD"/>
    <n v="1455933653"/>
    <x v="2052"/>
    <b v="0"/>
    <n v="541"/>
    <b v="1"/>
    <s v="technology/hardware"/>
    <n v="353"/>
    <n v="326"/>
    <x v="2"/>
    <x v="30"/>
  </r>
  <r>
    <x v="2053"/>
    <x v="2053"/>
    <x v="2051"/>
    <n v="5000"/>
    <n v="5051"/>
    <x v="0"/>
    <x v="0"/>
    <s v="USD"/>
    <n v="1448466551"/>
    <x v="2053"/>
    <b v="0"/>
    <n v="121"/>
    <b v="1"/>
    <s v="technology/hardware"/>
    <n v="101"/>
    <n v="42"/>
    <x v="2"/>
    <x v="30"/>
  </r>
  <r>
    <x v="2054"/>
    <x v="2054"/>
    <x v="2052"/>
    <n v="35000"/>
    <n v="39757"/>
    <x v="0"/>
    <x v="1"/>
    <s v="GBP"/>
    <n v="1399033810"/>
    <x v="2054"/>
    <b v="0"/>
    <n v="621"/>
    <b v="1"/>
    <s v="technology/hardware"/>
    <n v="114"/>
    <n v="64"/>
    <x v="2"/>
    <x v="30"/>
  </r>
  <r>
    <x v="2055"/>
    <x v="2055"/>
    <x v="2053"/>
    <n v="6000"/>
    <n v="10045"/>
    <x v="0"/>
    <x v="0"/>
    <s v="USD"/>
    <n v="1417579200"/>
    <x v="2055"/>
    <b v="0"/>
    <n v="101"/>
    <b v="1"/>
    <s v="technology/hardware"/>
    <n v="167"/>
    <n v="99"/>
    <x v="2"/>
    <x v="30"/>
  </r>
  <r>
    <x v="2056"/>
    <x v="2056"/>
    <x v="2054"/>
    <n v="50000"/>
    <n v="76726"/>
    <x v="0"/>
    <x v="0"/>
    <s v="USD"/>
    <n v="1366222542"/>
    <x v="2056"/>
    <b v="0"/>
    <n v="554"/>
    <b v="1"/>
    <s v="technology/hardware"/>
    <n v="153"/>
    <n v="138"/>
    <x v="2"/>
    <x v="30"/>
  </r>
  <r>
    <x v="2057"/>
    <x v="2057"/>
    <x v="2055"/>
    <n v="15000"/>
    <n v="30334.83"/>
    <x v="0"/>
    <x v="1"/>
    <s v="GBP"/>
    <n v="1456487532"/>
    <x v="2057"/>
    <b v="0"/>
    <n v="666"/>
    <b v="1"/>
    <s v="technology/hardware"/>
    <n v="202"/>
    <n v="46"/>
    <x v="2"/>
    <x v="30"/>
  </r>
  <r>
    <x v="2058"/>
    <x v="2058"/>
    <x v="2056"/>
    <n v="2560"/>
    <n v="4308"/>
    <x v="0"/>
    <x v="1"/>
    <s v="GBP"/>
    <n v="1425326400"/>
    <x v="2058"/>
    <b v="0"/>
    <n v="410"/>
    <b v="1"/>
    <s v="technology/hardware"/>
    <n v="168"/>
    <n v="11"/>
    <x v="2"/>
    <x v="30"/>
  </r>
  <r>
    <x v="2059"/>
    <x v="2059"/>
    <x v="2057"/>
    <n v="30000"/>
    <n v="43037"/>
    <x v="0"/>
    <x v="0"/>
    <s v="USD"/>
    <n v="1454277540"/>
    <x v="2059"/>
    <b v="0"/>
    <n v="375"/>
    <b v="1"/>
    <s v="technology/hardware"/>
    <n v="143"/>
    <n v="115"/>
    <x v="2"/>
    <x v="30"/>
  </r>
  <r>
    <x v="2060"/>
    <x v="2060"/>
    <x v="2058"/>
    <n v="25000"/>
    <n v="49100"/>
    <x v="0"/>
    <x v="0"/>
    <s v="USD"/>
    <n v="1406129150"/>
    <x v="2060"/>
    <b v="0"/>
    <n v="1364"/>
    <b v="1"/>
    <s v="technology/hardware"/>
    <n v="196"/>
    <n v="36"/>
    <x v="2"/>
    <x v="30"/>
  </r>
  <r>
    <x v="2061"/>
    <x v="2061"/>
    <x v="2059"/>
    <n v="5000"/>
    <n v="5396"/>
    <x v="0"/>
    <x v="0"/>
    <s v="USD"/>
    <n v="1483208454"/>
    <x v="2061"/>
    <b v="0"/>
    <n v="35"/>
    <b v="1"/>
    <s v="technology/hardware"/>
    <n v="108"/>
    <n v="154"/>
    <x v="2"/>
    <x v="30"/>
  </r>
  <r>
    <x v="2062"/>
    <x v="2062"/>
    <x v="2060"/>
    <n v="100000"/>
    <n v="114977"/>
    <x v="0"/>
    <x v="8"/>
    <s v="DKK"/>
    <n v="1458807098"/>
    <x v="2062"/>
    <b v="0"/>
    <n v="203"/>
    <b v="1"/>
    <s v="technology/hardware"/>
    <n v="115"/>
    <n v="566"/>
    <x v="2"/>
    <x v="30"/>
  </r>
  <r>
    <x v="2063"/>
    <x v="2063"/>
    <x v="2061"/>
    <n v="4000"/>
    <n v="5922"/>
    <x v="0"/>
    <x v="12"/>
    <s v="EUR"/>
    <n v="1463333701"/>
    <x v="2063"/>
    <b v="0"/>
    <n v="49"/>
    <b v="1"/>
    <s v="technology/hardware"/>
    <n v="148"/>
    <n v="121"/>
    <x v="2"/>
    <x v="30"/>
  </r>
  <r>
    <x v="2064"/>
    <x v="2064"/>
    <x v="2062"/>
    <n v="261962"/>
    <n v="500784.27"/>
    <x v="0"/>
    <x v="0"/>
    <s v="USD"/>
    <n v="1370001600"/>
    <x v="2064"/>
    <b v="0"/>
    <n v="5812"/>
    <b v="1"/>
    <s v="technology/hardware"/>
    <n v="191"/>
    <n v="86"/>
    <x v="2"/>
    <x v="30"/>
  </r>
  <r>
    <x v="2065"/>
    <x v="2065"/>
    <x v="2063"/>
    <n v="40000"/>
    <n v="79686.05"/>
    <x v="0"/>
    <x v="1"/>
    <s v="GBP"/>
    <n v="1387958429"/>
    <x v="2065"/>
    <b v="0"/>
    <n v="1556"/>
    <b v="1"/>
    <s v="technology/hardware"/>
    <n v="199"/>
    <n v="51"/>
    <x v="2"/>
    <x v="30"/>
  </r>
  <r>
    <x v="2066"/>
    <x v="2066"/>
    <x v="2064"/>
    <n v="2000"/>
    <n v="4372"/>
    <x v="0"/>
    <x v="0"/>
    <s v="USD"/>
    <n v="1408818683"/>
    <x v="2066"/>
    <b v="0"/>
    <n v="65"/>
    <b v="1"/>
    <s v="technology/hardware"/>
    <n v="219"/>
    <n v="67"/>
    <x v="2"/>
    <x v="30"/>
  </r>
  <r>
    <x v="2067"/>
    <x v="2067"/>
    <x v="2065"/>
    <n v="495"/>
    <n v="628"/>
    <x v="0"/>
    <x v="1"/>
    <s v="GBP"/>
    <n v="1432499376"/>
    <x v="2067"/>
    <b v="0"/>
    <n v="10"/>
    <b v="1"/>
    <s v="technology/hardware"/>
    <n v="127"/>
    <n v="63"/>
    <x v="2"/>
    <x v="30"/>
  </r>
  <r>
    <x v="2068"/>
    <x v="2068"/>
    <x v="2066"/>
    <n v="25000"/>
    <n v="26305.97"/>
    <x v="0"/>
    <x v="0"/>
    <s v="USD"/>
    <n v="1476994315"/>
    <x v="2068"/>
    <b v="0"/>
    <n v="76"/>
    <b v="1"/>
    <s v="technology/hardware"/>
    <n v="105"/>
    <n v="346"/>
    <x v="2"/>
    <x v="30"/>
  </r>
  <r>
    <x v="2069"/>
    <x v="2069"/>
    <x v="2067"/>
    <n v="50000"/>
    <n v="64203.33"/>
    <x v="0"/>
    <x v="0"/>
    <s v="USD"/>
    <n v="1451776791"/>
    <x v="2069"/>
    <b v="0"/>
    <n v="263"/>
    <b v="1"/>
    <s v="technology/hardware"/>
    <n v="128"/>
    <n v="244"/>
    <x v="2"/>
    <x v="30"/>
  </r>
  <r>
    <x v="2070"/>
    <x v="2070"/>
    <x v="2068"/>
    <n v="125000"/>
    <n v="396659"/>
    <x v="0"/>
    <x v="12"/>
    <s v="EUR"/>
    <n v="1467128723"/>
    <x v="2070"/>
    <b v="0"/>
    <n v="1530"/>
    <b v="1"/>
    <s v="technology/hardware"/>
    <n v="317"/>
    <n v="259"/>
    <x v="2"/>
    <x v="30"/>
  </r>
  <r>
    <x v="2071"/>
    <x v="2071"/>
    <x v="2069"/>
    <n v="20000"/>
    <n v="56146"/>
    <x v="0"/>
    <x v="0"/>
    <s v="USD"/>
    <n v="1475390484"/>
    <x v="2071"/>
    <b v="0"/>
    <n v="278"/>
    <b v="1"/>
    <s v="technology/hardware"/>
    <n v="281"/>
    <n v="202"/>
    <x v="2"/>
    <x v="30"/>
  </r>
  <r>
    <x v="2072"/>
    <x v="2072"/>
    <x v="2070"/>
    <n v="71500"/>
    <n v="79173"/>
    <x v="0"/>
    <x v="0"/>
    <s v="USD"/>
    <n v="1462629432"/>
    <x v="2072"/>
    <b v="0"/>
    <n v="350"/>
    <b v="1"/>
    <s v="technology/hardware"/>
    <n v="111"/>
    <n v="226"/>
    <x v="2"/>
    <x v="30"/>
  </r>
  <r>
    <x v="2073"/>
    <x v="2073"/>
    <x v="2071"/>
    <n v="100000"/>
    <n v="152604.29999999999"/>
    <x v="0"/>
    <x v="0"/>
    <s v="USD"/>
    <n v="1431100918"/>
    <x v="2073"/>
    <b v="0"/>
    <n v="470"/>
    <b v="1"/>
    <s v="technology/hardware"/>
    <n v="153"/>
    <n v="325"/>
    <x v="2"/>
    <x v="30"/>
  </r>
  <r>
    <x v="2074"/>
    <x v="2074"/>
    <x v="2072"/>
    <n v="600"/>
    <n v="615"/>
    <x v="0"/>
    <x v="0"/>
    <s v="USD"/>
    <n v="1462564182"/>
    <x v="2074"/>
    <b v="0"/>
    <n v="3"/>
    <b v="1"/>
    <s v="technology/hardware"/>
    <n v="103"/>
    <n v="205"/>
    <x v="2"/>
    <x v="30"/>
  </r>
  <r>
    <x v="2075"/>
    <x v="2075"/>
    <x v="2073"/>
    <n v="9999"/>
    <n v="167820.6"/>
    <x v="0"/>
    <x v="0"/>
    <s v="USD"/>
    <n v="1374769288"/>
    <x v="2075"/>
    <b v="0"/>
    <n v="8200"/>
    <b v="1"/>
    <s v="technology/hardware"/>
    <n v="1678"/>
    <n v="20"/>
    <x v="2"/>
    <x v="30"/>
  </r>
  <r>
    <x v="2076"/>
    <x v="2076"/>
    <x v="2074"/>
    <n v="179000"/>
    <n v="972594.99"/>
    <x v="0"/>
    <x v="1"/>
    <s v="GBP"/>
    <n v="1406149689"/>
    <x v="2076"/>
    <b v="0"/>
    <n v="8359"/>
    <b v="1"/>
    <s v="technology/hardware"/>
    <n v="543"/>
    <n v="116"/>
    <x v="2"/>
    <x v="30"/>
  </r>
  <r>
    <x v="2077"/>
    <x v="2077"/>
    <x v="2075"/>
    <n v="50000"/>
    <n v="57754"/>
    <x v="0"/>
    <x v="0"/>
    <s v="USD"/>
    <n v="1433538000"/>
    <x v="2077"/>
    <b v="0"/>
    <n v="188"/>
    <b v="1"/>
    <s v="technology/hardware"/>
    <n v="116"/>
    <n v="307"/>
    <x v="2"/>
    <x v="30"/>
  </r>
  <r>
    <x v="2078"/>
    <x v="2078"/>
    <x v="2076"/>
    <n v="20000"/>
    <n v="26241"/>
    <x v="0"/>
    <x v="3"/>
    <s v="EUR"/>
    <n v="1482085857"/>
    <x v="2078"/>
    <b v="0"/>
    <n v="48"/>
    <b v="1"/>
    <s v="technology/hardware"/>
    <n v="131"/>
    <n v="547"/>
    <x v="2"/>
    <x v="30"/>
  </r>
  <r>
    <x v="2079"/>
    <x v="2079"/>
    <x v="2077"/>
    <n v="10000"/>
    <n v="28817"/>
    <x v="0"/>
    <x v="1"/>
    <s v="GBP"/>
    <n v="1435258800"/>
    <x v="2079"/>
    <b v="0"/>
    <n v="607"/>
    <b v="1"/>
    <s v="technology/hardware"/>
    <n v="288"/>
    <n v="47"/>
    <x v="2"/>
    <x v="30"/>
  </r>
  <r>
    <x v="2080"/>
    <x v="2080"/>
    <x v="2078"/>
    <n v="1000"/>
    <n v="5078"/>
    <x v="0"/>
    <x v="0"/>
    <s v="USD"/>
    <n v="1447286300"/>
    <x v="2080"/>
    <b v="0"/>
    <n v="50"/>
    <b v="1"/>
    <s v="technology/hardware"/>
    <n v="508"/>
    <n v="102"/>
    <x v="2"/>
    <x v="30"/>
  </r>
  <r>
    <x v="2081"/>
    <x v="2081"/>
    <x v="2079"/>
    <n v="3500"/>
    <n v="4010"/>
    <x v="0"/>
    <x v="0"/>
    <s v="USD"/>
    <n v="1337144340"/>
    <x v="2081"/>
    <b v="0"/>
    <n v="55"/>
    <b v="1"/>
    <s v="music/indie rock"/>
    <n v="115"/>
    <n v="73"/>
    <x v="4"/>
    <x v="14"/>
  </r>
  <r>
    <x v="2082"/>
    <x v="2082"/>
    <x v="2080"/>
    <n v="1500"/>
    <n v="1661"/>
    <x v="0"/>
    <x v="0"/>
    <s v="USD"/>
    <n v="1322106796"/>
    <x v="2082"/>
    <b v="0"/>
    <n v="38"/>
    <b v="1"/>
    <s v="music/indie rock"/>
    <n v="111"/>
    <n v="44"/>
    <x v="4"/>
    <x v="14"/>
  </r>
  <r>
    <x v="2083"/>
    <x v="2083"/>
    <x v="2081"/>
    <n v="750"/>
    <n v="850"/>
    <x v="0"/>
    <x v="0"/>
    <s v="USD"/>
    <n v="1338830395"/>
    <x v="2083"/>
    <b v="0"/>
    <n v="25"/>
    <b v="1"/>
    <s v="music/indie rock"/>
    <n v="113"/>
    <n v="34"/>
    <x v="4"/>
    <x v="14"/>
  </r>
  <r>
    <x v="2084"/>
    <x v="2084"/>
    <x v="2082"/>
    <n v="3000"/>
    <n v="3250"/>
    <x v="0"/>
    <x v="0"/>
    <s v="USD"/>
    <n v="1399186740"/>
    <x v="2084"/>
    <b v="0"/>
    <n v="46"/>
    <b v="1"/>
    <s v="music/indie rock"/>
    <n v="108"/>
    <n v="71"/>
    <x v="4"/>
    <x v="14"/>
  </r>
  <r>
    <x v="2085"/>
    <x v="2085"/>
    <x v="2083"/>
    <n v="6000"/>
    <n v="7412"/>
    <x v="0"/>
    <x v="0"/>
    <s v="USD"/>
    <n v="1342382587"/>
    <x v="2085"/>
    <b v="0"/>
    <n v="83"/>
    <b v="1"/>
    <s v="music/indie rock"/>
    <n v="124"/>
    <n v="89"/>
    <x v="4"/>
    <x v="14"/>
  </r>
  <r>
    <x v="2086"/>
    <x v="2086"/>
    <x v="2084"/>
    <n v="4000"/>
    <n v="4028"/>
    <x v="0"/>
    <x v="0"/>
    <s v="USD"/>
    <n v="1323838740"/>
    <x v="2086"/>
    <b v="0"/>
    <n v="35"/>
    <b v="1"/>
    <s v="music/indie rock"/>
    <n v="101"/>
    <n v="115"/>
    <x v="4"/>
    <x v="14"/>
  </r>
  <r>
    <x v="2087"/>
    <x v="2087"/>
    <x v="2085"/>
    <n v="1500"/>
    <n v="1553"/>
    <x v="0"/>
    <x v="0"/>
    <s v="USD"/>
    <n v="1315457658"/>
    <x v="2087"/>
    <b v="0"/>
    <n v="25"/>
    <b v="1"/>
    <s v="music/indie rock"/>
    <n v="104"/>
    <n v="62"/>
    <x v="4"/>
    <x v="14"/>
  </r>
  <r>
    <x v="2088"/>
    <x v="2088"/>
    <x v="2086"/>
    <n v="3000"/>
    <n v="3465.32"/>
    <x v="0"/>
    <x v="0"/>
    <s v="USD"/>
    <n v="1284177540"/>
    <x v="2088"/>
    <b v="0"/>
    <n v="75"/>
    <b v="1"/>
    <s v="music/indie rock"/>
    <n v="116"/>
    <n v="46"/>
    <x v="4"/>
    <x v="14"/>
  </r>
  <r>
    <x v="2089"/>
    <x v="2089"/>
    <x v="2087"/>
    <n v="2500"/>
    <n v="3010.01"/>
    <x v="0"/>
    <x v="0"/>
    <s v="USD"/>
    <n v="1375408194"/>
    <x v="2089"/>
    <b v="0"/>
    <n v="62"/>
    <b v="1"/>
    <s v="music/indie rock"/>
    <n v="120"/>
    <n v="49"/>
    <x v="4"/>
    <x v="14"/>
  </r>
  <r>
    <x v="2090"/>
    <x v="2090"/>
    <x v="2088"/>
    <n v="8000"/>
    <n v="9203.23"/>
    <x v="0"/>
    <x v="0"/>
    <s v="USD"/>
    <n v="1361696955"/>
    <x v="2090"/>
    <b v="0"/>
    <n v="160"/>
    <b v="1"/>
    <s v="music/indie rock"/>
    <n v="115"/>
    <n v="58"/>
    <x v="4"/>
    <x v="14"/>
  </r>
  <r>
    <x v="2091"/>
    <x v="2091"/>
    <x v="2089"/>
    <n v="18000"/>
    <n v="21684.2"/>
    <x v="0"/>
    <x v="0"/>
    <s v="USD"/>
    <n v="1299009600"/>
    <x v="2091"/>
    <b v="0"/>
    <n v="246"/>
    <b v="1"/>
    <s v="music/indie rock"/>
    <n v="120"/>
    <n v="88"/>
    <x v="4"/>
    <x v="14"/>
  </r>
  <r>
    <x v="2092"/>
    <x v="2092"/>
    <x v="2090"/>
    <n v="6000"/>
    <n v="6077"/>
    <x v="0"/>
    <x v="0"/>
    <s v="USD"/>
    <n v="1318006732"/>
    <x v="2092"/>
    <b v="0"/>
    <n v="55"/>
    <b v="1"/>
    <s v="music/indie rock"/>
    <n v="101"/>
    <n v="110"/>
    <x v="4"/>
    <x v="14"/>
  </r>
  <r>
    <x v="2093"/>
    <x v="2093"/>
    <x v="2091"/>
    <n v="1500"/>
    <n v="1537"/>
    <x v="0"/>
    <x v="0"/>
    <s v="USD"/>
    <n v="1356211832"/>
    <x v="2093"/>
    <b v="0"/>
    <n v="23"/>
    <b v="1"/>
    <s v="music/indie rock"/>
    <n v="102"/>
    <n v="67"/>
    <x v="4"/>
    <x v="14"/>
  </r>
  <r>
    <x v="2094"/>
    <x v="2094"/>
    <x v="2092"/>
    <n v="3500"/>
    <n v="4219"/>
    <x v="0"/>
    <x v="0"/>
    <s v="USD"/>
    <n v="1330916400"/>
    <x v="2094"/>
    <b v="0"/>
    <n v="72"/>
    <b v="1"/>
    <s v="music/indie rock"/>
    <n v="121"/>
    <n v="59"/>
    <x v="4"/>
    <x v="14"/>
  </r>
  <r>
    <x v="2095"/>
    <x v="2095"/>
    <x v="2093"/>
    <n v="2500"/>
    <n v="2500"/>
    <x v="0"/>
    <x v="0"/>
    <s v="USD"/>
    <n v="1317576973"/>
    <x v="2095"/>
    <b v="0"/>
    <n v="22"/>
    <b v="1"/>
    <s v="music/indie rock"/>
    <n v="100"/>
    <n v="114"/>
    <x v="4"/>
    <x v="14"/>
  </r>
  <r>
    <x v="2096"/>
    <x v="2096"/>
    <x v="2094"/>
    <n v="600"/>
    <n v="610"/>
    <x v="0"/>
    <x v="0"/>
    <s v="USD"/>
    <n v="1351223940"/>
    <x v="2096"/>
    <b v="0"/>
    <n v="14"/>
    <b v="1"/>
    <s v="music/indie rock"/>
    <n v="102"/>
    <n v="44"/>
    <x v="4"/>
    <x v="14"/>
  </r>
  <r>
    <x v="2097"/>
    <x v="2097"/>
    <x v="2095"/>
    <n v="3000"/>
    <n v="3000"/>
    <x v="0"/>
    <x v="0"/>
    <s v="USD"/>
    <n v="1322751735"/>
    <x v="2097"/>
    <b v="0"/>
    <n v="38"/>
    <b v="1"/>
    <s v="music/indie rock"/>
    <n v="100"/>
    <n v="79"/>
    <x v="4"/>
    <x v="14"/>
  </r>
  <r>
    <x v="2098"/>
    <x v="2098"/>
    <x v="2096"/>
    <n v="6000"/>
    <n v="6020"/>
    <x v="0"/>
    <x v="0"/>
    <s v="USD"/>
    <n v="1331174635"/>
    <x v="2098"/>
    <b v="0"/>
    <n v="32"/>
    <b v="1"/>
    <s v="music/indie rock"/>
    <n v="100"/>
    <n v="188"/>
    <x v="4"/>
    <x v="14"/>
  </r>
  <r>
    <x v="2099"/>
    <x v="2099"/>
    <x v="2097"/>
    <n v="3000"/>
    <n v="3971"/>
    <x v="0"/>
    <x v="0"/>
    <s v="USD"/>
    <n v="1435808400"/>
    <x v="2099"/>
    <b v="0"/>
    <n v="63"/>
    <b v="1"/>
    <s v="music/indie rock"/>
    <n v="132"/>
    <n v="63"/>
    <x v="4"/>
    <x v="14"/>
  </r>
  <r>
    <x v="2100"/>
    <x v="2100"/>
    <x v="2098"/>
    <n v="600"/>
    <n v="820"/>
    <x v="0"/>
    <x v="0"/>
    <s v="USD"/>
    <n v="1341028740"/>
    <x v="2100"/>
    <b v="0"/>
    <n v="27"/>
    <b v="1"/>
    <s v="music/indie rock"/>
    <n v="137"/>
    <n v="30"/>
    <x v="4"/>
    <x v="14"/>
  </r>
  <r>
    <x v="2101"/>
    <x v="2101"/>
    <x v="2099"/>
    <n v="2000"/>
    <n v="2265"/>
    <x v="0"/>
    <x v="0"/>
    <s v="USD"/>
    <n v="1329104114"/>
    <x v="2101"/>
    <b v="0"/>
    <n v="44"/>
    <b v="1"/>
    <s v="music/indie rock"/>
    <n v="113"/>
    <n v="51"/>
    <x v="4"/>
    <x v="14"/>
  </r>
  <r>
    <x v="2102"/>
    <x v="2102"/>
    <x v="2100"/>
    <n v="1000"/>
    <n v="1360"/>
    <x v="0"/>
    <x v="0"/>
    <s v="USD"/>
    <n v="1304628648"/>
    <x v="2102"/>
    <b v="0"/>
    <n v="38"/>
    <b v="1"/>
    <s v="music/indie rock"/>
    <n v="136"/>
    <n v="36"/>
    <x v="4"/>
    <x v="14"/>
  </r>
  <r>
    <x v="2103"/>
    <x v="2103"/>
    <x v="2101"/>
    <n v="7777"/>
    <n v="11364"/>
    <x v="0"/>
    <x v="0"/>
    <s v="USD"/>
    <n v="1352488027"/>
    <x v="2103"/>
    <b v="0"/>
    <n v="115"/>
    <b v="1"/>
    <s v="music/indie rock"/>
    <n v="146"/>
    <n v="99"/>
    <x v="4"/>
    <x v="14"/>
  </r>
  <r>
    <x v="2104"/>
    <x v="2104"/>
    <x v="2102"/>
    <n v="800"/>
    <n v="1036"/>
    <x v="0"/>
    <x v="0"/>
    <s v="USD"/>
    <n v="1369958400"/>
    <x v="2104"/>
    <b v="0"/>
    <n v="37"/>
    <b v="1"/>
    <s v="music/indie rock"/>
    <n v="130"/>
    <n v="28"/>
    <x v="4"/>
    <x v="14"/>
  </r>
  <r>
    <x v="2105"/>
    <x v="2105"/>
    <x v="2103"/>
    <n v="2000"/>
    <n v="5080"/>
    <x v="0"/>
    <x v="0"/>
    <s v="USD"/>
    <n v="1416542400"/>
    <x v="2105"/>
    <b v="0"/>
    <n v="99"/>
    <b v="1"/>
    <s v="music/indie rock"/>
    <n v="254"/>
    <n v="51"/>
    <x v="4"/>
    <x v="14"/>
  </r>
  <r>
    <x v="2106"/>
    <x v="2106"/>
    <x v="2104"/>
    <n v="2200"/>
    <n v="2355"/>
    <x v="0"/>
    <x v="0"/>
    <s v="USD"/>
    <n v="1359176974"/>
    <x v="2106"/>
    <b v="0"/>
    <n v="44"/>
    <b v="1"/>
    <s v="music/indie rock"/>
    <n v="107"/>
    <n v="54"/>
    <x v="4"/>
    <x v="14"/>
  </r>
  <r>
    <x v="2107"/>
    <x v="2107"/>
    <x v="2105"/>
    <n v="2000"/>
    <n v="2154.66"/>
    <x v="0"/>
    <x v="0"/>
    <s v="USD"/>
    <n v="1415815393"/>
    <x v="2107"/>
    <b v="0"/>
    <n v="58"/>
    <b v="1"/>
    <s v="music/indie rock"/>
    <n v="108"/>
    <n v="37"/>
    <x v="4"/>
    <x v="14"/>
  </r>
  <r>
    <x v="2108"/>
    <x v="2108"/>
    <x v="2106"/>
    <n v="16000"/>
    <n v="17170"/>
    <x v="0"/>
    <x v="0"/>
    <s v="USD"/>
    <n v="1347249300"/>
    <x v="2108"/>
    <b v="0"/>
    <n v="191"/>
    <b v="1"/>
    <s v="music/indie rock"/>
    <n v="107"/>
    <n v="90"/>
    <x v="4"/>
    <x v="14"/>
  </r>
  <r>
    <x v="2109"/>
    <x v="2109"/>
    <x v="2107"/>
    <n v="4000"/>
    <n v="4261"/>
    <x v="0"/>
    <x v="0"/>
    <s v="USD"/>
    <n v="1436115617"/>
    <x v="2109"/>
    <b v="0"/>
    <n v="40"/>
    <b v="1"/>
    <s v="music/indie rock"/>
    <n v="107"/>
    <n v="107"/>
    <x v="4"/>
    <x v="14"/>
  </r>
  <r>
    <x v="2110"/>
    <x v="2110"/>
    <x v="2108"/>
    <n v="2000"/>
    <n v="2007"/>
    <x v="0"/>
    <x v="0"/>
    <s v="USD"/>
    <n v="1401253140"/>
    <x v="2110"/>
    <b v="0"/>
    <n v="38"/>
    <b v="1"/>
    <s v="music/indie rock"/>
    <n v="100"/>
    <n v="53"/>
    <x v="4"/>
    <x v="14"/>
  </r>
  <r>
    <x v="2111"/>
    <x v="2111"/>
    <x v="2109"/>
    <n v="2000"/>
    <n v="2130"/>
    <x v="0"/>
    <x v="0"/>
    <s v="USD"/>
    <n v="1313370000"/>
    <x v="2111"/>
    <b v="0"/>
    <n v="39"/>
    <b v="1"/>
    <s v="music/indie rock"/>
    <n v="107"/>
    <n v="55"/>
    <x v="4"/>
    <x v="14"/>
  </r>
  <r>
    <x v="2112"/>
    <x v="2112"/>
    <x v="2110"/>
    <n v="300"/>
    <n v="300"/>
    <x v="0"/>
    <x v="0"/>
    <s v="USD"/>
    <n v="1366064193"/>
    <x v="2112"/>
    <b v="0"/>
    <n v="11"/>
    <b v="1"/>
    <s v="music/indie rock"/>
    <n v="100"/>
    <n v="27"/>
    <x v="4"/>
    <x v="14"/>
  </r>
  <r>
    <x v="2113"/>
    <x v="2113"/>
    <x v="2111"/>
    <n v="7000"/>
    <n v="7340"/>
    <x v="0"/>
    <x v="0"/>
    <s v="USD"/>
    <n v="1411505176"/>
    <x v="2113"/>
    <b v="0"/>
    <n v="107"/>
    <b v="1"/>
    <s v="music/indie rock"/>
    <n v="105"/>
    <n v="69"/>
    <x v="4"/>
    <x v="14"/>
  </r>
  <r>
    <x v="2114"/>
    <x v="2114"/>
    <x v="2112"/>
    <n v="5000"/>
    <n v="5235"/>
    <x v="0"/>
    <x v="0"/>
    <s v="USD"/>
    <n v="1291870740"/>
    <x v="2114"/>
    <b v="0"/>
    <n v="147"/>
    <b v="1"/>
    <s v="music/indie rock"/>
    <n v="105"/>
    <n v="36"/>
    <x v="4"/>
    <x v="14"/>
  </r>
  <r>
    <x v="2115"/>
    <x v="2115"/>
    <x v="2113"/>
    <n v="1500"/>
    <n v="3385"/>
    <x v="0"/>
    <x v="0"/>
    <s v="USD"/>
    <n v="1298167001"/>
    <x v="2115"/>
    <b v="0"/>
    <n v="36"/>
    <b v="1"/>
    <s v="music/indie rock"/>
    <n v="226"/>
    <n v="94"/>
    <x v="4"/>
    <x v="14"/>
  </r>
  <r>
    <x v="2116"/>
    <x v="2116"/>
    <x v="2114"/>
    <n v="48000"/>
    <n v="48434"/>
    <x v="0"/>
    <x v="0"/>
    <s v="USD"/>
    <n v="1349203203"/>
    <x v="2116"/>
    <b v="0"/>
    <n v="92"/>
    <b v="1"/>
    <s v="music/indie rock"/>
    <n v="101"/>
    <n v="526"/>
    <x v="4"/>
    <x v="14"/>
  </r>
  <r>
    <x v="2117"/>
    <x v="2117"/>
    <x v="2115"/>
    <n v="1200"/>
    <n v="1773"/>
    <x v="0"/>
    <x v="0"/>
    <s v="USD"/>
    <n v="1445921940"/>
    <x v="2117"/>
    <b v="0"/>
    <n v="35"/>
    <b v="1"/>
    <s v="music/indie rock"/>
    <n v="148"/>
    <n v="51"/>
    <x v="4"/>
    <x v="14"/>
  </r>
  <r>
    <x v="2118"/>
    <x v="2118"/>
    <x v="2116"/>
    <n v="1000"/>
    <n v="1346.11"/>
    <x v="0"/>
    <x v="0"/>
    <s v="USD"/>
    <n v="1311538136"/>
    <x v="2118"/>
    <b v="0"/>
    <n v="17"/>
    <b v="1"/>
    <s v="music/indie rock"/>
    <n v="135"/>
    <n v="79"/>
    <x v="4"/>
    <x v="14"/>
  </r>
  <r>
    <x v="2119"/>
    <x v="2119"/>
    <x v="2117"/>
    <n v="2000"/>
    <n v="2015"/>
    <x v="0"/>
    <x v="0"/>
    <s v="USD"/>
    <n v="1345086445"/>
    <x v="2119"/>
    <b v="0"/>
    <n v="22"/>
    <b v="1"/>
    <s v="music/indie rock"/>
    <n v="101"/>
    <n v="92"/>
    <x v="4"/>
    <x v="14"/>
  </r>
  <r>
    <x v="2120"/>
    <x v="2120"/>
    <x v="2118"/>
    <n v="8000"/>
    <n v="8070.43"/>
    <x v="0"/>
    <x v="0"/>
    <s v="USD"/>
    <n v="1388617736"/>
    <x v="2120"/>
    <b v="0"/>
    <n v="69"/>
    <b v="1"/>
    <s v="music/indie rock"/>
    <n v="101"/>
    <n v="117"/>
    <x v="4"/>
    <x v="14"/>
  </r>
  <r>
    <x v="2121"/>
    <x v="2121"/>
    <x v="2119"/>
    <n v="50000"/>
    <n v="284"/>
    <x v="2"/>
    <x v="16"/>
    <s v="CHF"/>
    <n v="1484156948"/>
    <x v="2121"/>
    <b v="0"/>
    <n v="10"/>
    <b v="0"/>
    <s v="games/video games"/>
    <n v="1"/>
    <n v="28"/>
    <x v="6"/>
    <x v="17"/>
  </r>
  <r>
    <x v="2122"/>
    <x v="2122"/>
    <x v="2120"/>
    <n v="80000"/>
    <n v="310"/>
    <x v="2"/>
    <x v="14"/>
    <s v="MXN"/>
    <n v="1483773169"/>
    <x v="2122"/>
    <b v="0"/>
    <n v="3"/>
    <b v="0"/>
    <s v="games/video games"/>
    <n v="0"/>
    <n v="103"/>
    <x v="6"/>
    <x v="17"/>
  </r>
  <r>
    <x v="2123"/>
    <x v="2123"/>
    <x v="2121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x v="2124"/>
    <x v="2124"/>
    <x v="2122"/>
    <n v="1100"/>
    <n v="115"/>
    <x v="2"/>
    <x v="0"/>
    <s v="USD"/>
    <n v="1291093200"/>
    <x v="2124"/>
    <b v="0"/>
    <n v="5"/>
    <b v="0"/>
    <s v="games/video games"/>
    <n v="10"/>
    <n v="23"/>
    <x v="6"/>
    <x v="17"/>
  </r>
  <r>
    <x v="2125"/>
    <x v="2125"/>
    <x v="2123"/>
    <n v="60000"/>
    <n v="852"/>
    <x v="2"/>
    <x v="0"/>
    <s v="USD"/>
    <n v="1438734833"/>
    <x v="2125"/>
    <b v="0"/>
    <n v="27"/>
    <b v="0"/>
    <s v="games/video games"/>
    <n v="1"/>
    <n v="32"/>
    <x v="6"/>
    <x v="17"/>
  </r>
  <r>
    <x v="2126"/>
    <x v="2126"/>
    <x v="2124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x v="2127"/>
    <x v="2127"/>
    <x v="2125"/>
    <n v="28000"/>
    <n v="8076"/>
    <x v="2"/>
    <x v="1"/>
    <s v="GBP"/>
    <n v="1426158463"/>
    <x v="2127"/>
    <b v="0"/>
    <n v="236"/>
    <b v="0"/>
    <s v="games/video games"/>
    <n v="29"/>
    <n v="34"/>
    <x v="6"/>
    <x v="17"/>
  </r>
  <r>
    <x v="2128"/>
    <x v="2128"/>
    <x v="2126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x v="2129"/>
    <x v="2129"/>
    <x v="2127"/>
    <n v="2000"/>
    <n v="236"/>
    <x v="2"/>
    <x v="0"/>
    <s v="USD"/>
    <n v="1457570100"/>
    <x v="2129"/>
    <b v="0"/>
    <n v="12"/>
    <b v="0"/>
    <s v="games/video games"/>
    <n v="12"/>
    <n v="20"/>
    <x v="6"/>
    <x v="17"/>
  </r>
  <r>
    <x v="2130"/>
    <x v="2130"/>
    <x v="2128"/>
    <n v="42000"/>
    <n v="85"/>
    <x v="2"/>
    <x v="0"/>
    <s v="USD"/>
    <n v="1408154663"/>
    <x v="2130"/>
    <b v="0"/>
    <n v="4"/>
    <b v="0"/>
    <s v="games/video games"/>
    <n v="0"/>
    <n v="21"/>
    <x v="6"/>
    <x v="17"/>
  </r>
  <r>
    <x v="2131"/>
    <x v="2131"/>
    <x v="2129"/>
    <n v="500"/>
    <n v="25"/>
    <x v="2"/>
    <x v="0"/>
    <s v="USD"/>
    <n v="1436677091"/>
    <x v="2131"/>
    <b v="0"/>
    <n v="3"/>
    <b v="0"/>
    <s v="games/video games"/>
    <n v="5"/>
    <n v="8"/>
    <x v="6"/>
    <x v="17"/>
  </r>
  <r>
    <x v="2132"/>
    <x v="2132"/>
    <x v="2130"/>
    <n v="100000"/>
    <n v="2112.9899999999998"/>
    <x v="2"/>
    <x v="0"/>
    <s v="USD"/>
    <n v="1391427692"/>
    <x v="2132"/>
    <b v="0"/>
    <n v="99"/>
    <b v="0"/>
    <s v="games/video games"/>
    <n v="2"/>
    <n v="21"/>
    <x v="6"/>
    <x v="17"/>
  </r>
  <r>
    <x v="2133"/>
    <x v="2133"/>
    <x v="2131"/>
    <n v="1000"/>
    <n v="16"/>
    <x v="2"/>
    <x v="0"/>
    <s v="USD"/>
    <n v="1303628340"/>
    <x v="2133"/>
    <b v="0"/>
    <n v="3"/>
    <b v="0"/>
    <s v="games/video games"/>
    <n v="2"/>
    <n v="5"/>
    <x v="6"/>
    <x v="17"/>
  </r>
  <r>
    <x v="2134"/>
    <x v="2134"/>
    <x v="2132"/>
    <n v="6000"/>
    <n v="104"/>
    <x v="2"/>
    <x v="0"/>
    <s v="USD"/>
    <n v="1367097391"/>
    <x v="2134"/>
    <b v="0"/>
    <n v="3"/>
    <b v="0"/>
    <s v="games/video games"/>
    <n v="2"/>
    <n v="35"/>
    <x v="6"/>
    <x v="17"/>
  </r>
  <r>
    <x v="2135"/>
    <x v="2135"/>
    <x v="2133"/>
    <n v="5000"/>
    <n v="478"/>
    <x v="2"/>
    <x v="0"/>
    <s v="USD"/>
    <n v="1349392033"/>
    <x v="2135"/>
    <b v="0"/>
    <n v="22"/>
    <b v="0"/>
    <s v="games/video games"/>
    <n v="10"/>
    <n v="22"/>
    <x v="6"/>
    <x v="17"/>
  </r>
  <r>
    <x v="2136"/>
    <x v="2136"/>
    <x v="2134"/>
    <n v="80000"/>
    <n v="47.69"/>
    <x v="2"/>
    <x v="0"/>
    <s v="USD"/>
    <n v="1382184786"/>
    <x v="2136"/>
    <b v="0"/>
    <n v="4"/>
    <b v="0"/>
    <s v="games/video games"/>
    <n v="0"/>
    <n v="12"/>
    <x v="6"/>
    <x v="17"/>
  </r>
  <r>
    <x v="2137"/>
    <x v="2137"/>
    <x v="2135"/>
    <n v="50000"/>
    <n v="14203"/>
    <x v="2"/>
    <x v="5"/>
    <s v="CAD"/>
    <n v="1417804229"/>
    <x v="2137"/>
    <b v="0"/>
    <n v="534"/>
    <b v="0"/>
    <s v="games/video games"/>
    <n v="28"/>
    <n v="27"/>
    <x v="6"/>
    <x v="17"/>
  </r>
  <r>
    <x v="2138"/>
    <x v="2138"/>
    <x v="2136"/>
    <n v="1000"/>
    <n v="128"/>
    <x v="2"/>
    <x v="1"/>
    <s v="GBP"/>
    <n v="1383959939"/>
    <x v="2138"/>
    <b v="0"/>
    <n v="12"/>
    <b v="0"/>
    <s v="games/video games"/>
    <n v="13"/>
    <n v="11"/>
    <x v="6"/>
    <x v="17"/>
  </r>
  <r>
    <x v="2139"/>
    <x v="2139"/>
    <x v="2137"/>
    <n v="30000"/>
    <n v="1626"/>
    <x v="2"/>
    <x v="0"/>
    <s v="USD"/>
    <n v="1478196008"/>
    <x v="2139"/>
    <b v="0"/>
    <n v="56"/>
    <b v="0"/>
    <s v="games/video games"/>
    <n v="5"/>
    <n v="29"/>
    <x v="6"/>
    <x v="17"/>
  </r>
  <r>
    <x v="2140"/>
    <x v="2140"/>
    <x v="2138"/>
    <n v="500000"/>
    <n v="560"/>
    <x v="2"/>
    <x v="0"/>
    <s v="USD"/>
    <n v="1357934424"/>
    <x v="2140"/>
    <b v="0"/>
    <n v="11"/>
    <b v="0"/>
    <s v="games/video games"/>
    <n v="0"/>
    <n v="51"/>
    <x v="6"/>
    <x v="17"/>
  </r>
  <r>
    <x v="2141"/>
    <x v="2141"/>
    <x v="2139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x v="2142"/>
    <x v="2142"/>
    <x v="2140"/>
    <n v="10500"/>
    <n v="601"/>
    <x v="2"/>
    <x v="12"/>
    <s v="EUR"/>
    <n v="1451494210"/>
    <x v="2142"/>
    <b v="0"/>
    <n v="12"/>
    <b v="0"/>
    <s v="games/video games"/>
    <n v="6"/>
    <n v="50"/>
    <x v="6"/>
    <x v="17"/>
  </r>
  <r>
    <x v="2143"/>
    <x v="2143"/>
    <x v="2141"/>
    <n v="2000"/>
    <n v="225"/>
    <x v="2"/>
    <x v="0"/>
    <s v="USD"/>
    <n v="1279738800"/>
    <x v="2143"/>
    <b v="0"/>
    <n v="5"/>
    <b v="0"/>
    <s v="games/video games"/>
    <n v="11"/>
    <n v="45"/>
    <x v="6"/>
    <x v="17"/>
  </r>
  <r>
    <x v="2144"/>
    <x v="2144"/>
    <x v="2142"/>
    <n v="35500"/>
    <n v="607"/>
    <x v="2"/>
    <x v="0"/>
    <s v="USD"/>
    <n v="1379164040"/>
    <x v="2144"/>
    <b v="0"/>
    <n v="24"/>
    <b v="0"/>
    <s v="games/video games"/>
    <n v="2"/>
    <n v="25"/>
    <x v="6"/>
    <x v="17"/>
  </r>
  <r>
    <x v="2145"/>
    <x v="2145"/>
    <x v="2143"/>
    <n v="15000"/>
    <n v="4565"/>
    <x v="2"/>
    <x v="0"/>
    <s v="USD"/>
    <n v="1385534514"/>
    <x v="2145"/>
    <b v="0"/>
    <n v="89"/>
    <b v="0"/>
    <s v="games/video games"/>
    <n v="30"/>
    <n v="51"/>
    <x v="6"/>
    <x v="17"/>
  </r>
  <r>
    <x v="2146"/>
    <x v="2146"/>
    <x v="2144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x v="2147"/>
    <x v="2147"/>
    <x v="2145"/>
    <n v="390000"/>
    <n v="2716"/>
    <x v="2"/>
    <x v="0"/>
    <s v="USD"/>
    <n v="1416125148"/>
    <x v="2147"/>
    <b v="0"/>
    <n v="55"/>
    <b v="0"/>
    <s v="games/video games"/>
    <n v="1"/>
    <n v="49"/>
    <x v="6"/>
    <x v="17"/>
  </r>
  <r>
    <x v="2148"/>
    <x v="2148"/>
    <x v="2146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x v="2149"/>
    <x v="2149"/>
    <x v="2147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x v="2150"/>
    <x v="2150"/>
    <x v="2148"/>
    <n v="50000"/>
    <n v="405"/>
    <x v="2"/>
    <x v="10"/>
    <s v="NOK"/>
    <n v="1468392599"/>
    <x v="2150"/>
    <b v="0"/>
    <n v="4"/>
    <b v="0"/>
    <s v="games/video games"/>
    <n v="1"/>
    <n v="101"/>
    <x v="6"/>
    <x v="17"/>
  </r>
  <r>
    <x v="2151"/>
    <x v="2151"/>
    <x v="2149"/>
    <n v="45000"/>
    <n v="118"/>
    <x v="2"/>
    <x v="0"/>
    <s v="USD"/>
    <n v="1467231614"/>
    <x v="2151"/>
    <b v="0"/>
    <n v="6"/>
    <b v="0"/>
    <s v="games/video games"/>
    <n v="0"/>
    <n v="20"/>
    <x v="6"/>
    <x v="17"/>
  </r>
  <r>
    <x v="2152"/>
    <x v="2152"/>
    <x v="2150"/>
    <n v="30000"/>
    <n v="50"/>
    <x v="2"/>
    <x v="0"/>
    <s v="USD"/>
    <n v="1394909909"/>
    <x v="2152"/>
    <b v="0"/>
    <n v="4"/>
    <b v="0"/>
    <s v="games/video games"/>
    <n v="0"/>
    <n v="13"/>
    <x v="6"/>
    <x v="17"/>
  </r>
  <r>
    <x v="2153"/>
    <x v="2153"/>
    <x v="2151"/>
    <n v="372625"/>
    <n v="34"/>
    <x v="2"/>
    <x v="0"/>
    <s v="USD"/>
    <n v="1420876740"/>
    <x v="2153"/>
    <b v="0"/>
    <n v="4"/>
    <b v="0"/>
    <s v="games/video games"/>
    <n v="0"/>
    <n v="9"/>
    <x v="6"/>
    <x v="17"/>
  </r>
  <r>
    <x v="2154"/>
    <x v="2154"/>
    <x v="2152"/>
    <n v="250"/>
    <n v="2"/>
    <x v="2"/>
    <x v="0"/>
    <s v="USD"/>
    <n v="1390921827"/>
    <x v="2154"/>
    <b v="0"/>
    <n v="2"/>
    <b v="0"/>
    <s v="games/video games"/>
    <n v="1"/>
    <n v="1"/>
    <x v="6"/>
    <x v="17"/>
  </r>
  <r>
    <x v="2155"/>
    <x v="2155"/>
    <x v="2153"/>
    <n v="5000"/>
    <n v="115"/>
    <x v="2"/>
    <x v="1"/>
    <s v="GBP"/>
    <n v="1459443385"/>
    <x v="2155"/>
    <b v="0"/>
    <n v="5"/>
    <b v="0"/>
    <s v="games/video games"/>
    <n v="2"/>
    <n v="23"/>
    <x v="6"/>
    <x v="17"/>
  </r>
  <r>
    <x v="2156"/>
    <x v="2156"/>
    <x v="2154"/>
    <n v="56000"/>
    <n v="1493"/>
    <x v="2"/>
    <x v="0"/>
    <s v="USD"/>
    <n v="1379363406"/>
    <x v="2156"/>
    <b v="0"/>
    <n v="83"/>
    <b v="0"/>
    <s v="games/video games"/>
    <n v="3"/>
    <n v="18"/>
    <x v="6"/>
    <x v="17"/>
  </r>
  <r>
    <x v="2157"/>
    <x v="2157"/>
    <x v="2155"/>
    <n v="75000"/>
    <n v="21144"/>
    <x v="2"/>
    <x v="0"/>
    <s v="USD"/>
    <n v="1482479940"/>
    <x v="2157"/>
    <b v="0"/>
    <n v="57"/>
    <b v="0"/>
    <s v="games/video games"/>
    <n v="28"/>
    <n v="371"/>
    <x v="6"/>
    <x v="17"/>
  </r>
  <r>
    <x v="2158"/>
    <x v="2158"/>
    <x v="2156"/>
    <n v="300000"/>
    <n v="19770.11"/>
    <x v="2"/>
    <x v="0"/>
    <s v="USD"/>
    <n v="1360009774"/>
    <x v="2158"/>
    <b v="0"/>
    <n v="311"/>
    <b v="0"/>
    <s v="games/video games"/>
    <n v="7"/>
    <n v="64"/>
    <x v="6"/>
    <x v="17"/>
  </r>
  <r>
    <x v="2159"/>
    <x v="2159"/>
    <x v="2157"/>
    <n v="3600"/>
    <n v="26"/>
    <x v="2"/>
    <x v="0"/>
    <s v="USD"/>
    <n v="1310837574"/>
    <x v="2159"/>
    <b v="0"/>
    <n v="2"/>
    <b v="0"/>
    <s v="games/video games"/>
    <n v="1"/>
    <n v="13"/>
    <x v="6"/>
    <x v="17"/>
  </r>
  <r>
    <x v="2160"/>
    <x v="2160"/>
    <x v="2158"/>
    <n v="10000"/>
    <n v="85"/>
    <x v="2"/>
    <x v="0"/>
    <s v="USD"/>
    <n v="1337447105"/>
    <x v="2160"/>
    <b v="0"/>
    <n v="16"/>
    <b v="0"/>
    <s v="games/video games"/>
    <n v="1"/>
    <n v="5"/>
    <x v="6"/>
    <x v="17"/>
  </r>
  <r>
    <x v="2161"/>
    <x v="2161"/>
    <x v="2159"/>
    <n v="400"/>
    <n v="463"/>
    <x v="0"/>
    <x v="0"/>
    <s v="USD"/>
    <n v="1443040059"/>
    <x v="2161"/>
    <b v="0"/>
    <n v="13"/>
    <b v="1"/>
    <s v="music/rock"/>
    <n v="116"/>
    <n v="36"/>
    <x v="4"/>
    <x v="11"/>
  </r>
  <r>
    <x v="2162"/>
    <x v="2162"/>
    <x v="2160"/>
    <n v="4500"/>
    <n v="5052"/>
    <x v="0"/>
    <x v="0"/>
    <s v="USD"/>
    <n v="1406226191"/>
    <x v="2162"/>
    <b v="0"/>
    <n v="58"/>
    <b v="1"/>
    <s v="music/rock"/>
    <n v="112"/>
    <n v="87"/>
    <x v="4"/>
    <x v="11"/>
  </r>
  <r>
    <x v="2163"/>
    <x v="2163"/>
    <x v="2161"/>
    <n v="2500"/>
    <n v="3305"/>
    <x v="0"/>
    <x v="0"/>
    <s v="USD"/>
    <n v="1433735400"/>
    <x v="2163"/>
    <b v="0"/>
    <n v="44"/>
    <b v="1"/>
    <s v="music/rock"/>
    <n v="132"/>
    <n v="75"/>
    <x v="4"/>
    <x v="11"/>
  </r>
  <r>
    <x v="2164"/>
    <x v="2164"/>
    <x v="2162"/>
    <n v="5500"/>
    <n v="5645"/>
    <x v="0"/>
    <x v="0"/>
    <s v="USD"/>
    <n v="1466827140"/>
    <x v="2164"/>
    <b v="0"/>
    <n v="83"/>
    <b v="1"/>
    <s v="music/rock"/>
    <n v="103"/>
    <n v="68"/>
    <x v="4"/>
    <x v="11"/>
  </r>
  <r>
    <x v="2165"/>
    <x v="2165"/>
    <x v="2163"/>
    <n v="2500"/>
    <n v="3466"/>
    <x v="0"/>
    <x v="6"/>
    <s v="EUR"/>
    <n v="1460127635"/>
    <x v="2165"/>
    <b v="0"/>
    <n v="117"/>
    <b v="1"/>
    <s v="music/rock"/>
    <n v="139"/>
    <n v="30"/>
    <x v="4"/>
    <x v="11"/>
  </r>
  <r>
    <x v="2166"/>
    <x v="2166"/>
    <x v="2164"/>
    <n v="2000"/>
    <n v="2932"/>
    <x v="0"/>
    <x v="0"/>
    <s v="USD"/>
    <n v="1417813618"/>
    <x v="2166"/>
    <b v="0"/>
    <n v="32"/>
    <b v="1"/>
    <s v="music/rock"/>
    <n v="147"/>
    <n v="92"/>
    <x v="4"/>
    <x v="11"/>
  </r>
  <r>
    <x v="2167"/>
    <x v="2167"/>
    <x v="2165"/>
    <n v="150"/>
    <n v="180"/>
    <x v="0"/>
    <x v="0"/>
    <s v="USD"/>
    <n v="1347672937"/>
    <x v="2167"/>
    <b v="0"/>
    <n v="8"/>
    <b v="1"/>
    <s v="music/rock"/>
    <n v="120"/>
    <n v="23"/>
    <x v="4"/>
    <x v="11"/>
  </r>
  <r>
    <x v="2168"/>
    <x v="2168"/>
    <x v="2166"/>
    <n v="18000"/>
    <n v="21884.69"/>
    <x v="0"/>
    <x v="0"/>
    <s v="USD"/>
    <n v="1486702800"/>
    <x v="2168"/>
    <b v="0"/>
    <n v="340"/>
    <b v="1"/>
    <s v="music/rock"/>
    <n v="122"/>
    <n v="64"/>
    <x v="4"/>
    <x v="11"/>
  </r>
  <r>
    <x v="2169"/>
    <x v="2169"/>
    <x v="2167"/>
    <n v="153"/>
    <n v="153"/>
    <x v="0"/>
    <x v="0"/>
    <s v="USD"/>
    <n v="1488473351"/>
    <x v="2169"/>
    <b v="0"/>
    <n v="7"/>
    <b v="1"/>
    <s v="music/rock"/>
    <n v="100"/>
    <n v="22"/>
    <x v="4"/>
    <x v="11"/>
  </r>
  <r>
    <x v="2170"/>
    <x v="2170"/>
    <x v="2168"/>
    <n v="350"/>
    <n v="633"/>
    <x v="0"/>
    <x v="0"/>
    <s v="USD"/>
    <n v="1440266422"/>
    <x v="2170"/>
    <b v="0"/>
    <n v="19"/>
    <b v="1"/>
    <s v="music/rock"/>
    <n v="181"/>
    <n v="33"/>
    <x v="4"/>
    <x v="11"/>
  </r>
  <r>
    <x v="2171"/>
    <x v="2171"/>
    <x v="2169"/>
    <n v="4000"/>
    <n v="4243"/>
    <x v="0"/>
    <x v="0"/>
    <s v="USD"/>
    <n v="1434949200"/>
    <x v="2171"/>
    <b v="0"/>
    <n v="47"/>
    <b v="1"/>
    <s v="music/rock"/>
    <n v="106"/>
    <n v="90"/>
    <x v="4"/>
    <x v="11"/>
  </r>
  <r>
    <x v="2172"/>
    <x v="2172"/>
    <x v="2170"/>
    <n v="1000"/>
    <n v="1000"/>
    <x v="0"/>
    <x v="0"/>
    <s v="USD"/>
    <n v="1429365320"/>
    <x v="2172"/>
    <b v="0"/>
    <n v="13"/>
    <b v="1"/>
    <s v="music/rock"/>
    <n v="100"/>
    <n v="77"/>
    <x v="4"/>
    <x v="11"/>
  </r>
  <r>
    <x v="2173"/>
    <x v="2173"/>
    <x v="2171"/>
    <n v="4200"/>
    <n v="5331"/>
    <x v="0"/>
    <x v="0"/>
    <s v="USD"/>
    <n v="1378785540"/>
    <x v="2173"/>
    <b v="0"/>
    <n v="90"/>
    <b v="1"/>
    <s v="music/rock"/>
    <n v="127"/>
    <n v="59"/>
    <x v="4"/>
    <x v="11"/>
  </r>
  <r>
    <x v="2174"/>
    <x v="2174"/>
    <x v="2172"/>
    <n v="4000"/>
    <n v="4119"/>
    <x v="0"/>
    <x v="1"/>
    <s v="GBP"/>
    <n v="1462453307"/>
    <x v="2174"/>
    <b v="0"/>
    <n v="63"/>
    <b v="1"/>
    <s v="music/rock"/>
    <n v="103"/>
    <n v="65"/>
    <x v="4"/>
    <x v="11"/>
  </r>
  <r>
    <x v="2175"/>
    <x v="2175"/>
    <x v="2173"/>
    <n v="700"/>
    <n v="1750"/>
    <x v="0"/>
    <x v="0"/>
    <s v="USD"/>
    <n v="1469059986"/>
    <x v="2175"/>
    <b v="0"/>
    <n v="26"/>
    <b v="1"/>
    <s v="music/rock"/>
    <n v="250"/>
    <n v="67"/>
    <x v="4"/>
    <x v="11"/>
  </r>
  <r>
    <x v="2176"/>
    <x v="2176"/>
    <x v="2174"/>
    <n v="5000"/>
    <n v="6301"/>
    <x v="0"/>
    <x v="0"/>
    <s v="USD"/>
    <n v="1430579509"/>
    <x v="2176"/>
    <b v="0"/>
    <n v="71"/>
    <b v="1"/>
    <s v="music/rock"/>
    <n v="126"/>
    <n v="89"/>
    <x v="4"/>
    <x v="11"/>
  </r>
  <r>
    <x v="2177"/>
    <x v="2177"/>
    <x v="2175"/>
    <n v="2500"/>
    <n v="2503"/>
    <x v="0"/>
    <x v="0"/>
    <s v="USD"/>
    <n v="1465192867"/>
    <x v="2177"/>
    <b v="0"/>
    <n v="38"/>
    <b v="1"/>
    <s v="music/rock"/>
    <n v="100"/>
    <n v="66"/>
    <x v="4"/>
    <x v="11"/>
  </r>
  <r>
    <x v="2178"/>
    <x v="2178"/>
    <x v="2176"/>
    <n v="25000"/>
    <n v="34660"/>
    <x v="0"/>
    <x v="0"/>
    <s v="USD"/>
    <n v="1484752597"/>
    <x v="2178"/>
    <b v="0"/>
    <n v="859"/>
    <b v="1"/>
    <s v="music/rock"/>
    <n v="139"/>
    <n v="40"/>
    <x v="4"/>
    <x v="11"/>
  </r>
  <r>
    <x v="2179"/>
    <x v="2179"/>
    <x v="2177"/>
    <n v="1000"/>
    <n v="1614"/>
    <x v="0"/>
    <x v="0"/>
    <s v="USD"/>
    <n v="1428725192"/>
    <x v="2179"/>
    <b v="0"/>
    <n v="21"/>
    <b v="1"/>
    <s v="music/rock"/>
    <n v="161"/>
    <n v="77"/>
    <x v="4"/>
    <x v="11"/>
  </r>
  <r>
    <x v="2180"/>
    <x v="2180"/>
    <x v="2178"/>
    <n v="5000"/>
    <n v="5359.21"/>
    <x v="0"/>
    <x v="0"/>
    <s v="USD"/>
    <n v="1447434268"/>
    <x v="2180"/>
    <b v="0"/>
    <n v="78"/>
    <b v="1"/>
    <s v="music/rock"/>
    <n v="107"/>
    <n v="69"/>
    <x v="4"/>
    <x v="11"/>
  </r>
  <r>
    <x v="2181"/>
    <x v="2181"/>
    <x v="2179"/>
    <n v="2000"/>
    <n v="3062"/>
    <x v="0"/>
    <x v="0"/>
    <s v="USD"/>
    <n v="1487635653"/>
    <x v="2181"/>
    <b v="0"/>
    <n v="53"/>
    <b v="1"/>
    <s v="games/tabletop games"/>
    <n v="153"/>
    <n v="58"/>
    <x v="6"/>
    <x v="32"/>
  </r>
  <r>
    <x v="2182"/>
    <x v="2182"/>
    <x v="2180"/>
    <n v="3000"/>
    <n v="15725"/>
    <x v="0"/>
    <x v="5"/>
    <s v="CAD"/>
    <n v="1412285825"/>
    <x v="2182"/>
    <b v="0"/>
    <n v="356"/>
    <b v="1"/>
    <s v="games/tabletop games"/>
    <n v="524"/>
    <n v="44"/>
    <x v="6"/>
    <x v="32"/>
  </r>
  <r>
    <x v="2183"/>
    <x v="2183"/>
    <x v="2181"/>
    <n v="1800"/>
    <n v="8807"/>
    <x v="0"/>
    <x v="0"/>
    <s v="USD"/>
    <n v="1486616400"/>
    <x v="2183"/>
    <b v="0"/>
    <n v="279"/>
    <b v="1"/>
    <s v="games/tabletop games"/>
    <n v="489"/>
    <n v="32"/>
    <x v="6"/>
    <x v="32"/>
  </r>
  <r>
    <x v="2184"/>
    <x v="2184"/>
    <x v="2182"/>
    <n v="10000"/>
    <n v="28474"/>
    <x v="0"/>
    <x v="0"/>
    <s v="USD"/>
    <n v="1453737600"/>
    <x v="2184"/>
    <b v="1"/>
    <n v="266"/>
    <b v="1"/>
    <s v="games/tabletop games"/>
    <n v="285"/>
    <n v="107"/>
    <x v="6"/>
    <x v="32"/>
  </r>
  <r>
    <x v="2185"/>
    <x v="2185"/>
    <x v="2183"/>
    <n v="5000"/>
    <n v="92848.5"/>
    <x v="0"/>
    <x v="1"/>
    <s v="GBP"/>
    <n v="1364286239"/>
    <x v="2185"/>
    <b v="0"/>
    <n v="623"/>
    <b v="1"/>
    <s v="games/tabletop games"/>
    <n v="1857"/>
    <n v="149"/>
    <x v="6"/>
    <x v="32"/>
  </r>
  <r>
    <x v="2186"/>
    <x v="2186"/>
    <x v="2184"/>
    <n v="20000"/>
    <n v="21935"/>
    <x v="0"/>
    <x v="0"/>
    <s v="USD"/>
    <n v="1473213600"/>
    <x v="2186"/>
    <b v="0"/>
    <n v="392"/>
    <b v="1"/>
    <s v="games/tabletop games"/>
    <n v="110"/>
    <n v="56"/>
    <x v="6"/>
    <x v="32"/>
  </r>
  <r>
    <x v="2187"/>
    <x v="2187"/>
    <x v="2185"/>
    <n v="20000"/>
    <n v="202928.5"/>
    <x v="0"/>
    <x v="0"/>
    <s v="USD"/>
    <n v="1428033540"/>
    <x v="2187"/>
    <b v="1"/>
    <n v="3562"/>
    <b v="1"/>
    <s v="games/tabletop games"/>
    <n v="1015"/>
    <n v="57"/>
    <x v="6"/>
    <x v="32"/>
  </r>
  <r>
    <x v="2188"/>
    <x v="2188"/>
    <x v="2186"/>
    <n v="5494"/>
    <n v="22645"/>
    <x v="0"/>
    <x v="2"/>
    <s v="AUD"/>
    <n v="1477414800"/>
    <x v="2188"/>
    <b v="0"/>
    <n v="514"/>
    <b v="1"/>
    <s v="games/tabletop games"/>
    <n v="412"/>
    <n v="44"/>
    <x v="6"/>
    <x v="32"/>
  </r>
  <r>
    <x v="2189"/>
    <x v="2189"/>
    <x v="2187"/>
    <n v="1200"/>
    <n v="6039"/>
    <x v="0"/>
    <x v="1"/>
    <s v="GBP"/>
    <n v="1461276000"/>
    <x v="2189"/>
    <b v="0"/>
    <n v="88"/>
    <b v="1"/>
    <s v="games/tabletop games"/>
    <n v="503"/>
    <n v="69"/>
    <x v="6"/>
    <x v="32"/>
  </r>
  <r>
    <x v="2190"/>
    <x v="2190"/>
    <x v="2188"/>
    <n v="19000"/>
    <n v="35076"/>
    <x v="0"/>
    <x v="0"/>
    <s v="USD"/>
    <n v="1458716340"/>
    <x v="2190"/>
    <b v="0"/>
    <n v="537"/>
    <b v="1"/>
    <s v="games/tabletop games"/>
    <n v="185"/>
    <n v="65"/>
    <x v="6"/>
    <x v="32"/>
  </r>
  <r>
    <x v="2191"/>
    <x v="2191"/>
    <x v="2189"/>
    <n v="750"/>
    <n v="898"/>
    <x v="0"/>
    <x v="1"/>
    <s v="GBP"/>
    <n v="1487102427"/>
    <x v="2191"/>
    <b v="0"/>
    <n v="25"/>
    <b v="1"/>
    <s v="games/tabletop games"/>
    <n v="120"/>
    <n v="36"/>
    <x v="6"/>
    <x v="32"/>
  </r>
  <r>
    <x v="2192"/>
    <x v="2192"/>
    <x v="2190"/>
    <n v="12000"/>
    <n v="129748.82"/>
    <x v="0"/>
    <x v="1"/>
    <s v="GBP"/>
    <n v="1481842800"/>
    <x v="2192"/>
    <b v="0"/>
    <n v="3238"/>
    <b v="1"/>
    <s v="games/tabletop games"/>
    <n v="1081"/>
    <n v="40"/>
    <x v="6"/>
    <x v="32"/>
  </r>
  <r>
    <x v="2193"/>
    <x v="2193"/>
    <x v="2191"/>
    <n v="15000"/>
    <n v="67856"/>
    <x v="0"/>
    <x v="0"/>
    <s v="USD"/>
    <n v="1479704340"/>
    <x v="2193"/>
    <b v="0"/>
    <n v="897"/>
    <b v="1"/>
    <s v="games/tabletop games"/>
    <n v="452"/>
    <n v="76"/>
    <x v="6"/>
    <x v="32"/>
  </r>
  <r>
    <x v="2194"/>
    <x v="2194"/>
    <x v="2192"/>
    <n v="10000"/>
    <n v="53737"/>
    <x v="0"/>
    <x v="0"/>
    <s v="USD"/>
    <n v="1459012290"/>
    <x v="2194"/>
    <b v="0"/>
    <n v="878"/>
    <b v="1"/>
    <s v="games/tabletop games"/>
    <n v="537"/>
    <n v="61"/>
    <x v="6"/>
    <x v="32"/>
  </r>
  <r>
    <x v="2195"/>
    <x v="2195"/>
    <x v="2193"/>
    <n v="4600"/>
    <n v="5535"/>
    <x v="0"/>
    <x v="0"/>
    <s v="USD"/>
    <n v="1439317900"/>
    <x v="2195"/>
    <b v="0"/>
    <n v="115"/>
    <b v="1"/>
    <s v="games/tabletop games"/>
    <n v="120"/>
    <n v="48"/>
    <x v="6"/>
    <x v="32"/>
  </r>
  <r>
    <x v="2196"/>
    <x v="2196"/>
    <x v="2194"/>
    <n v="14000"/>
    <n v="15937"/>
    <x v="0"/>
    <x v="0"/>
    <s v="USD"/>
    <n v="1480662000"/>
    <x v="2196"/>
    <b v="0"/>
    <n v="234"/>
    <b v="1"/>
    <s v="games/tabletop games"/>
    <n v="114"/>
    <n v="68"/>
    <x v="6"/>
    <x v="32"/>
  </r>
  <r>
    <x v="2197"/>
    <x v="2197"/>
    <x v="2195"/>
    <n v="30000"/>
    <n v="285309.33"/>
    <x v="0"/>
    <x v="0"/>
    <s v="USD"/>
    <n v="1425132059"/>
    <x v="2197"/>
    <b v="0"/>
    <n v="4330"/>
    <b v="1"/>
    <s v="games/tabletop games"/>
    <n v="951"/>
    <n v="66"/>
    <x v="6"/>
    <x v="32"/>
  </r>
  <r>
    <x v="2198"/>
    <x v="2198"/>
    <x v="2196"/>
    <n v="40000"/>
    <n v="53157"/>
    <x v="0"/>
    <x v="0"/>
    <s v="USD"/>
    <n v="1447507200"/>
    <x v="2198"/>
    <b v="0"/>
    <n v="651"/>
    <b v="1"/>
    <s v="games/tabletop games"/>
    <n v="133"/>
    <n v="82"/>
    <x v="6"/>
    <x v="32"/>
  </r>
  <r>
    <x v="2199"/>
    <x v="2199"/>
    <x v="2197"/>
    <n v="9000"/>
    <n v="13228"/>
    <x v="0"/>
    <x v="17"/>
    <s v="EUR"/>
    <n v="1444903198"/>
    <x v="2199"/>
    <b v="1"/>
    <n v="251"/>
    <b v="1"/>
    <s v="games/tabletop games"/>
    <n v="147"/>
    <n v="53"/>
    <x v="6"/>
    <x v="32"/>
  </r>
  <r>
    <x v="2200"/>
    <x v="2200"/>
    <x v="2198"/>
    <n v="2000"/>
    <n v="10843"/>
    <x v="0"/>
    <x v="1"/>
    <s v="GBP"/>
    <n v="1436151600"/>
    <x v="2200"/>
    <b v="0"/>
    <n v="263"/>
    <b v="1"/>
    <s v="games/tabletop games"/>
    <n v="542"/>
    <n v="41"/>
    <x v="6"/>
    <x v="32"/>
  </r>
  <r>
    <x v="2201"/>
    <x v="2201"/>
    <x v="2199"/>
    <n v="110"/>
    <n v="420.99"/>
    <x v="0"/>
    <x v="1"/>
    <s v="GBP"/>
    <n v="1358367565"/>
    <x v="2201"/>
    <b v="0"/>
    <n v="28"/>
    <b v="1"/>
    <s v="music/electronic music"/>
    <n v="383"/>
    <n v="15"/>
    <x v="4"/>
    <x v="15"/>
  </r>
  <r>
    <x v="2202"/>
    <x v="2202"/>
    <x v="2200"/>
    <n v="4000"/>
    <n v="28167.25"/>
    <x v="0"/>
    <x v="0"/>
    <s v="USD"/>
    <n v="1351801368"/>
    <x v="2202"/>
    <b v="0"/>
    <n v="721"/>
    <b v="1"/>
    <s v="music/electronic music"/>
    <n v="704"/>
    <n v="39"/>
    <x v="4"/>
    <x v="15"/>
  </r>
  <r>
    <x v="2203"/>
    <x v="2203"/>
    <x v="2201"/>
    <n v="2000"/>
    <n v="2191"/>
    <x v="0"/>
    <x v="5"/>
    <s v="CAD"/>
    <n v="1443127082"/>
    <x v="2203"/>
    <b v="0"/>
    <n v="50"/>
    <b v="1"/>
    <s v="music/electronic music"/>
    <n v="110"/>
    <n v="44"/>
    <x v="4"/>
    <x v="15"/>
  </r>
  <r>
    <x v="2204"/>
    <x v="2204"/>
    <x v="2202"/>
    <n v="1500"/>
    <n v="1993"/>
    <x v="0"/>
    <x v="0"/>
    <s v="USD"/>
    <n v="1362814119"/>
    <x v="2204"/>
    <b v="0"/>
    <n v="73"/>
    <b v="1"/>
    <s v="music/electronic music"/>
    <n v="133"/>
    <n v="27"/>
    <x v="4"/>
    <x v="15"/>
  </r>
  <r>
    <x v="2205"/>
    <x v="2205"/>
    <x v="2203"/>
    <n v="750"/>
    <n v="1140"/>
    <x v="0"/>
    <x v="0"/>
    <s v="USD"/>
    <n v="1338579789"/>
    <x v="2205"/>
    <b v="0"/>
    <n v="27"/>
    <b v="1"/>
    <s v="music/electronic music"/>
    <n v="152"/>
    <n v="42"/>
    <x v="4"/>
    <x v="15"/>
  </r>
  <r>
    <x v="2206"/>
    <x v="2206"/>
    <x v="2204"/>
    <n v="1100"/>
    <n v="1130"/>
    <x v="0"/>
    <x v="0"/>
    <s v="USD"/>
    <n v="1334556624"/>
    <x v="2206"/>
    <b v="0"/>
    <n v="34"/>
    <b v="1"/>
    <s v="music/electronic music"/>
    <n v="103"/>
    <n v="33"/>
    <x v="4"/>
    <x v="15"/>
  </r>
  <r>
    <x v="2207"/>
    <x v="2207"/>
    <x v="2205"/>
    <n v="2000"/>
    <n v="2000"/>
    <x v="0"/>
    <x v="0"/>
    <s v="USD"/>
    <n v="1384580373"/>
    <x v="2207"/>
    <b v="0"/>
    <n v="7"/>
    <b v="1"/>
    <s v="music/electronic music"/>
    <n v="100"/>
    <n v="286"/>
    <x v="4"/>
    <x v="15"/>
  </r>
  <r>
    <x v="2208"/>
    <x v="2208"/>
    <x v="2206"/>
    <n v="1000"/>
    <n v="1016"/>
    <x v="0"/>
    <x v="0"/>
    <s v="USD"/>
    <n v="1333771200"/>
    <x v="2208"/>
    <b v="0"/>
    <n v="24"/>
    <b v="1"/>
    <s v="music/electronic music"/>
    <n v="102"/>
    <n v="42"/>
    <x v="4"/>
    <x v="15"/>
  </r>
  <r>
    <x v="2209"/>
    <x v="2209"/>
    <x v="2207"/>
    <n v="500"/>
    <n v="754"/>
    <x v="0"/>
    <x v="1"/>
    <s v="GBP"/>
    <n v="1397516400"/>
    <x v="2209"/>
    <b v="0"/>
    <n v="15"/>
    <b v="1"/>
    <s v="music/electronic music"/>
    <n v="151"/>
    <n v="50"/>
    <x v="4"/>
    <x v="15"/>
  </r>
  <r>
    <x v="2210"/>
    <x v="2210"/>
    <x v="2208"/>
    <n v="4000"/>
    <n v="4457"/>
    <x v="0"/>
    <x v="0"/>
    <s v="USD"/>
    <n v="1334424960"/>
    <x v="2210"/>
    <b v="0"/>
    <n v="72"/>
    <b v="1"/>
    <s v="music/electronic music"/>
    <n v="111"/>
    <n v="62"/>
    <x v="4"/>
    <x v="15"/>
  </r>
  <r>
    <x v="2211"/>
    <x v="2211"/>
    <x v="2209"/>
    <n v="2500"/>
    <n v="4890"/>
    <x v="0"/>
    <x v="0"/>
    <s v="USD"/>
    <n v="1397113140"/>
    <x v="2211"/>
    <b v="0"/>
    <n v="120"/>
    <b v="1"/>
    <s v="music/electronic music"/>
    <n v="196"/>
    <n v="41"/>
    <x v="4"/>
    <x v="15"/>
  </r>
  <r>
    <x v="2212"/>
    <x v="2212"/>
    <x v="2210"/>
    <n v="6000"/>
    <n v="6863"/>
    <x v="0"/>
    <x v="0"/>
    <s v="USD"/>
    <n v="1383526800"/>
    <x v="2212"/>
    <b v="0"/>
    <n v="123"/>
    <b v="1"/>
    <s v="music/electronic music"/>
    <n v="114"/>
    <n v="56"/>
    <x v="4"/>
    <x v="15"/>
  </r>
  <r>
    <x v="2213"/>
    <x v="2213"/>
    <x v="2211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x v="2214"/>
    <x v="2214"/>
    <x v="2212"/>
    <n v="600"/>
    <n v="1755.01"/>
    <x v="0"/>
    <x v="0"/>
    <s v="USD"/>
    <n v="1391713248"/>
    <x v="2214"/>
    <b v="0"/>
    <n v="24"/>
    <b v="1"/>
    <s v="music/electronic music"/>
    <n v="293"/>
    <n v="73"/>
    <x v="4"/>
    <x v="15"/>
  </r>
  <r>
    <x v="2215"/>
    <x v="2215"/>
    <x v="2213"/>
    <n v="550"/>
    <n v="860"/>
    <x v="0"/>
    <x v="0"/>
    <s v="USD"/>
    <n v="1331621940"/>
    <x v="2215"/>
    <b v="0"/>
    <n v="33"/>
    <b v="1"/>
    <s v="music/electronic music"/>
    <n v="156"/>
    <n v="26"/>
    <x v="4"/>
    <x v="15"/>
  </r>
  <r>
    <x v="2216"/>
    <x v="2216"/>
    <x v="2214"/>
    <n v="300"/>
    <n v="317"/>
    <x v="0"/>
    <x v="0"/>
    <s v="USD"/>
    <n v="1437674545"/>
    <x v="2216"/>
    <b v="0"/>
    <n v="14"/>
    <b v="1"/>
    <s v="music/electronic music"/>
    <n v="106"/>
    <n v="23"/>
    <x v="4"/>
    <x v="15"/>
  </r>
  <r>
    <x v="2217"/>
    <x v="2217"/>
    <x v="2215"/>
    <n v="420"/>
    <n v="425"/>
    <x v="0"/>
    <x v="0"/>
    <s v="USD"/>
    <n v="1446451200"/>
    <x v="2217"/>
    <b v="0"/>
    <n v="9"/>
    <b v="1"/>
    <s v="music/electronic music"/>
    <n v="101"/>
    <n v="47"/>
    <x v="4"/>
    <x v="15"/>
  </r>
  <r>
    <x v="2218"/>
    <x v="2218"/>
    <x v="2216"/>
    <n v="2000"/>
    <n v="2456.66"/>
    <x v="0"/>
    <x v="0"/>
    <s v="USD"/>
    <n v="1346198400"/>
    <x v="2218"/>
    <b v="0"/>
    <n v="76"/>
    <b v="1"/>
    <s v="music/electronic music"/>
    <n v="123"/>
    <n v="32"/>
    <x v="4"/>
    <x v="15"/>
  </r>
  <r>
    <x v="2219"/>
    <x v="2219"/>
    <x v="2217"/>
    <n v="1000"/>
    <n v="1015"/>
    <x v="0"/>
    <x v="0"/>
    <s v="USD"/>
    <n v="1440004512"/>
    <x v="2219"/>
    <b v="0"/>
    <n v="19"/>
    <b v="1"/>
    <s v="music/electronic music"/>
    <n v="102"/>
    <n v="53"/>
    <x v="4"/>
    <x v="15"/>
  </r>
  <r>
    <x v="2220"/>
    <x v="2220"/>
    <x v="2218"/>
    <n v="3500"/>
    <n v="3540"/>
    <x v="0"/>
    <x v="0"/>
    <s v="USD"/>
    <n v="1374888436"/>
    <x v="2220"/>
    <b v="0"/>
    <n v="69"/>
    <b v="1"/>
    <s v="music/electronic music"/>
    <n v="101"/>
    <n v="51"/>
    <x v="4"/>
    <x v="15"/>
  </r>
  <r>
    <x v="2221"/>
    <x v="2221"/>
    <x v="2219"/>
    <n v="7500"/>
    <n v="8109"/>
    <x v="0"/>
    <x v="0"/>
    <s v="USD"/>
    <n v="1461369600"/>
    <x v="2221"/>
    <b v="0"/>
    <n v="218"/>
    <b v="1"/>
    <s v="games/tabletop games"/>
    <n v="108"/>
    <n v="37"/>
    <x v="6"/>
    <x v="32"/>
  </r>
  <r>
    <x v="2222"/>
    <x v="2222"/>
    <x v="2220"/>
    <n v="500"/>
    <n v="813"/>
    <x v="0"/>
    <x v="0"/>
    <s v="USD"/>
    <n v="1327776847"/>
    <x v="2222"/>
    <b v="0"/>
    <n v="30"/>
    <b v="1"/>
    <s v="games/tabletop games"/>
    <n v="163"/>
    <n v="27"/>
    <x v="6"/>
    <x v="32"/>
  </r>
  <r>
    <x v="2223"/>
    <x v="2223"/>
    <x v="2221"/>
    <n v="19500"/>
    <n v="20631"/>
    <x v="0"/>
    <x v="5"/>
    <s v="CAD"/>
    <n v="1435418568"/>
    <x v="2223"/>
    <b v="0"/>
    <n v="100"/>
    <b v="1"/>
    <s v="games/tabletop games"/>
    <n v="106"/>
    <n v="206"/>
    <x v="6"/>
    <x v="32"/>
  </r>
  <r>
    <x v="2224"/>
    <x v="2224"/>
    <x v="2222"/>
    <n v="10000"/>
    <n v="24315"/>
    <x v="0"/>
    <x v="0"/>
    <s v="USD"/>
    <n v="1477767600"/>
    <x v="2224"/>
    <b v="0"/>
    <n v="296"/>
    <b v="1"/>
    <s v="games/tabletop games"/>
    <n v="243"/>
    <n v="82"/>
    <x v="6"/>
    <x v="32"/>
  </r>
  <r>
    <x v="2225"/>
    <x v="2225"/>
    <x v="2223"/>
    <n v="21000"/>
    <n v="198415.01"/>
    <x v="0"/>
    <x v="1"/>
    <s v="GBP"/>
    <n v="1411326015"/>
    <x v="2225"/>
    <b v="0"/>
    <n v="1204"/>
    <b v="1"/>
    <s v="games/tabletop games"/>
    <n v="945"/>
    <n v="165"/>
    <x v="6"/>
    <x v="32"/>
  </r>
  <r>
    <x v="2226"/>
    <x v="2226"/>
    <x v="2224"/>
    <n v="18000"/>
    <n v="19523.310000000001"/>
    <x v="0"/>
    <x v="0"/>
    <s v="USD"/>
    <n v="1455253140"/>
    <x v="2226"/>
    <b v="0"/>
    <n v="321"/>
    <b v="1"/>
    <s v="games/tabletop games"/>
    <n v="108"/>
    <n v="61"/>
    <x v="6"/>
    <x v="32"/>
  </r>
  <r>
    <x v="2227"/>
    <x v="2227"/>
    <x v="2225"/>
    <n v="13000"/>
    <n v="20459"/>
    <x v="0"/>
    <x v="1"/>
    <s v="GBP"/>
    <n v="1384374155"/>
    <x v="2227"/>
    <b v="0"/>
    <n v="301"/>
    <b v="1"/>
    <s v="games/tabletop games"/>
    <n v="157"/>
    <n v="68"/>
    <x v="6"/>
    <x v="32"/>
  </r>
  <r>
    <x v="2228"/>
    <x v="2228"/>
    <x v="2226"/>
    <n v="1000"/>
    <n v="11744.9"/>
    <x v="0"/>
    <x v="12"/>
    <s v="EUR"/>
    <n v="1439707236"/>
    <x v="2228"/>
    <b v="0"/>
    <n v="144"/>
    <b v="1"/>
    <s v="games/tabletop games"/>
    <n v="1174"/>
    <n v="82"/>
    <x v="6"/>
    <x v="32"/>
  </r>
  <r>
    <x v="2229"/>
    <x v="2229"/>
    <x v="2227"/>
    <n v="8012"/>
    <n v="13704.33"/>
    <x v="0"/>
    <x v="0"/>
    <s v="USD"/>
    <n v="1378180800"/>
    <x v="2229"/>
    <b v="0"/>
    <n v="539"/>
    <b v="1"/>
    <s v="games/tabletop games"/>
    <n v="171"/>
    <n v="25"/>
    <x v="6"/>
    <x v="32"/>
  </r>
  <r>
    <x v="2230"/>
    <x v="2230"/>
    <x v="2228"/>
    <n v="8500"/>
    <n v="10706"/>
    <x v="0"/>
    <x v="0"/>
    <s v="USD"/>
    <n v="1398460127"/>
    <x v="2230"/>
    <b v="0"/>
    <n v="498"/>
    <b v="1"/>
    <s v="games/tabletop games"/>
    <n v="126"/>
    <n v="21"/>
    <x v="6"/>
    <x v="32"/>
  </r>
  <r>
    <x v="2231"/>
    <x v="2231"/>
    <x v="2229"/>
    <n v="2500"/>
    <n v="30303.24"/>
    <x v="0"/>
    <x v="0"/>
    <s v="USD"/>
    <n v="1372136400"/>
    <x v="2231"/>
    <b v="0"/>
    <n v="1113"/>
    <b v="1"/>
    <s v="games/tabletop games"/>
    <n v="1212"/>
    <n v="27"/>
    <x v="6"/>
    <x v="32"/>
  </r>
  <r>
    <x v="2232"/>
    <x v="2232"/>
    <x v="2230"/>
    <n v="5000"/>
    <n v="24790"/>
    <x v="0"/>
    <x v="0"/>
    <s v="USD"/>
    <n v="1405738800"/>
    <x v="2232"/>
    <b v="0"/>
    <n v="988"/>
    <b v="1"/>
    <s v="games/tabletop games"/>
    <n v="496"/>
    <n v="25"/>
    <x v="6"/>
    <x v="32"/>
  </r>
  <r>
    <x v="2233"/>
    <x v="2233"/>
    <x v="2231"/>
    <n v="2500"/>
    <n v="8301"/>
    <x v="0"/>
    <x v="1"/>
    <s v="GBP"/>
    <n v="1450051200"/>
    <x v="2233"/>
    <b v="0"/>
    <n v="391"/>
    <b v="1"/>
    <s v="games/tabletop games"/>
    <n v="332"/>
    <n v="21"/>
    <x v="6"/>
    <x v="32"/>
  </r>
  <r>
    <x v="2234"/>
    <x v="2234"/>
    <x v="2232"/>
    <n v="100"/>
    <n v="1165"/>
    <x v="0"/>
    <x v="0"/>
    <s v="USD"/>
    <n v="1483645647"/>
    <x v="2234"/>
    <b v="0"/>
    <n v="28"/>
    <b v="1"/>
    <s v="games/tabletop games"/>
    <n v="1165"/>
    <n v="42"/>
    <x v="6"/>
    <x v="32"/>
  </r>
  <r>
    <x v="2235"/>
    <x v="2235"/>
    <x v="2233"/>
    <n v="13000"/>
    <n v="19931"/>
    <x v="0"/>
    <x v="5"/>
    <s v="CAD"/>
    <n v="1427585511"/>
    <x v="2235"/>
    <b v="0"/>
    <n v="147"/>
    <b v="1"/>
    <s v="games/tabletop games"/>
    <n v="153"/>
    <n v="136"/>
    <x v="6"/>
    <x v="32"/>
  </r>
  <r>
    <x v="2236"/>
    <x v="2236"/>
    <x v="2234"/>
    <n v="2800"/>
    <n v="15039"/>
    <x v="0"/>
    <x v="0"/>
    <s v="USD"/>
    <n v="1454338123"/>
    <x v="2236"/>
    <b v="0"/>
    <n v="680"/>
    <b v="1"/>
    <s v="games/tabletop games"/>
    <n v="537"/>
    <n v="22"/>
    <x v="6"/>
    <x v="32"/>
  </r>
  <r>
    <x v="2237"/>
    <x v="2237"/>
    <x v="2235"/>
    <n v="18000"/>
    <n v="63527"/>
    <x v="0"/>
    <x v="0"/>
    <s v="USD"/>
    <n v="1415779140"/>
    <x v="2237"/>
    <b v="0"/>
    <n v="983"/>
    <b v="1"/>
    <s v="games/tabletop games"/>
    <n v="353"/>
    <n v="65"/>
    <x v="6"/>
    <x v="32"/>
  </r>
  <r>
    <x v="2238"/>
    <x v="2238"/>
    <x v="2236"/>
    <n v="4000"/>
    <n v="5496"/>
    <x v="0"/>
    <x v="12"/>
    <s v="EUR"/>
    <n v="1489157716"/>
    <x v="2238"/>
    <b v="0"/>
    <n v="79"/>
    <b v="1"/>
    <s v="games/tabletop games"/>
    <n v="137"/>
    <n v="70"/>
    <x v="6"/>
    <x v="32"/>
  </r>
  <r>
    <x v="2239"/>
    <x v="2239"/>
    <x v="2237"/>
    <n v="25000"/>
    <n v="32006.67"/>
    <x v="0"/>
    <x v="0"/>
    <s v="USD"/>
    <n v="1385870520"/>
    <x v="2239"/>
    <b v="0"/>
    <n v="426"/>
    <b v="1"/>
    <s v="games/tabletop games"/>
    <n v="128"/>
    <n v="75"/>
    <x v="6"/>
    <x v="32"/>
  </r>
  <r>
    <x v="2240"/>
    <x v="2240"/>
    <x v="2238"/>
    <n v="5000"/>
    <n v="13534"/>
    <x v="0"/>
    <x v="0"/>
    <s v="USD"/>
    <n v="1461354544"/>
    <x v="2240"/>
    <b v="0"/>
    <n v="96"/>
    <b v="1"/>
    <s v="games/tabletop games"/>
    <n v="271"/>
    <n v="141"/>
    <x v="6"/>
    <x v="32"/>
  </r>
  <r>
    <x v="2241"/>
    <x v="2241"/>
    <x v="2239"/>
    <n v="1000"/>
    <n v="8064"/>
    <x v="0"/>
    <x v="1"/>
    <s v="GBP"/>
    <n v="1488484300"/>
    <x v="2241"/>
    <b v="0"/>
    <n v="163"/>
    <b v="1"/>
    <s v="games/tabletop games"/>
    <n v="806"/>
    <n v="49"/>
    <x v="6"/>
    <x v="32"/>
  </r>
  <r>
    <x v="2242"/>
    <x v="2242"/>
    <x v="2240"/>
    <n v="10000"/>
    <n v="136009.76"/>
    <x v="0"/>
    <x v="0"/>
    <s v="USD"/>
    <n v="1385521320"/>
    <x v="2242"/>
    <b v="0"/>
    <n v="2525"/>
    <b v="1"/>
    <s v="games/tabletop games"/>
    <n v="1360"/>
    <n v="54"/>
    <x v="6"/>
    <x v="32"/>
  </r>
  <r>
    <x v="2243"/>
    <x v="2243"/>
    <x v="2241"/>
    <n v="1"/>
    <n v="9302.5"/>
    <x v="0"/>
    <x v="0"/>
    <s v="USD"/>
    <n v="1489374000"/>
    <x v="2243"/>
    <b v="0"/>
    <n v="2035"/>
    <b v="1"/>
    <s v="games/tabletop games"/>
    <n v="930250"/>
    <n v="5"/>
    <x v="6"/>
    <x v="32"/>
  </r>
  <r>
    <x v="2244"/>
    <x v="2244"/>
    <x v="2242"/>
    <n v="5000"/>
    <n v="18851"/>
    <x v="0"/>
    <x v="0"/>
    <s v="USD"/>
    <n v="1476649800"/>
    <x v="2244"/>
    <b v="0"/>
    <n v="290"/>
    <b v="1"/>
    <s v="games/tabletop games"/>
    <n v="377"/>
    <n v="65"/>
    <x v="6"/>
    <x v="32"/>
  </r>
  <r>
    <x v="2245"/>
    <x v="2245"/>
    <x v="2243"/>
    <n v="4000"/>
    <n v="105881"/>
    <x v="0"/>
    <x v="0"/>
    <s v="USD"/>
    <n v="1393005600"/>
    <x v="2245"/>
    <b v="0"/>
    <n v="1980"/>
    <b v="1"/>
    <s v="games/tabletop games"/>
    <n v="2647"/>
    <n v="53"/>
    <x v="6"/>
    <x v="32"/>
  </r>
  <r>
    <x v="2246"/>
    <x v="2246"/>
    <x v="2244"/>
    <n v="2500"/>
    <n v="2503"/>
    <x v="0"/>
    <x v="1"/>
    <s v="GBP"/>
    <n v="1441393210"/>
    <x v="2246"/>
    <b v="0"/>
    <n v="57"/>
    <b v="1"/>
    <s v="games/tabletop games"/>
    <n v="100"/>
    <n v="44"/>
    <x v="6"/>
    <x v="32"/>
  </r>
  <r>
    <x v="2247"/>
    <x v="2247"/>
    <x v="2245"/>
    <n v="18500"/>
    <n v="19324"/>
    <x v="0"/>
    <x v="0"/>
    <s v="USD"/>
    <n v="1438185565"/>
    <x v="2247"/>
    <b v="0"/>
    <n v="380"/>
    <b v="1"/>
    <s v="games/tabletop games"/>
    <n v="104"/>
    <n v="51"/>
    <x v="6"/>
    <x v="32"/>
  </r>
  <r>
    <x v="2248"/>
    <x v="2248"/>
    <x v="2246"/>
    <n v="7000"/>
    <n v="7505"/>
    <x v="0"/>
    <x v="1"/>
    <s v="GBP"/>
    <n v="1481749278"/>
    <x v="2248"/>
    <b v="0"/>
    <n v="128"/>
    <b v="1"/>
    <s v="games/tabletop games"/>
    <n v="107"/>
    <n v="59"/>
    <x v="6"/>
    <x v="32"/>
  </r>
  <r>
    <x v="2249"/>
    <x v="2249"/>
    <x v="2247"/>
    <n v="3500"/>
    <n v="5907"/>
    <x v="0"/>
    <x v="0"/>
    <s v="USD"/>
    <n v="1364917965"/>
    <x v="2249"/>
    <b v="0"/>
    <n v="180"/>
    <b v="1"/>
    <s v="games/tabletop games"/>
    <n v="169"/>
    <n v="33"/>
    <x v="6"/>
    <x v="32"/>
  </r>
  <r>
    <x v="2250"/>
    <x v="2250"/>
    <x v="2248"/>
    <n v="25000"/>
    <n v="243778"/>
    <x v="0"/>
    <x v="0"/>
    <s v="USD"/>
    <n v="1480727273"/>
    <x v="2250"/>
    <b v="0"/>
    <n v="571"/>
    <b v="1"/>
    <s v="games/tabletop games"/>
    <n v="975"/>
    <n v="427"/>
    <x v="6"/>
    <x v="32"/>
  </r>
  <r>
    <x v="2251"/>
    <x v="2251"/>
    <x v="2249"/>
    <n v="8500"/>
    <n v="11428.19"/>
    <x v="0"/>
    <x v="0"/>
    <s v="USD"/>
    <n v="1408177077"/>
    <x v="2251"/>
    <b v="0"/>
    <n v="480"/>
    <b v="1"/>
    <s v="games/tabletop games"/>
    <n v="134"/>
    <n v="24"/>
    <x v="6"/>
    <x v="32"/>
  </r>
  <r>
    <x v="2252"/>
    <x v="2252"/>
    <x v="2250"/>
    <n v="9000"/>
    <n v="24505"/>
    <x v="0"/>
    <x v="3"/>
    <s v="EUR"/>
    <n v="1470469938"/>
    <x v="2252"/>
    <b v="0"/>
    <n v="249"/>
    <b v="1"/>
    <s v="games/tabletop games"/>
    <n v="272"/>
    <n v="98"/>
    <x v="6"/>
    <x v="32"/>
  </r>
  <r>
    <x v="2253"/>
    <x v="2253"/>
    <x v="2251"/>
    <n v="8000"/>
    <n v="9015"/>
    <x v="0"/>
    <x v="0"/>
    <s v="USD"/>
    <n v="1447862947"/>
    <x v="2253"/>
    <b v="0"/>
    <n v="84"/>
    <b v="1"/>
    <s v="games/tabletop games"/>
    <n v="113"/>
    <n v="107"/>
    <x v="6"/>
    <x v="32"/>
  </r>
  <r>
    <x v="2254"/>
    <x v="2254"/>
    <x v="2252"/>
    <n v="500"/>
    <n v="2299"/>
    <x v="0"/>
    <x v="0"/>
    <s v="USD"/>
    <n v="1485271968"/>
    <x v="2254"/>
    <b v="0"/>
    <n v="197"/>
    <b v="1"/>
    <s v="games/tabletop games"/>
    <n v="460"/>
    <n v="12"/>
    <x v="6"/>
    <x v="32"/>
  </r>
  <r>
    <x v="2255"/>
    <x v="2255"/>
    <x v="2253"/>
    <n v="3950"/>
    <n v="11323"/>
    <x v="0"/>
    <x v="0"/>
    <s v="USD"/>
    <n v="1462661451"/>
    <x v="2255"/>
    <b v="0"/>
    <n v="271"/>
    <b v="1"/>
    <s v="games/tabletop games"/>
    <n v="287"/>
    <n v="42"/>
    <x v="6"/>
    <x v="32"/>
  </r>
  <r>
    <x v="2256"/>
    <x v="2256"/>
    <x v="2254"/>
    <n v="480"/>
    <n v="1069"/>
    <x v="0"/>
    <x v="1"/>
    <s v="GBP"/>
    <n v="1479811846"/>
    <x v="2256"/>
    <b v="0"/>
    <n v="50"/>
    <b v="1"/>
    <s v="games/tabletop games"/>
    <n v="223"/>
    <n v="21"/>
    <x v="6"/>
    <x v="32"/>
  </r>
  <r>
    <x v="2257"/>
    <x v="2257"/>
    <x v="2255"/>
    <n v="2500"/>
    <n v="15903.5"/>
    <x v="0"/>
    <x v="1"/>
    <s v="GBP"/>
    <n v="1466377200"/>
    <x v="2257"/>
    <b v="0"/>
    <n v="169"/>
    <b v="1"/>
    <s v="games/tabletop games"/>
    <n v="636"/>
    <n v="94"/>
    <x v="6"/>
    <x v="32"/>
  </r>
  <r>
    <x v="2258"/>
    <x v="2258"/>
    <x v="2256"/>
    <n v="2200"/>
    <n v="3223"/>
    <x v="0"/>
    <x v="0"/>
    <s v="USD"/>
    <n v="1434045687"/>
    <x v="2258"/>
    <b v="0"/>
    <n v="205"/>
    <b v="1"/>
    <s v="games/tabletop games"/>
    <n v="147"/>
    <n v="16"/>
    <x v="6"/>
    <x v="32"/>
  </r>
  <r>
    <x v="2259"/>
    <x v="2259"/>
    <x v="2257"/>
    <n v="1000"/>
    <n v="18671"/>
    <x v="0"/>
    <x v="1"/>
    <s v="GBP"/>
    <n v="1481224736"/>
    <x v="2259"/>
    <b v="0"/>
    <n v="206"/>
    <b v="1"/>
    <s v="games/tabletop games"/>
    <n v="1867"/>
    <n v="91"/>
    <x v="6"/>
    <x v="32"/>
  </r>
  <r>
    <x v="2260"/>
    <x v="2260"/>
    <x v="2258"/>
    <n v="2500"/>
    <n v="8173"/>
    <x v="0"/>
    <x v="0"/>
    <s v="USD"/>
    <n v="1395876250"/>
    <x v="2260"/>
    <b v="0"/>
    <n v="84"/>
    <b v="1"/>
    <s v="games/tabletop games"/>
    <n v="327"/>
    <n v="97"/>
    <x v="6"/>
    <x v="32"/>
  </r>
  <r>
    <x v="2261"/>
    <x v="2261"/>
    <x v="2259"/>
    <n v="1000"/>
    <n v="7795"/>
    <x v="0"/>
    <x v="2"/>
    <s v="AUD"/>
    <n v="1487093020"/>
    <x v="2261"/>
    <b v="0"/>
    <n v="210"/>
    <b v="1"/>
    <s v="games/tabletop games"/>
    <n v="780"/>
    <n v="37"/>
    <x v="6"/>
    <x v="32"/>
  </r>
  <r>
    <x v="2262"/>
    <x v="2262"/>
    <x v="2260"/>
    <n v="3300"/>
    <n v="5087"/>
    <x v="0"/>
    <x v="0"/>
    <s v="USD"/>
    <n v="1416268800"/>
    <x v="2262"/>
    <b v="0"/>
    <n v="181"/>
    <b v="1"/>
    <s v="games/tabletop games"/>
    <n v="154"/>
    <n v="28"/>
    <x v="6"/>
    <x v="32"/>
  </r>
  <r>
    <x v="2263"/>
    <x v="2263"/>
    <x v="2261"/>
    <n v="7500"/>
    <n v="8666"/>
    <x v="0"/>
    <x v="11"/>
    <s v="SEK"/>
    <n v="1422734313"/>
    <x v="2263"/>
    <b v="0"/>
    <n v="60"/>
    <b v="1"/>
    <s v="games/tabletop games"/>
    <n v="116"/>
    <n v="144"/>
    <x v="6"/>
    <x v="32"/>
  </r>
  <r>
    <x v="2264"/>
    <x v="2264"/>
    <x v="2262"/>
    <n v="6000"/>
    <n v="10802"/>
    <x v="0"/>
    <x v="0"/>
    <s v="USD"/>
    <n v="1463972400"/>
    <x v="2264"/>
    <b v="0"/>
    <n v="445"/>
    <b v="1"/>
    <s v="games/tabletop games"/>
    <n v="180"/>
    <n v="24"/>
    <x v="6"/>
    <x v="32"/>
  </r>
  <r>
    <x v="2265"/>
    <x v="2265"/>
    <x v="2263"/>
    <n v="200"/>
    <n v="597"/>
    <x v="0"/>
    <x v="1"/>
    <s v="GBP"/>
    <n v="1479846507"/>
    <x v="2265"/>
    <b v="0"/>
    <n v="17"/>
    <b v="1"/>
    <s v="games/tabletop games"/>
    <n v="299"/>
    <n v="35"/>
    <x v="6"/>
    <x v="32"/>
  </r>
  <r>
    <x v="2266"/>
    <x v="2266"/>
    <x v="2264"/>
    <n v="1500"/>
    <n v="4804"/>
    <x v="0"/>
    <x v="0"/>
    <s v="USD"/>
    <n v="1461722400"/>
    <x v="2266"/>
    <b v="0"/>
    <n v="194"/>
    <b v="1"/>
    <s v="games/tabletop games"/>
    <n v="320"/>
    <n v="25"/>
    <x v="6"/>
    <x v="32"/>
  </r>
  <r>
    <x v="2267"/>
    <x v="2267"/>
    <x v="2265"/>
    <n v="20000"/>
    <n v="76105"/>
    <x v="0"/>
    <x v="0"/>
    <s v="USD"/>
    <n v="1419123600"/>
    <x v="2267"/>
    <b v="0"/>
    <n v="404"/>
    <b v="1"/>
    <s v="games/tabletop games"/>
    <n v="381"/>
    <n v="188"/>
    <x v="6"/>
    <x v="32"/>
  </r>
  <r>
    <x v="2268"/>
    <x v="2268"/>
    <x v="2266"/>
    <n v="28000"/>
    <n v="28728"/>
    <x v="0"/>
    <x v="0"/>
    <s v="USD"/>
    <n v="1489283915"/>
    <x v="2268"/>
    <b v="0"/>
    <n v="194"/>
    <b v="1"/>
    <s v="games/tabletop games"/>
    <n v="103"/>
    <n v="148"/>
    <x v="6"/>
    <x v="32"/>
  </r>
  <r>
    <x v="2269"/>
    <x v="2269"/>
    <x v="2267"/>
    <n v="2500"/>
    <n v="45041"/>
    <x v="0"/>
    <x v="0"/>
    <s v="USD"/>
    <n v="1488862800"/>
    <x v="2269"/>
    <b v="0"/>
    <n v="902"/>
    <b v="1"/>
    <s v="games/tabletop games"/>
    <n v="1802"/>
    <n v="50"/>
    <x v="6"/>
    <x v="32"/>
  </r>
  <r>
    <x v="2270"/>
    <x v="2270"/>
    <x v="2268"/>
    <n v="25000"/>
    <n v="180062"/>
    <x v="0"/>
    <x v="0"/>
    <s v="USD"/>
    <n v="1484085540"/>
    <x v="2270"/>
    <b v="0"/>
    <n v="1670"/>
    <b v="1"/>
    <s v="games/tabletop games"/>
    <n v="720"/>
    <n v="108"/>
    <x v="6"/>
    <x v="32"/>
  </r>
  <r>
    <x v="2271"/>
    <x v="2271"/>
    <x v="2269"/>
    <n v="20000"/>
    <n v="56618"/>
    <x v="0"/>
    <x v="0"/>
    <s v="USD"/>
    <n v="1481328004"/>
    <x v="2271"/>
    <b v="0"/>
    <n v="1328"/>
    <b v="1"/>
    <s v="games/tabletop games"/>
    <n v="283"/>
    <n v="43"/>
    <x v="6"/>
    <x v="32"/>
  </r>
  <r>
    <x v="2272"/>
    <x v="2272"/>
    <x v="2270"/>
    <n v="1000"/>
    <n v="13566"/>
    <x v="0"/>
    <x v="0"/>
    <s v="USD"/>
    <n v="1449506836"/>
    <x v="2272"/>
    <b v="0"/>
    <n v="944"/>
    <b v="1"/>
    <s v="games/tabletop games"/>
    <n v="1357"/>
    <n v="14"/>
    <x v="6"/>
    <x v="32"/>
  </r>
  <r>
    <x v="2273"/>
    <x v="2273"/>
    <x v="2271"/>
    <n v="2500"/>
    <n v="5509"/>
    <x v="0"/>
    <x v="5"/>
    <s v="CAD"/>
    <n v="1489320642"/>
    <x v="2273"/>
    <b v="0"/>
    <n v="147"/>
    <b v="1"/>
    <s v="games/tabletop games"/>
    <n v="220"/>
    <n v="37"/>
    <x v="6"/>
    <x v="32"/>
  </r>
  <r>
    <x v="2274"/>
    <x v="2274"/>
    <x v="2272"/>
    <n v="2500"/>
    <n v="2990"/>
    <x v="0"/>
    <x v="0"/>
    <s v="USD"/>
    <n v="1393156857"/>
    <x v="2274"/>
    <b v="0"/>
    <n v="99"/>
    <b v="1"/>
    <s v="games/tabletop games"/>
    <n v="120"/>
    <n v="30"/>
    <x v="6"/>
    <x v="32"/>
  </r>
  <r>
    <x v="2275"/>
    <x v="2275"/>
    <x v="2273"/>
    <n v="650"/>
    <n v="2650.5"/>
    <x v="0"/>
    <x v="1"/>
    <s v="GBP"/>
    <n v="1419259679"/>
    <x v="2275"/>
    <b v="0"/>
    <n v="79"/>
    <b v="1"/>
    <s v="games/tabletop games"/>
    <n v="408"/>
    <n v="34"/>
    <x v="6"/>
    <x v="32"/>
  </r>
  <r>
    <x v="2276"/>
    <x v="2276"/>
    <x v="2274"/>
    <n v="4589"/>
    <n v="4856"/>
    <x v="0"/>
    <x v="0"/>
    <s v="USD"/>
    <n v="1388936289"/>
    <x v="2276"/>
    <b v="0"/>
    <n v="75"/>
    <b v="1"/>
    <s v="games/tabletop games"/>
    <n v="106"/>
    <n v="65"/>
    <x v="6"/>
    <x v="32"/>
  </r>
  <r>
    <x v="2277"/>
    <x v="2277"/>
    <x v="2275"/>
    <n v="8500"/>
    <n v="11992"/>
    <x v="0"/>
    <x v="0"/>
    <s v="USD"/>
    <n v="1330359423"/>
    <x v="2277"/>
    <b v="0"/>
    <n v="207"/>
    <b v="1"/>
    <s v="games/tabletop games"/>
    <n v="141"/>
    <n v="58"/>
    <x v="6"/>
    <x v="32"/>
  </r>
  <r>
    <x v="2278"/>
    <x v="2278"/>
    <x v="2276"/>
    <n v="2000"/>
    <n v="5414"/>
    <x v="0"/>
    <x v="13"/>
    <s v="EUR"/>
    <n v="1451861940"/>
    <x v="2278"/>
    <b v="0"/>
    <n v="102"/>
    <b v="1"/>
    <s v="games/tabletop games"/>
    <n v="271"/>
    <n v="53"/>
    <x v="6"/>
    <x v="32"/>
  </r>
  <r>
    <x v="2279"/>
    <x v="2279"/>
    <x v="2277"/>
    <n v="1000"/>
    <n v="1538"/>
    <x v="0"/>
    <x v="0"/>
    <s v="USD"/>
    <n v="1423022400"/>
    <x v="2279"/>
    <b v="0"/>
    <n v="32"/>
    <b v="1"/>
    <s v="games/tabletop games"/>
    <n v="154"/>
    <n v="48"/>
    <x v="6"/>
    <x v="32"/>
  </r>
  <r>
    <x v="2280"/>
    <x v="2280"/>
    <x v="2278"/>
    <n v="9800"/>
    <n v="39550.5"/>
    <x v="0"/>
    <x v="0"/>
    <s v="USD"/>
    <n v="1442501991"/>
    <x v="2280"/>
    <b v="0"/>
    <n v="480"/>
    <b v="1"/>
    <s v="games/tabletop games"/>
    <n v="404"/>
    <n v="82"/>
    <x v="6"/>
    <x v="32"/>
  </r>
  <r>
    <x v="2281"/>
    <x v="2281"/>
    <x v="2279"/>
    <n v="300"/>
    <n v="555"/>
    <x v="0"/>
    <x v="0"/>
    <s v="USD"/>
    <n v="1311576600"/>
    <x v="2281"/>
    <b v="0"/>
    <n v="11"/>
    <b v="1"/>
    <s v="music/rock"/>
    <n v="185"/>
    <n v="50"/>
    <x v="4"/>
    <x v="11"/>
  </r>
  <r>
    <x v="2282"/>
    <x v="2282"/>
    <x v="2280"/>
    <n v="750"/>
    <n v="1390"/>
    <x v="0"/>
    <x v="0"/>
    <s v="USD"/>
    <n v="1452744686"/>
    <x v="2282"/>
    <b v="0"/>
    <n v="12"/>
    <b v="1"/>
    <s v="music/rock"/>
    <n v="185"/>
    <n v="116"/>
    <x v="4"/>
    <x v="11"/>
  </r>
  <r>
    <x v="2283"/>
    <x v="2283"/>
    <x v="2281"/>
    <n v="3000"/>
    <n v="3025.66"/>
    <x v="0"/>
    <x v="0"/>
    <s v="USD"/>
    <n v="1336528804"/>
    <x v="2283"/>
    <b v="0"/>
    <n v="48"/>
    <b v="1"/>
    <s v="music/rock"/>
    <n v="101"/>
    <n v="63"/>
    <x v="4"/>
    <x v="11"/>
  </r>
  <r>
    <x v="2284"/>
    <x v="2284"/>
    <x v="2282"/>
    <n v="6000"/>
    <n v="6373.27"/>
    <x v="0"/>
    <x v="0"/>
    <s v="USD"/>
    <n v="1299902400"/>
    <x v="2284"/>
    <b v="0"/>
    <n v="59"/>
    <b v="1"/>
    <s v="music/rock"/>
    <n v="106"/>
    <n v="108"/>
    <x v="4"/>
    <x v="11"/>
  </r>
  <r>
    <x v="2285"/>
    <x v="2285"/>
    <x v="2283"/>
    <n v="3000"/>
    <n v="3641"/>
    <x v="0"/>
    <x v="0"/>
    <s v="USD"/>
    <n v="1340944043"/>
    <x v="2285"/>
    <b v="0"/>
    <n v="79"/>
    <b v="1"/>
    <s v="music/rock"/>
    <n v="121"/>
    <n v="46"/>
    <x v="4"/>
    <x v="11"/>
  </r>
  <r>
    <x v="2286"/>
    <x v="2286"/>
    <x v="2284"/>
    <n v="1500"/>
    <n v="1501"/>
    <x v="0"/>
    <x v="0"/>
    <s v="USD"/>
    <n v="1378439940"/>
    <x v="2286"/>
    <b v="0"/>
    <n v="14"/>
    <b v="1"/>
    <s v="music/rock"/>
    <n v="100"/>
    <n v="107"/>
    <x v="4"/>
    <x v="11"/>
  </r>
  <r>
    <x v="2287"/>
    <x v="2287"/>
    <x v="2285"/>
    <n v="4500"/>
    <n v="5398.99"/>
    <x v="0"/>
    <x v="0"/>
    <s v="USD"/>
    <n v="1403539260"/>
    <x v="2287"/>
    <b v="0"/>
    <n v="106"/>
    <b v="1"/>
    <s v="music/rock"/>
    <n v="120"/>
    <n v="51"/>
    <x v="4"/>
    <x v="11"/>
  </r>
  <r>
    <x v="2288"/>
    <x v="2288"/>
    <x v="2286"/>
    <n v="1000"/>
    <n v="1001"/>
    <x v="0"/>
    <x v="0"/>
    <s v="USD"/>
    <n v="1340733600"/>
    <x v="2288"/>
    <b v="0"/>
    <n v="25"/>
    <b v="1"/>
    <s v="music/rock"/>
    <n v="100"/>
    <n v="40"/>
    <x v="4"/>
    <x v="11"/>
  </r>
  <r>
    <x v="2289"/>
    <x v="2289"/>
    <x v="2287"/>
    <n v="1500"/>
    <n v="1611"/>
    <x v="0"/>
    <x v="0"/>
    <s v="USD"/>
    <n v="1386372120"/>
    <x v="2289"/>
    <b v="0"/>
    <n v="25"/>
    <b v="1"/>
    <s v="music/rock"/>
    <n v="107"/>
    <n v="64"/>
    <x v="4"/>
    <x v="11"/>
  </r>
  <r>
    <x v="2290"/>
    <x v="2290"/>
    <x v="2288"/>
    <n v="1500"/>
    <n v="1561"/>
    <x v="0"/>
    <x v="0"/>
    <s v="USD"/>
    <n v="1259686800"/>
    <x v="2290"/>
    <b v="0"/>
    <n v="29"/>
    <b v="1"/>
    <s v="music/rock"/>
    <n v="104"/>
    <n v="54"/>
    <x v="4"/>
    <x v="11"/>
  </r>
  <r>
    <x v="2291"/>
    <x v="2291"/>
    <x v="2289"/>
    <n v="2500"/>
    <n v="4320"/>
    <x v="0"/>
    <x v="0"/>
    <s v="USD"/>
    <n v="1335153600"/>
    <x v="2291"/>
    <b v="0"/>
    <n v="43"/>
    <b v="1"/>
    <s v="music/rock"/>
    <n v="173"/>
    <n v="100"/>
    <x v="4"/>
    <x v="11"/>
  </r>
  <r>
    <x v="2292"/>
    <x v="2292"/>
    <x v="2290"/>
    <n v="2000"/>
    <n v="2145.0100000000002"/>
    <x v="0"/>
    <x v="0"/>
    <s v="USD"/>
    <n v="1334767476"/>
    <x v="2292"/>
    <b v="0"/>
    <n v="46"/>
    <b v="1"/>
    <s v="music/rock"/>
    <n v="107"/>
    <n v="47"/>
    <x v="4"/>
    <x v="11"/>
  </r>
  <r>
    <x v="2293"/>
    <x v="2293"/>
    <x v="2291"/>
    <n v="850"/>
    <n v="920"/>
    <x v="0"/>
    <x v="0"/>
    <s v="USD"/>
    <n v="1348545540"/>
    <x v="2293"/>
    <b v="0"/>
    <n v="27"/>
    <b v="1"/>
    <s v="music/rock"/>
    <n v="108"/>
    <n v="34"/>
    <x v="4"/>
    <x v="11"/>
  </r>
  <r>
    <x v="2294"/>
    <x v="2294"/>
    <x v="2292"/>
    <n v="5000"/>
    <n v="7304.04"/>
    <x v="0"/>
    <x v="0"/>
    <s v="USD"/>
    <n v="1358702480"/>
    <x v="2294"/>
    <b v="0"/>
    <n v="112"/>
    <b v="1"/>
    <s v="music/rock"/>
    <n v="146"/>
    <n v="65"/>
    <x v="4"/>
    <x v="11"/>
  </r>
  <r>
    <x v="2295"/>
    <x v="2295"/>
    <x v="2293"/>
    <n v="1200"/>
    <n v="1503"/>
    <x v="0"/>
    <x v="0"/>
    <s v="USD"/>
    <n v="1359240856"/>
    <x v="2295"/>
    <b v="0"/>
    <n v="34"/>
    <b v="1"/>
    <s v="music/rock"/>
    <n v="125"/>
    <n v="44"/>
    <x v="4"/>
    <x v="11"/>
  </r>
  <r>
    <x v="2296"/>
    <x v="2296"/>
    <x v="2294"/>
    <n v="7000"/>
    <n v="10435"/>
    <x v="0"/>
    <x v="0"/>
    <s v="USD"/>
    <n v="1330018426"/>
    <x v="2296"/>
    <b v="0"/>
    <n v="145"/>
    <b v="1"/>
    <s v="music/rock"/>
    <n v="149"/>
    <n v="72"/>
    <x v="4"/>
    <x v="11"/>
  </r>
  <r>
    <x v="2297"/>
    <x v="2297"/>
    <x v="2295"/>
    <n v="1000"/>
    <n v="1006"/>
    <x v="0"/>
    <x v="0"/>
    <s v="USD"/>
    <n v="1331697540"/>
    <x v="2297"/>
    <b v="0"/>
    <n v="19"/>
    <b v="1"/>
    <s v="music/rock"/>
    <n v="101"/>
    <n v="53"/>
    <x v="4"/>
    <x v="11"/>
  </r>
  <r>
    <x v="2298"/>
    <x v="2298"/>
    <x v="2296"/>
    <n v="30000"/>
    <n v="31522"/>
    <x v="0"/>
    <x v="0"/>
    <s v="USD"/>
    <n v="1395861033"/>
    <x v="2298"/>
    <b v="0"/>
    <n v="288"/>
    <b v="1"/>
    <s v="music/rock"/>
    <n v="105"/>
    <n v="109"/>
    <x v="4"/>
    <x v="11"/>
  </r>
  <r>
    <x v="2299"/>
    <x v="2299"/>
    <x v="2297"/>
    <n v="300"/>
    <n v="1050.5"/>
    <x v="0"/>
    <x v="0"/>
    <s v="USD"/>
    <n v="1296953209"/>
    <x v="2299"/>
    <b v="0"/>
    <n v="14"/>
    <b v="1"/>
    <s v="music/rock"/>
    <n v="350"/>
    <n v="75"/>
    <x v="4"/>
    <x v="11"/>
  </r>
  <r>
    <x v="2300"/>
    <x v="2300"/>
    <x v="2298"/>
    <n v="800"/>
    <n v="810"/>
    <x v="0"/>
    <x v="0"/>
    <s v="USD"/>
    <n v="1340904416"/>
    <x v="2300"/>
    <b v="0"/>
    <n v="7"/>
    <b v="1"/>
    <s v="music/rock"/>
    <n v="101"/>
    <n v="116"/>
    <x v="4"/>
    <x v="11"/>
  </r>
  <r>
    <x v="2301"/>
    <x v="2301"/>
    <x v="2299"/>
    <n v="5000"/>
    <n v="6680.22"/>
    <x v="0"/>
    <x v="0"/>
    <s v="USD"/>
    <n v="1371785496"/>
    <x v="2301"/>
    <b v="1"/>
    <n v="211"/>
    <b v="1"/>
    <s v="music/indie rock"/>
    <n v="134"/>
    <n v="32"/>
    <x v="4"/>
    <x v="14"/>
  </r>
  <r>
    <x v="2302"/>
    <x v="2302"/>
    <x v="2300"/>
    <n v="2300"/>
    <n v="3925"/>
    <x v="0"/>
    <x v="0"/>
    <s v="USD"/>
    <n v="1388473200"/>
    <x v="2302"/>
    <b v="1"/>
    <n v="85"/>
    <b v="1"/>
    <s v="music/indie rock"/>
    <n v="171"/>
    <n v="46"/>
    <x v="4"/>
    <x v="14"/>
  </r>
  <r>
    <x v="2303"/>
    <x v="2303"/>
    <x v="2301"/>
    <n v="6450"/>
    <n v="7053.61"/>
    <x v="0"/>
    <x v="0"/>
    <s v="USD"/>
    <n v="1323747596"/>
    <x v="2303"/>
    <b v="1"/>
    <n v="103"/>
    <b v="1"/>
    <s v="music/indie rock"/>
    <n v="109"/>
    <n v="68"/>
    <x v="4"/>
    <x v="14"/>
  </r>
  <r>
    <x v="2304"/>
    <x v="2304"/>
    <x v="2302"/>
    <n v="6000"/>
    <n v="6042.02"/>
    <x v="0"/>
    <x v="0"/>
    <s v="USD"/>
    <n v="1293857940"/>
    <x v="2304"/>
    <b v="1"/>
    <n v="113"/>
    <b v="1"/>
    <s v="music/indie rock"/>
    <n v="101"/>
    <n v="53"/>
    <x v="4"/>
    <x v="14"/>
  </r>
  <r>
    <x v="2305"/>
    <x v="2305"/>
    <x v="2303"/>
    <n v="18000"/>
    <n v="18221"/>
    <x v="0"/>
    <x v="0"/>
    <s v="USD"/>
    <n v="1407520800"/>
    <x v="2305"/>
    <b v="1"/>
    <n v="167"/>
    <b v="1"/>
    <s v="music/indie rock"/>
    <n v="101"/>
    <n v="109"/>
    <x v="4"/>
    <x v="14"/>
  </r>
  <r>
    <x v="2306"/>
    <x v="2306"/>
    <x v="2304"/>
    <n v="3500"/>
    <n v="3736.55"/>
    <x v="0"/>
    <x v="0"/>
    <s v="USD"/>
    <n v="1331352129"/>
    <x v="2306"/>
    <b v="1"/>
    <n v="73"/>
    <b v="1"/>
    <s v="music/indie rock"/>
    <n v="107"/>
    <n v="51"/>
    <x v="4"/>
    <x v="14"/>
  </r>
  <r>
    <x v="2307"/>
    <x v="2307"/>
    <x v="2305"/>
    <n v="1964.47"/>
    <n v="2095.2600000000002"/>
    <x v="0"/>
    <x v="0"/>
    <s v="USD"/>
    <n v="1336245328"/>
    <x v="2307"/>
    <b v="1"/>
    <n v="75"/>
    <b v="1"/>
    <s v="music/indie rock"/>
    <n v="107"/>
    <n v="28"/>
    <x v="4"/>
    <x v="14"/>
  </r>
  <r>
    <x v="2308"/>
    <x v="2308"/>
    <x v="2306"/>
    <n v="50000"/>
    <n v="50653.11"/>
    <x v="0"/>
    <x v="0"/>
    <s v="USD"/>
    <n v="1409274000"/>
    <x v="2308"/>
    <b v="1"/>
    <n v="614"/>
    <b v="1"/>
    <s v="music/indie rock"/>
    <n v="101"/>
    <n v="82"/>
    <x v="4"/>
    <x v="14"/>
  </r>
  <r>
    <x v="2309"/>
    <x v="2309"/>
    <x v="2307"/>
    <n v="6000"/>
    <n v="6400.47"/>
    <x v="0"/>
    <x v="0"/>
    <s v="USD"/>
    <n v="1362872537"/>
    <x v="2309"/>
    <b v="1"/>
    <n v="107"/>
    <b v="1"/>
    <s v="music/indie rock"/>
    <n v="107"/>
    <n v="60"/>
    <x v="4"/>
    <x v="14"/>
  </r>
  <r>
    <x v="2310"/>
    <x v="2310"/>
    <x v="2308"/>
    <n v="18500"/>
    <n v="79335.360000000001"/>
    <x v="0"/>
    <x v="0"/>
    <s v="USD"/>
    <n v="1363889015"/>
    <x v="2310"/>
    <b v="1"/>
    <n v="1224"/>
    <b v="1"/>
    <s v="music/indie rock"/>
    <n v="429"/>
    <n v="65"/>
    <x v="4"/>
    <x v="14"/>
  </r>
  <r>
    <x v="2311"/>
    <x v="2311"/>
    <x v="2309"/>
    <n v="9000"/>
    <n v="9370"/>
    <x v="0"/>
    <x v="0"/>
    <s v="USD"/>
    <n v="1399421189"/>
    <x v="2311"/>
    <b v="1"/>
    <n v="104"/>
    <b v="1"/>
    <s v="music/indie rock"/>
    <n v="104"/>
    <n v="90"/>
    <x v="4"/>
    <x v="14"/>
  </r>
  <r>
    <x v="2312"/>
    <x v="2312"/>
    <x v="2310"/>
    <n v="3000"/>
    <n v="3236"/>
    <x v="0"/>
    <x v="0"/>
    <s v="USD"/>
    <n v="1397862000"/>
    <x v="2312"/>
    <b v="1"/>
    <n v="79"/>
    <b v="1"/>
    <s v="music/indie rock"/>
    <n v="108"/>
    <n v="41"/>
    <x v="4"/>
    <x v="14"/>
  </r>
  <r>
    <x v="2313"/>
    <x v="2313"/>
    <x v="2311"/>
    <n v="5000"/>
    <n v="8792.02"/>
    <x v="0"/>
    <x v="0"/>
    <s v="USD"/>
    <n v="1336086026"/>
    <x v="2313"/>
    <b v="1"/>
    <n v="157"/>
    <b v="1"/>
    <s v="music/indie rock"/>
    <n v="176"/>
    <n v="56"/>
    <x v="4"/>
    <x v="14"/>
  </r>
  <r>
    <x v="2314"/>
    <x v="2314"/>
    <x v="2312"/>
    <n v="1200"/>
    <n v="1883.64"/>
    <x v="0"/>
    <x v="0"/>
    <s v="USD"/>
    <n v="1339074857"/>
    <x v="2314"/>
    <b v="1"/>
    <n v="50"/>
    <b v="1"/>
    <s v="music/indie rock"/>
    <n v="157"/>
    <n v="38"/>
    <x v="4"/>
    <x v="14"/>
  </r>
  <r>
    <x v="2315"/>
    <x v="2315"/>
    <x v="2313"/>
    <n v="2500"/>
    <n v="2565"/>
    <x v="0"/>
    <x v="0"/>
    <s v="USD"/>
    <n v="1336238743"/>
    <x v="2315"/>
    <b v="1"/>
    <n v="64"/>
    <b v="1"/>
    <s v="music/indie rock"/>
    <n v="103"/>
    <n v="40"/>
    <x v="4"/>
    <x v="14"/>
  </r>
  <r>
    <x v="2316"/>
    <x v="2316"/>
    <x v="2314"/>
    <n v="15000"/>
    <n v="15606.4"/>
    <x v="0"/>
    <x v="0"/>
    <s v="USD"/>
    <n v="1260383040"/>
    <x v="2316"/>
    <b v="1"/>
    <n v="200"/>
    <b v="1"/>
    <s v="music/indie rock"/>
    <n v="104"/>
    <n v="78"/>
    <x v="4"/>
    <x v="14"/>
  </r>
  <r>
    <x v="2317"/>
    <x v="2317"/>
    <x v="2315"/>
    <n v="400"/>
    <n v="416"/>
    <x v="0"/>
    <x v="0"/>
    <s v="USD"/>
    <n v="1266210000"/>
    <x v="2317"/>
    <b v="1"/>
    <n v="22"/>
    <b v="1"/>
    <s v="music/indie rock"/>
    <n v="104"/>
    <n v="19"/>
    <x v="4"/>
    <x v="14"/>
  </r>
  <r>
    <x v="2318"/>
    <x v="2318"/>
    <x v="2316"/>
    <n v="5000"/>
    <n v="6053"/>
    <x v="0"/>
    <x v="0"/>
    <s v="USD"/>
    <n v="1253937540"/>
    <x v="2318"/>
    <b v="1"/>
    <n v="163"/>
    <b v="1"/>
    <s v="music/indie rock"/>
    <n v="121"/>
    <n v="37"/>
    <x v="4"/>
    <x v="14"/>
  </r>
  <r>
    <x v="2319"/>
    <x v="2319"/>
    <x v="2317"/>
    <n v="3000"/>
    <n v="3231"/>
    <x v="0"/>
    <x v="0"/>
    <s v="USD"/>
    <n v="1387072685"/>
    <x v="2319"/>
    <b v="1"/>
    <n v="77"/>
    <b v="1"/>
    <s v="music/indie rock"/>
    <n v="108"/>
    <n v="42"/>
    <x v="4"/>
    <x v="14"/>
  </r>
  <r>
    <x v="2320"/>
    <x v="2320"/>
    <x v="2318"/>
    <n v="5000"/>
    <n v="5433"/>
    <x v="0"/>
    <x v="0"/>
    <s v="USD"/>
    <n v="1396463800"/>
    <x v="2320"/>
    <b v="1"/>
    <n v="89"/>
    <b v="1"/>
    <s v="music/indie rock"/>
    <n v="109"/>
    <n v="61"/>
    <x v="4"/>
    <x v="14"/>
  </r>
  <r>
    <x v="2321"/>
    <x v="2321"/>
    <x v="2319"/>
    <n v="10557"/>
    <n v="4130"/>
    <x v="3"/>
    <x v="15"/>
    <s v="EUR"/>
    <n v="1491282901"/>
    <x v="2321"/>
    <b v="0"/>
    <n v="64"/>
    <b v="0"/>
    <s v="food/small batch"/>
    <n v="39"/>
    <n v="65"/>
    <x v="7"/>
    <x v="33"/>
  </r>
  <r>
    <x v="2322"/>
    <x v="2322"/>
    <x v="2320"/>
    <n v="2700"/>
    <n v="85"/>
    <x v="3"/>
    <x v="0"/>
    <s v="USD"/>
    <n v="1491769769"/>
    <x v="2322"/>
    <b v="0"/>
    <n v="4"/>
    <b v="0"/>
    <s v="food/small batch"/>
    <n v="3"/>
    <n v="21"/>
    <x v="7"/>
    <x v="33"/>
  </r>
  <r>
    <x v="2323"/>
    <x v="2323"/>
    <x v="2321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x v="2324"/>
    <x v="2324"/>
    <x v="2322"/>
    <n v="7500"/>
    <n v="1555"/>
    <x v="3"/>
    <x v="1"/>
    <s v="GBP"/>
    <n v="1490559285"/>
    <x v="2324"/>
    <b v="0"/>
    <n v="61"/>
    <b v="0"/>
    <s v="food/small batch"/>
    <n v="21"/>
    <n v="25"/>
    <x v="7"/>
    <x v="33"/>
  </r>
  <r>
    <x v="2325"/>
    <x v="2325"/>
    <x v="2323"/>
    <n v="1000"/>
    <n v="80"/>
    <x v="3"/>
    <x v="0"/>
    <s v="USD"/>
    <n v="1490830331"/>
    <x v="2325"/>
    <b v="0"/>
    <n v="7"/>
    <b v="0"/>
    <s v="food/small batch"/>
    <n v="8"/>
    <n v="11"/>
    <x v="7"/>
    <x v="33"/>
  </r>
  <r>
    <x v="2326"/>
    <x v="2326"/>
    <x v="2324"/>
    <n v="15000"/>
    <n v="108"/>
    <x v="3"/>
    <x v="0"/>
    <s v="USD"/>
    <n v="1493571600"/>
    <x v="2326"/>
    <b v="0"/>
    <n v="1"/>
    <b v="0"/>
    <s v="food/small batch"/>
    <n v="1"/>
    <n v="108"/>
    <x v="7"/>
    <x v="33"/>
  </r>
  <r>
    <x v="2327"/>
    <x v="2327"/>
    <x v="2325"/>
    <n v="35000"/>
    <n v="184133.01"/>
    <x v="0"/>
    <x v="0"/>
    <s v="USD"/>
    <n v="1409090440"/>
    <x v="2327"/>
    <b v="1"/>
    <n v="3355"/>
    <b v="1"/>
    <s v="food/small batch"/>
    <n v="526"/>
    <n v="55"/>
    <x v="7"/>
    <x v="33"/>
  </r>
  <r>
    <x v="2328"/>
    <x v="2328"/>
    <x v="2326"/>
    <n v="10000"/>
    <n v="25445"/>
    <x v="0"/>
    <x v="0"/>
    <s v="USD"/>
    <n v="1434307537"/>
    <x v="2328"/>
    <b v="1"/>
    <n v="537"/>
    <b v="1"/>
    <s v="food/small batch"/>
    <n v="254"/>
    <n v="47"/>
    <x v="7"/>
    <x v="33"/>
  </r>
  <r>
    <x v="2329"/>
    <x v="2329"/>
    <x v="2327"/>
    <n v="25000"/>
    <n v="26480"/>
    <x v="0"/>
    <x v="0"/>
    <s v="USD"/>
    <n v="1405609146"/>
    <x v="2329"/>
    <b v="1"/>
    <n v="125"/>
    <b v="1"/>
    <s v="food/small batch"/>
    <n v="106"/>
    <n v="212"/>
    <x v="7"/>
    <x v="33"/>
  </r>
  <r>
    <x v="2330"/>
    <x v="2330"/>
    <x v="2328"/>
    <n v="35000"/>
    <n v="35848"/>
    <x v="0"/>
    <x v="0"/>
    <s v="USD"/>
    <n v="1451001600"/>
    <x v="2330"/>
    <b v="1"/>
    <n v="163"/>
    <b v="1"/>
    <s v="food/small batch"/>
    <n v="102"/>
    <n v="220"/>
    <x v="7"/>
    <x v="33"/>
  </r>
  <r>
    <x v="2331"/>
    <x v="2331"/>
    <x v="2329"/>
    <n v="8000"/>
    <n v="11545.1"/>
    <x v="0"/>
    <x v="0"/>
    <s v="USD"/>
    <n v="1408320490"/>
    <x v="2331"/>
    <b v="1"/>
    <n v="283"/>
    <b v="1"/>
    <s v="food/small batch"/>
    <n v="144"/>
    <n v="41"/>
    <x v="7"/>
    <x v="33"/>
  </r>
  <r>
    <x v="2332"/>
    <x v="2332"/>
    <x v="2330"/>
    <n v="25000"/>
    <n v="26577"/>
    <x v="0"/>
    <x v="0"/>
    <s v="USD"/>
    <n v="1423235071"/>
    <x v="2332"/>
    <b v="1"/>
    <n v="352"/>
    <b v="1"/>
    <s v="food/small batch"/>
    <n v="106"/>
    <n v="76"/>
    <x v="7"/>
    <x v="33"/>
  </r>
  <r>
    <x v="2333"/>
    <x v="2333"/>
    <x v="2331"/>
    <n v="600"/>
    <n v="1273"/>
    <x v="0"/>
    <x v="0"/>
    <s v="USD"/>
    <n v="1401385800"/>
    <x v="2333"/>
    <b v="1"/>
    <n v="94"/>
    <b v="1"/>
    <s v="food/small batch"/>
    <n v="212"/>
    <n v="14"/>
    <x v="7"/>
    <x v="33"/>
  </r>
  <r>
    <x v="2334"/>
    <x v="2334"/>
    <x v="2332"/>
    <n v="4000"/>
    <n v="4078"/>
    <x v="0"/>
    <x v="0"/>
    <s v="USD"/>
    <n v="1415208840"/>
    <x v="2334"/>
    <b v="1"/>
    <n v="67"/>
    <b v="1"/>
    <s v="food/small batch"/>
    <n v="102"/>
    <n v="61"/>
    <x v="7"/>
    <x v="33"/>
  </r>
  <r>
    <x v="2335"/>
    <x v="2335"/>
    <x v="2333"/>
    <n v="25000"/>
    <n v="25568"/>
    <x v="0"/>
    <x v="0"/>
    <s v="USD"/>
    <n v="1402494243"/>
    <x v="2335"/>
    <b v="1"/>
    <n v="221"/>
    <b v="1"/>
    <s v="food/small batch"/>
    <n v="102"/>
    <n v="116"/>
    <x v="7"/>
    <x v="33"/>
  </r>
  <r>
    <x v="2336"/>
    <x v="2336"/>
    <x v="2334"/>
    <n v="20000"/>
    <n v="104146.51"/>
    <x v="0"/>
    <x v="0"/>
    <s v="USD"/>
    <n v="1394316695"/>
    <x v="2336"/>
    <b v="1"/>
    <n v="2165"/>
    <b v="1"/>
    <s v="food/small batch"/>
    <n v="521"/>
    <n v="48"/>
    <x v="7"/>
    <x v="33"/>
  </r>
  <r>
    <x v="2337"/>
    <x v="2337"/>
    <x v="2335"/>
    <n v="12000"/>
    <n v="13279"/>
    <x v="0"/>
    <x v="0"/>
    <s v="USD"/>
    <n v="1403796143"/>
    <x v="2337"/>
    <b v="1"/>
    <n v="179"/>
    <b v="1"/>
    <s v="food/small batch"/>
    <n v="111"/>
    <n v="74"/>
    <x v="7"/>
    <x v="33"/>
  </r>
  <r>
    <x v="2338"/>
    <x v="2338"/>
    <x v="2336"/>
    <n v="15000"/>
    <n v="15171.5"/>
    <x v="0"/>
    <x v="0"/>
    <s v="USD"/>
    <n v="1404077484"/>
    <x v="2338"/>
    <b v="1"/>
    <n v="123"/>
    <b v="1"/>
    <s v="food/small batch"/>
    <n v="101"/>
    <n v="123"/>
    <x v="7"/>
    <x v="33"/>
  </r>
  <r>
    <x v="2339"/>
    <x v="2339"/>
    <x v="2337"/>
    <n v="25000"/>
    <n v="73552"/>
    <x v="0"/>
    <x v="0"/>
    <s v="USD"/>
    <n v="1482134340"/>
    <x v="2339"/>
    <b v="1"/>
    <n v="1104"/>
    <b v="1"/>
    <s v="food/small batch"/>
    <n v="294"/>
    <n v="67"/>
    <x v="7"/>
    <x v="33"/>
  </r>
  <r>
    <x v="2340"/>
    <x v="2340"/>
    <x v="2338"/>
    <n v="40000"/>
    <n v="42311"/>
    <x v="0"/>
    <x v="0"/>
    <s v="USD"/>
    <n v="1477841138"/>
    <x v="2340"/>
    <b v="1"/>
    <n v="403"/>
    <b v="1"/>
    <s v="food/small batch"/>
    <n v="106"/>
    <n v="105"/>
    <x v="7"/>
    <x v="33"/>
  </r>
  <r>
    <x v="2341"/>
    <x v="2341"/>
    <x v="2339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x v="2342"/>
    <x v="2342"/>
    <x v="2340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x v="2343"/>
    <x v="2343"/>
    <x v="2341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x v="2344"/>
    <x v="2344"/>
    <x v="2342"/>
    <n v="1000"/>
    <n v="1"/>
    <x v="1"/>
    <x v="5"/>
    <s v="CAD"/>
    <n v="1466789269"/>
    <x v="2344"/>
    <b v="0"/>
    <n v="1"/>
    <b v="0"/>
    <s v="technology/web"/>
    <n v="0"/>
    <n v="1"/>
    <x v="2"/>
    <x v="7"/>
  </r>
  <r>
    <x v="2345"/>
    <x v="2345"/>
    <x v="2343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x v="2346"/>
    <x v="2346"/>
    <x v="2344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x v="2347"/>
    <x v="2347"/>
    <x v="2345"/>
    <n v="1000"/>
    <n v="15"/>
    <x v="1"/>
    <x v="0"/>
    <s v="USD"/>
    <n v="1472135676"/>
    <x v="2347"/>
    <b v="0"/>
    <n v="1"/>
    <b v="0"/>
    <s v="technology/web"/>
    <n v="2"/>
    <n v="15"/>
    <x v="2"/>
    <x v="7"/>
  </r>
  <r>
    <x v="2348"/>
    <x v="2348"/>
    <x v="2346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x v="2349"/>
    <x v="2349"/>
    <x v="2347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x v="2350"/>
    <x v="2350"/>
    <x v="2348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x v="2351"/>
    <x v="2351"/>
    <x v="2349"/>
    <n v="18900"/>
    <n v="108"/>
    <x v="1"/>
    <x v="4"/>
    <s v="NZD"/>
    <n v="1430360739"/>
    <x v="2351"/>
    <b v="0"/>
    <n v="7"/>
    <b v="0"/>
    <s v="technology/web"/>
    <n v="1"/>
    <n v="15"/>
    <x v="2"/>
    <x v="7"/>
  </r>
  <r>
    <x v="2352"/>
    <x v="2352"/>
    <x v="2350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x v="2353"/>
    <x v="2353"/>
    <x v="2351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x v="2354"/>
    <x v="2354"/>
    <x v="2352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x v="2355"/>
    <x v="2355"/>
    <x v="2353"/>
    <n v="8000"/>
    <n v="55"/>
    <x v="1"/>
    <x v="2"/>
    <s v="AUD"/>
    <n v="1430604136"/>
    <x v="2355"/>
    <b v="0"/>
    <n v="2"/>
    <b v="0"/>
    <s v="technology/web"/>
    <n v="1"/>
    <n v="28"/>
    <x v="2"/>
    <x v="7"/>
  </r>
  <r>
    <x v="2356"/>
    <x v="2356"/>
    <x v="2354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x v="2357"/>
    <x v="2357"/>
    <x v="2355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x v="2358"/>
    <x v="2358"/>
    <x v="2356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x v="2359"/>
    <x v="2359"/>
    <x v="2357"/>
    <n v="7500"/>
    <n v="1101"/>
    <x v="1"/>
    <x v="0"/>
    <s v="USD"/>
    <n v="1438616124"/>
    <x v="2359"/>
    <b v="0"/>
    <n v="3"/>
    <b v="0"/>
    <s v="technology/web"/>
    <n v="15"/>
    <n v="367"/>
    <x v="2"/>
    <x v="7"/>
  </r>
  <r>
    <x v="2360"/>
    <x v="2360"/>
    <x v="2358"/>
    <n v="5000"/>
    <n v="2"/>
    <x v="1"/>
    <x v="5"/>
    <s v="CAD"/>
    <n v="1454864280"/>
    <x v="2360"/>
    <b v="0"/>
    <n v="1"/>
    <b v="0"/>
    <s v="technology/web"/>
    <n v="0"/>
    <n v="2"/>
    <x v="2"/>
    <x v="7"/>
  </r>
  <r>
    <x v="2361"/>
    <x v="2361"/>
    <x v="2359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x v="2362"/>
    <x v="2362"/>
    <x v="2360"/>
    <n v="420"/>
    <n v="120"/>
    <x v="1"/>
    <x v="0"/>
    <s v="USD"/>
    <n v="1418315470"/>
    <x v="2362"/>
    <b v="0"/>
    <n v="2"/>
    <b v="0"/>
    <s v="technology/web"/>
    <n v="29"/>
    <n v="60"/>
    <x v="2"/>
    <x v="7"/>
  </r>
  <r>
    <x v="2363"/>
    <x v="2363"/>
    <x v="2361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x v="2364"/>
    <x v="2364"/>
    <x v="2362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x v="2365"/>
    <x v="2365"/>
    <x v="2363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x v="2366"/>
    <x v="2366"/>
    <x v="2364"/>
    <n v="25000"/>
    <n v="2630"/>
    <x v="1"/>
    <x v="1"/>
    <s v="GBP"/>
    <n v="1445431533"/>
    <x v="2366"/>
    <b v="0"/>
    <n v="27"/>
    <b v="0"/>
    <s v="technology/web"/>
    <n v="11"/>
    <n v="97"/>
    <x v="2"/>
    <x v="7"/>
  </r>
  <r>
    <x v="2367"/>
    <x v="2367"/>
    <x v="2365"/>
    <n v="50000"/>
    <n v="670"/>
    <x v="1"/>
    <x v="0"/>
    <s v="USD"/>
    <n v="1461622616"/>
    <x v="2367"/>
    <b v="0"/>
    <n v="14"/>
    <b v="0"/>
    <s v="technology/web"/>
    <n v="1"/>
    <n v="48"/>
    <x v="2"/>
    <x v="7"/>
  </r>
  <r>
    <x v="2368"/>
    <x v="2368"/>
    <x v="2366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x v="2369"/>
    <x v="2369"/>
    <x v="2367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x v="2370"/>
    <x v="2370"/>
    <x v="2368"/>
    <n v="25000"/>
    <n v="82"/>
    <x v="1"/>
    <x v="0"/>
    <s v="USD"/>
    <n v="1418877141"/>
    <x v="2370"/>
    <b v="0"/>
    <n v="4"/>
    <b v="0"/>
    <s v="technology/web"/>
    <n v="0"/>
    <n v="21"/>
    <x v="2"/>
    <x v="7"/>
  </r>
  <r>
    <x v="2371"/>
    <x v="2371"/>
    <x v="2369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x v="2372"/>
    <x v="2372"/>
    <x v="2370"/>
    <n v="5500"/>
    <n v="180"/>
    <x v="1"/>
    <x v="2"/>
    <s v="AUD"/>
    <n v="1429839571"/>
    <x v="2372"/>
    <b v="0"/>
    <n v="6"/>
    <b v="0"/>
    <s v="technology/web"/>
    <n v="3"/>
    <n v="30"/>
    <x v="2"/>
    <x v="7"/>
  </r>
  <r>
    <x v="2373"/>
    <x v="2373"/>
    <x v="2371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x v="2374"/>
    <x v="2374"/>
    <x v="2372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x v="2375"/>
    <x v="2375"/>
    <x v="2373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x v="2376"/>
    <x v="2376"/>
    <x v="2374"/>
    <n v="3000"/>
    <n v="326.33"/>
    <x v="1"/>
    <x v="0"/>
    <s v="USD"/>
    <n v="1449785566"/>
    <x v="2376"/>
    <b v="0"/>
    <n v="4"/>
    <b v="0"/>
    <s v="technology/web"/>
    <n v="11"/>
    <n v="82"/>
    <x v="2"/>
    <x v="7"/>
  </r>
  <r>
    <x v="2377"/>
    <x v="2377"/>
    <x v="2375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x v="2378"/>
    <x v="2378"/>
    <x v="2376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x v="2379"/>
    <x v="2379"/>
    <x v="2377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x v="2380"/>
    <x v="2380"/>
    <x v="2378"/>
    <n v="15000"/>
    <n v="55"/>
    <x v="1"/>
    <x v="0"/>
    <s v="USD"/>
    <n v="1443726142"/>
    <x v="2380"/>
    <b v="0"/>
    <n v="3"/>
    <b v="0"/>
    <s v="technology/web"/>
    <n v="0"/>
    <n v="18"/>
    <x v="2"/>
    <x v="7"/>
  </r>
  <r>
    <x v="2381"/>
    <x v="2381"/>
    <x v="2379"/>
    <n v="86350"/>
    <n v="1571"/>
    <x v="1"/>
    <x v="0"/>
    <s v="USD"/>
    <n v="1428704848"/>
    <x v="2381"/>
    <b v="0"/>
    <n v="7"/>
    <b v="0"/>
    <s v="technology/web"/>
    <n v="2"/>
    <n v="224"/>
    <x v="2"/>
    <x v="7"/>
  </r>
  <r>
    <x v="2382"/>
    <x v="2382"/>
    <x v="2380"/>
    <n v="3000"/>
    <n v="75"/>
    <x v="1"/>
    <x v="0"/>
    <s v="USD"/>
    <n v="1438662603"/>
    <x v="2382"/>
    <b v="0"/>
    <n v="2"/>
    <b v="0"/>
    <s v="technology/web"/>
    <n v="3"/>
    <n v="38"/>
    <x v="2"/>
    <x v="7"/>
  </r>
  <r>
    <x v="2383"/>
    <x v="2383"/>
    <x v="2381"/>
    <n v="10000"/>
    <n v="435"/>
    <x v="1"/>
    <x v="4"/>
    <s v="NZD"/>
    <n v="1424568107"/>
    <x v="2383"/>
    <b v="0"/>
    <n v="3"/>
    <b v="0"/>
    <s v="technology/web"/>
    <n v="4"/>
    <n v="145"/>
    <x v="2"/>
    <x v="7"/>
  </r>
  <r>
    <x v="2384"/>
    <x v="2384"/>
    <x v="2382"/>
    <n v="1000"/>
    <n v="8"/>
    <x v="1"/>
    <x v="0"/>
    <s v="USD"/>
    <n v="1415932643"/>
    <x v="2384"/>
    <b v="0"/>
    <n v="8"/>
    <b v="0"/>
    <s v="technology/web"/>
    <n v="1"/>
    <n v="1"/>
    <x v="2"/>
    <x v="7"/>
  </r>
  <r>
    <x v="2385"/>
    <x v="2385"/>
    <x v="2383"/>
    <n v="65000"/>
    <n v="788"/>
    <x v="1"/>
    <x v="0"/>
    <s v="USD"/>
    <n v="1438793432"/>
    <x v="2385"/>
    <b v="0"/>
    <n v="7"/>
    <b v="0"/>
    <s v="technology/web"/>
    <n v="1"/>
    <n v="113"/>
    <x v="2"/>
    <x v="7"/>
  </r>
  <r>
    <x v="2386"/>
    <x v="2386"/>
    <x v="2384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x v="2387"/>
    <x v="2387"/>
    <x v="2385"/>
    <n v="150000"/>
    <n v="1026"/>
    <x v="1"/>
    <x v="0"/>
    <s v="USD"/>
    <n v="1469199740"/>
    <x v="2387"/>
    <b v="0"/>
    <n v="3"/>
    <b v="0"/>
    <s v="technology/web"/>
    <n v="1"/>
    <n v="342"/>
    <x v="2"/>
    <x v="7"/>
  </r>
  <r>
    <x v="2388"/>
    <x v="2388"/>
    <x v="2386"/>
    <n v="37000"/>
    <n v="463"/>
    <x v="1"/>
    <x v="0"/>
    <s v="USD"/>
    <n v="1421350140"/>
    <x v="2388"/>
    <b v="0"/>
    <n v="8"/>
    <b v="0"/>
    <s v="technology/web"/>
    <n v="1"/>
    <n v="58"/>
    <x v="2"/>
    <x v="7"/>
  </r>
  <r>
    <x v="2389"/>
    <x v="2389"/>
    <x v="2387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x v="2390"/>
    <x v="2390"/>
    <x v="2388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x v="2391"/>
    <x v="2391"/>
    <x v="2389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x v="2392"/>
    <x v="2392"/>
    <x v="2390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x v="2393"/>
    <x v="2393"/>
    <x v="2391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x v="2394"/>
    <x v="2394"/>
    <x v="2392"/>
    <n v="5000"/>
    <n v="3"/>
    <x v="1"/>
    <x v="17"/>
    <s v="EUR"/>
    <n v="1424940093"/>
    <x v="2394"/>
    <b v="0"/>
    <n v="2"/>
    <b v="0"/>
    <s v="technology/web"/>
    <n v="0"/>
    <n v="2"/>
    <x v="2"/>
    <x v="7"/>
  </r>
  <r>
    <x v="2395"/>
    <x v="2395"/>
    <x v="2393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x v="2396"/>
    <x v="2396"/>
    <x v="2394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x v="2397"/>
    <x v="2397"/>
    <x v="2395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x v="2398"/>
    <x v="2398"/>
    <x v="2396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x v="2399"/>
    <x v="2399"/>
    <x v="2397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x v="2400"/>
    <x v="2400"/>
    <x v="2398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x v="2401"/>
    <x v="2401"/>
    <x v="2399"/>
    <n v="28000"/>
    <n v="201"/>
    <x v="2"/>
    <x v="0"/>
    <s v="USD"/>
    <n v="1457207096"/>
    <x v="2401"/>
    <b v="0"/>
    <n v="9"/>
    <b v="0"/>
    <s v="food/food trucks"/>
    <n v="1"/>
    <n v="22"/>
    <x v="7"/>
    <x v="19"/>
  </r>
  <r>
    <x v="2402"/>
    <x v="2402"/>
    <x v="2400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x v="2403"/>
    <x v="2403"/>
    <x v="2401"/>
    <n v="1200"/>
    <n v="202"/>
    <x v="2"/>
    <x v="1"/>
    <s v="GBP"/>
    <n v="1459368658"/>
    <x v="2403"/>
    <b v="0"/>
    <n v="12"/>
    <b v="0"/>
    <s v="food/food trucks"/>
    <n v="17"/>
    <n v="17"/>
    <x v="7"/>
    <x v="19"/>
  </r>
  <r>
    <x v="2404"/>
    <x v="2404"/>
    <x v="2402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x v="2405"/>
    <x v="2405"/>
    <x v="2403"/>
    <n v="5000"/>
    <n v="1126"/>
    <x v="2"/>
    <x v="0"/>
    <s v="USD"/>
    <n v="1472911375"/>
    <x v="2405"/>
    <b v="0"/>
    <n v="20"/>
    <b v="0"/>
    <s v="food/food trucks"/>
    <n v="23"/>
    <n v="56"/>
    <x v="7"/>
    <x v="19"/>
  </r>
  <r>
    <x v="2406"/>
    <x v="2406"/>
    <x v="2404"/>
    <n v="3250"/>
    <n v="1345"/>
    <x v="2"/>
    <x v="0"/>
    <s v="USD"/>
    <n v="1421635190"/>
    <x v="2406"/>
    <b v="0"/>
    <n v="16"/>
    <b v="0"/>
    <s v="food/food trucks"/>
    <n v="41"/>
    <n v="84"/>
    <x v="7"/>
    <x v="19"/>
  </r>
  <r>
    <x v="2407"/>
    <x v="2407"/>
    <x v="2405"/>
    <n v="22000"/>
    <n v="5557"/>
    <x v="2"/>
    <x v="0"/>
    <s v="USD"/>
    <n v="1428732000"/>
    <x v="2407"/>
    <b v="0"/>
    <n v="33"/>
    <b v="0"/>
    <s v="food/food trucks"/>
    <n v="25"/>
    <n v="168"/>
    <x v="7"/>
    <x v="19"/>
  </r>
  <r>
    <x v="2408"/>
    <x v="2408"/>
    <x v="2406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x v="2409"/>
    <x v="2409"/>
    <x v="2407"/>
    <n v="25000"/>
    <n v="460"/>
    <x v="2"/>
    <x v="0"/>
    <s v="USD"/>
    <n v="1439931675"/>
    <x v="2409"/>
    <b v="0"/>
    <n v="6"/>
    <b v="0"/>
    <s v="food/food trucks"/>
    <n v="2"/>
    <n v="77"/>
    <x v="7"/>
    <x v="19"/>
  </r>
  <r>
    <x v="2410"/>
    <x v="2410"/>
    <x v="2408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x v="2411"/>
    <x v="2411"/>
    <x v="2409"/>
    <n v="25000"/>
    <n v="151"/>
    <x v="2"/>
    <x v="0"/>
    <s v="USD"/>
    <n v="1440524082"/>
    <x v="2411"/>
    <b v="0"/>
    <n v="3"/>
    <b v="0"/>
    <s v="food/food trucks"/>
    <n v="1"/>
    <n v="50"/>
    <x v="7"/>
    <x v="19"/>
  </r>
  <r>
    <x v="2412"/>
    <x v="2412"/>
    <x v="2410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x v="2413"/>
    <x v="2413"/>
    <x v="2411"/>
    <n v="3000"/>
    <n v="25"/>
    <x v="2"/>
    <x v="0"/>
    <s v="USD"/>
    <n v="1401579000"/>
    <x v="2413"/>
    <b v="0"/>
    <n v="3"/>
    <b v="0"/>
    <s v="food/food trucks"/>
    <n v="1"/>
    <n v="8"/>
    <x v="7"/>
    <x v="19"/>
  </r>
  <r>
    <x v="2414"/>
    <x v="2414"/>
    <x v="2412"/>
    <n v="15000"/>
    <n v="460"/>
    <x v="2"/>
    <x v="0"/>
    <s v="USD"/>
    <n v="1440215940"/>
    <x v="2414"/>
    <b v="0"/>
    <n v="13"/>
    <b v="0"/>
    <s v="food/food trucks"/>
    <n v="3"/>
    <n v="35"/>
    <x v="7"/>
    <x v="19"/>
  </r>
  <r>
    <x v="2415"/>
    <x v="2415"/>
    <x v="2413"/>
    <n v="60000"/>
    <n v="335"/>
    <x v="2"/>
    <x v="0"/>
    <s v="USD"/>
    <n v="1468615346"/>
    <x v="2415"/>
    <b v="0"/>
    <n v="6"/>
    <b v="0"/>
    <s v="food/food trucks"/>
    <n v="1"/>
    <n v="56"/>
    <x v="7"/>
    <x v="19"/>
  </r>
  <r>
    <x v="2416"/>
    <x v="2416"/>
    <x v="2414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x v="2417"/>
    <x v="2417"/>
    <x v="2415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x v="2418"/>
    <x v="2418"/>
    <x v="2416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x v="2419"/>
    <x v="2419"/>
    <x v="2417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x v="2420"/>
    <x v="2420"/>
    <x v="2418"/>
    <n v="16870"/>
    <n v="2501"/>
    <x v="2"/>
    <x v="0"/>
    <s v="USD"/>
    <n v="1415583695"/>
    <x v="2420"/>
    <b v="0"/>
    <n v="36"/>
    <b v="0"/>
    <s v="food/food trucks"/>
    <n v="15"/>
    <n v="69"/>
    <x v="7"/>
    <x v="19"/>
  </r>
  <r>
    <x v="2421"/>
    <x v="2421"/>
    <x v="2419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x v="2422"/>
    <x v="2422"/>
    <x v="2420"/>
    <n v="500"/>
    <n v="1"/>
    <x v="2"/>
    <x v="0"/>
    <s v="USD"/>
    <n v="1426091036"/>
    <x v="2422"/>
    <b v="0"/>
    <n v="1"/>
    <b v="0"/>
    <s v="food/food trucks"/>
    <n v="0"/>
    <n v="1"/>
    <x v="7"/>
    <x v="19"/>
  </r>
  <r>
    <x v="2423"/>
    <x v="2423"/>
    <x v="2421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x v="2424"/>
    <x v="2424"/>
    <x v="2422"/>
    <n v="25000"/>
    <n v="310"/>
    <x v="2"/>
    <x v="0"/>
    <s v="USD"/>
    <n v="1414445108"/>
    <x v="2424"/>
    <b v="0"/>
    <n v="9"/>
    <b v="0"/>
    <s v="food/food trucks"/>
    <n v="1"/>
    <n v="34"/>
    <x v="7"/>
    <x v="19"/>
  </r>
  <r>
    <x v="2425"/>
    <x v="2425"/>
    <x v="2423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x v="2426"/>
    <x v="2426"/>
    <x v="2424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x v="2427"/>
    <x v="2427"/>
    <x v="2425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x v="2428"/>
    <x v="2428"/>
    <x v="2426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x v="2429"/>
    <x v="2429"/>
    <x v="2427"/>
    <n v="140000"/>
    <n v="2005"/>
    <x v="2"/>
    <x v="10"/>
    <s v="NOK"/>
    <n v="1486313040"/>
    <x v="2429"/>
    <b v="0"/>
    <n v="4"/>
    <b v="0"/>
    <s v="food/food trucks"/>
    <n v="1"/>
    <n v="501"/>
    <x v="7"/>
    <x v="19"/>
  </r>
  <r>
    <x v="2430"/>
    <x v="2430"/>
    <x v="2428"/>
    <n v="3000"/>
    <n v="21"/>
    <x v="2"/>
    <x v="0"/>
    <s v="USD"/>
    <n v="1455246504"/>
    <x v="2430"/>
    <b v="0"/>
    <n v="2"/>
    <b v="0"/>
    <s v="food/food trucks"/>
    <n v="1"/>
    <n v="11"/>
    <x v="7"/>
    <x v="19"/>
  </r>
  <r>
    <x v="2431"/>
    <x v="2431"/>
    <x v="2429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x v="2432"/>
    <x v="2432"/>
    <x v="2430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x v="2433"/>
    <x v="2433"/>
    <x v="2431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x v="2434"/>
    <x v="2434"/>
    <x v="2432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x v="2435"/>
    <x v="2435"/>
    <x v="2433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x v="2436"/>
    <x v="2436"/>
    <x v="2434"/>
    <n v="117000"/>
    <n v="45"/>
    <x v="2"/>
    <x v="5"/>
    <s v="CAD"/>
    <n v="1454078770"/>
    <x v="2436"/>
    <b v="0"/>
    <n v="2"/>
    <b v="0"/>
    <s v="food/food trucks"/>
    <n v="0"/>
    <n v="23"/>
    <x v="7"/>
    <x v="19"/>
  </r>
  <r>
    <x v="2437"/>
    <x v="2437"/>
    <x v="2435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x v="2438"/>
    <x v="2438"/>
    <x v="2436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x v="2439"/>
    <x v="2439"/>
    <x v="2437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x v="2440"/>
    <x v="2440"/>
    <x v="2438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x v="2441"/>
    <x v="2441"/>
    <x v="2439"/>
    <n v="7500"/>
    <n v="8091"/>
    <x v="0"/>
    <x v="0"/>
    <s v="USD"/>
    <n v="1437627540"/>
    <x v="2441"/>
    <b v="0"/>
    <n v="109"/>
    <b v="1"/>
    <s v="food/small batch"/>
    <n v="108"/>
    <n v="74"/>
    <x v="7"/>
    <x v="33"/>
  </r>
  <r>
    <x v="2442"/>
    <x v="2442"/>
    <x v="2440"/>
    <n v="24000"/>
    <n v="30226"/>
    <x v="0"/>
    <x v="0"/>
    <s v="USD"/>
    <n v="1426777228"/>
    <x v="2442"/>
    <b v="0"/>
    <n v="372"/>
    <b v="1"/>
    <s v="food/small batch"/>
    <n v="126"/>
    <n v="81"/>
    <x v="7"/>
    <x v="33"/>
  </r>
  <r>
    <x v="2443"/>
    <x v="2443"/>
    <x v="2441"/>
    <n v="20000"/>
    <n v="40502.99"/>
    <x v="0"/>
    <x v="0"/>
    <s v="USD"/>
    <n v="1408114822"/>
    <x v="2443"/>
    <b v="0"/>
    <n v="311"/>
    <b v="1"/>
    <s v="food/small batch"/>
    <n v="203"/>
    <n v="130"/>
    <x v="7"/>
    <x v="33"/>
  </r>
  <r>
    <x v="2444"/>
    <x v="2444"/>
    <x v="2442"/>
    <n v="3000"/>
    <n v="3258"/>
    <x v="0"/>
    <x v="0"/>
    <s v="USD"/>
    <n v="1464199591"/>
    <x v="2444"/>
    <b v="0"/>
    <n v="61"/>
    <b v="1"/>
    <s v="food/small batch"/>
    <n v="109"/>
    <n v="53"/>
    <x v="7"/>
    <x v="33"/>
  </r>
  <r>
    <x v="2445"/>
    <x v="2445"/>
    <x v="2443"/>
    <n v="5000"/>
    <n v="8640"/>
    <x v="0"/>
    <x v="0"/>
    <s v="USD"/>
    <n v="1443242021"/>
    <x v="2445"/>
    <b v="0"/>
    <n v="115"/>
    <b v="1"/>
    <s v="food/small batch"/>
    <n v="173"/>
    <n v="75"/>
    <x v="7"/>
    <x v="33"/>
  </r>
  <r>
    <x v="2446"/>
    <x v="2446"/>
    <x v="2444"/>
    <n v="5000"/>
    <n v="8399"/>
    <x v="0"/>
    <x v="0"/>
    <s v="USD"/>
    <n v="1480174071"/>
    <x v="2446"/>
    <b v="0"/>
    <n v="111"/>
    <b v="1"/>
    <s v="food/small batch"/>
    <n v="168"/>
    <n v="76"/>
    <x v="7"/>
    <x v="33"/>
  </r>
  <r>
    <x v="2447"/>
    <x v="2447"/>
    <x v="2445"/>
    <n v="2500"/>
    <n v="10680"/>
    <x v="0"/>
    <x v="0"/>
    <s v="USD"/>
    <n v="1478923200"/>
    <x v="2447"/>
    <b v="0"/>
    <n v="337"/>
    <b v="1"/>
    <s v="food/small batch"/>
    <n v="427"/>
    <n v="32"/>
    <x v="7"/>
    <x v="33"/>
  </r>
  <r>
    <x v="2448"/>
    <x v="2448"/>
    <x v="2446"/>
    <n v="400"/>
    <n v="430"/>
    <x v="0"/>
    <x v="0"/>
    <s v="USD"/>
    <n v="1472621760"/>
    <x v="2448"/>
    <b v="0"/>
    <n v="9"/>
    <b v="1"/>
    <s v="food/small batch"/>
    <n v="108"/>
    <n v="48"/>
    <x v="7"/>
    <x v="33"/>
  </r>
  <r>
    <x v="2449"/>
    <x v="2449"/>
    <x v="2447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x v="2450"/>
    <x v="2450"/>
    <x v="2448"/>
    <n v="15000"/>
    <n v="15230.03"/>
    <x v="0"/>
    <x v="0"/>
    <s v="USD"/>
    <n v="1414465860"/>
    <x v="2450"/>
    <b v="0"/>
    <n v="102"/>
    <b v="1"/>
    <s v="food/small batch"/>
    <n v="102"/>
    <n v="149"/>
    <x v="7"/>
    <x v="33"/>
  </r>
  <r>
    <x v="2451"/>
    <x v="2451"/>
    <x v="2449"/>
    <n v="10000"/>
    <n v="11545"/>
    <x v="0"/>
    <x v="0"/>
    <s v="USD"/>
    <n v="1488750490"/>
    <x v="2451"/>
    <b v="0"/>
    <n v="186"/>
    <b v="1"/>
    <s v="food/small batch"/>
    <n v="115"/>
    <n v="62"/>
    <x v="7"/>
    <x v="33"/>
  </r>
  <r>
    <x v="2452"/>
    <x v="2452"/>
    <x v="2450"/>
    <n v="600"/>
    <n v="801"/>
    <x v="0"/>
    <x v="0"/>
    <s v="USD"/>
    <n v="1451430000"/>
    <x v="2452"/>
    <b v="0"/>
    <n v="15"/>
    <b v="1"/>
    <s v="food/small batch"/>
    <n v="134"/>
    <n v="53"/>
    <x v="7"/>
    <x v="33"/>
  </r>
  <r>
    <x v="2453"/>
    <x v="2453"/>
    <x v="2451"/>
    <n v="3000"/>
    <n v="4641"/>
    <x v="0"/>
    <x v="0"/>
    <s v="USD"/>
    <n v="1486053409"/>
    <x v="2453"/>
    <b v="0"/>
    <n v="67"/>
    <b v="1"/>
    <s v="food/small batch"/>
    <n v="155"/>
    <n v="69"/>
    <x v="7"/>
    <x v="33"/>
  </r>
  <r>
    <x v="2454"/>
    <x v="2454"/>
    <x v="2452"/>
    <n v="35000"/>
    <n v="35296"/>
    <x v="0"/>
    <x v="0"/>
    <s v="USD"/>
    <n v="1489207808"/>
    <x v="2454"/>
    <b v="0"/>
    <n v="130"/>
    <b v="1"/>
    <s v="food/small batch"/>
    <n v="101"/>
    <n v="272"/>
    <x v="7"/>
    <x v="33"/>
  </r>
  <r>
    <x v="2455"/>
    <x v="2455"/>
    <x v="2453"/>
    <n v="300"/>
    <n v="546"/>
    <x v="0"/>
    <x v="0"/>
    <s v="USD"/>
    <n v="1461177950"/>
    <x v="2455"/>
    <b v="0"/>
    <n v="16"/>
    <b v="1"/>
    <s v="food/small batch"/>
    <n v="182"/>
    <n v="34"/>
    <x v="7"/>
    <x v="33"/>
  </r>
  <r>
    <x v="2456"/>
    <x v="2456"/>
    <x v="2454"/>
    <n v="1500"/>
    <n v="2713"/>
    <x v="0"/>
    <x v="0"/>
    <s v="USD"/>
    <n v="1488063839"/>
    <x v="2456"/>
    <b v="0"/>
    <n v="67"/>
    <b v="1"/>
    <s v="food/small batch"/>
    <n v="181"/>
    <n v="40"/>
    <x v="7"/>
    <x v="33"/>
  </r>
  <r>
    <x v="2457"/>
    <x v="2457"/>
    <x v="2455"/>
    <n v="23000"/>
    <n v="23530"/>
    <x v="0"/>
    <x v="0"/>
    <s v="USD"/>
    <n v="1458826056"/>
    <x v="2457"/>
    <b v="0"/>
    <n v="124"/>
    <b v="1"/>
    <s v="food/small batch"/>
    <n v="102"/>
    <n v="190"/>
    <x v="7"/>
    <x v="33"/>
  </r>
  <r>
    <x v="2458"/>
    <x v="2458"/>
    <x v="2456"/>
    <n v="5000"/>
    <n v="5509"/>
    <x v="0"/>
    <x v="0"/>
    <s v="USD"/>
    <n v="1465498800"/>
    <x v="2458"/>
    <b v="0"/>
    <n v="80"/>
    <b v="1"/>
    <s v="food/small batch"/>
    <n v="110"/>
    <n v="69"/>
    <x v="7"/>
    <x v="33"/>
  </r>
  <r>
    <x v="2459"/>
    <x v="2459"/>
    <x v="2457"/>
    <n v="30000"/>
    <n v="30675"/>
    <x v="0"/>
    <x v="0"/>
    <s v="USD"/>
    <n v="1458742685"/>
    <x v="2459"/>
    <b v="0"/>
    <n v="282"/>
    <b v="1"/>
    <s v="food/small batch"/>
    <n v="102"/>
    <n v="109"/>
    <x v="7"/>
    <x v="33"/>
  </r>
  <r>
    <x v="2460"/>
    <x v="2460"/>
    <x v="2458"/>
    <n v="8500"/>
    <n v="8567"/>
    <x v="0"/>
    <x v="0"/>
    <s v="USD"/>
    <n v="1483417020"/>
    <x v="2460"/>
    <b v="0"/>
    <n v="68"/>
    <b v="1"/>
    <s v="food/small batch"/>
    <n v="101"/>
    <n v="126"/>
    <x v="7"/>
    <x v="33"/>
  </r>
  <r>
    <x v="2461"/>
    <x v="2461"/>
    <x v="2459"/>
    <n v="7500"/>
    <n v="7785"/>
    <x v="0"/>
    <x v="0"/>
    <s v="USD"/>
    <n v="1317438000"/>
    <x v="2461"/>
    <b v="0"/>
    <n v="86"/>
    <b v="1"/>
    <s v="music/indie rock"/>
    <n v="104"/>
    <n v="91"/>
    <x v="4"/>
    <x v="14"/>
  </r>
  <r>
    <x v="2462"/>
    <x v="2462"/>
    <x v="2460"/>
    <n v="3000"/>
    <n v="3321.25"/>
    <x v="0"/>
    <x v="0"/>
    <s v="USD"/>
    <n v="1342672096"/>
    <x v="2462"/>
    <b v="0"/>
    <n v="115"/>
    <b v="1"/>
    <s v="music/indie rock"/>
    <n v="111"/>
    <n v="29"/>
    <x v="4"/>
    <x v="14"/>
  </r>
  <r>
    <x v="2463"/>
    <x v="2463"/>
    <x v="2461"/>
    <n v="2000"/>
    <n v="2325"/>
    <x v="0"/>
    <x v="0"/>
    <s v="USD"/>
    <n v="1366138800"/>
    <x v="2463"/>
    <b v="0"/>
    <n v="75"/>
    <b v="1"/>
    <s v="music/indie rock"/>
    <n v="116"/>
    <n v="31"/>
    <x v="4"/>
    <x v="14"/>
  </r>
  <r>
    <x v="2464"/>
    <x v="2464"/>
    <x v="2462"/>
    <n v="2000"/>
    <n v="2222"/>
    <x v="0"/>
    <x v="5"/>
    <s v="CAD"/>
    <n v="1443641340"/>
    <x v="2464"/>
    <b v="0"/>
    <n v="43"/>
    <b v="1"/>
    <s v="music/indie rock"/>
    <n v="111"/>
    <n v="52"/>
    <x v="4"/>
    <x v="14"/>
  </r>
  <r>
    <x v="2465"/>
    <x v="2465"/>
    <x v="2463"/>
    <n v="700"/>
    <n v="1261"/>
    <x v="0"/>
    <x v="0"/>
    <s v="USD"/>
    <n v="1348420548"/>
    <x v="2465"/>
    <b v="0"/>
    <n v="48"/>
    <b v="1"/>
    <s v="music/indie rock"/>
    <n v="180"/>
    <n v="26"/>
    <x v="4"/>
    <x v="14"/>
  </r>
  <r>
    <x v="2466"/>
    <x v="2466"/>
    <x v="2464"/>
    <n v="2500"/>
    <n v="2500"/>
    <x v="0"/>
    <x v="0"/>
    <s v="USD"/>
    <n v="1368066453"/>
    <x v="2466"/>
    <b v="0"/>
    <n v="52"/>
    <b v="1"/>
    <s v="music/indie rock"/>
    <n v="100"/>
    <n v="48"/>
    <x v="4"/>
    <x v="14"/>
  </r>
  <r>
    <x v="2467"/>
    <x v="2467"/>
    <x v="2465"/>
    <n v="1000"/>
    <n v="1185"/>
    <x v="0"/>
    <x v="0"/>
    <s v="USD"/>
    <n v="1336669200"/>
    <x v="2467"/>
    <b v="0"/>
    <n v="43"/>
    <b v="1"/>
    <s v="music/indie rock"/>
    <n v="119"/>
    <n v="28"/>
    <x v="4"/>
    <x v="14"/>
  </r>
  <r>
    <x v="2468"/>
    <x v="2468"/>
    <x v="2466"/>
    <n v="2000"/>
    <n v="2144.34"/>
    <x v="0"/>
    <x v="0"/>
    <s v="USD"/>
    <n v="1351400400"/>
    <x v="2468"/>
    <b v="0"/>
    <n v="58"/>
    <b v="1"/>
    <s v="music/indie rock"/>
    <n v="107"/>
    <n v="37"/>
    <x v="4"/>
    <x v="14"/>
  </r>
  <r>
    <x v="2469"/>
    <x v="2469"/>
    <x v="2467"/>
    <n v="1200"/>
    <n v="1364"/>
    <x v="0"/>
    <x v="0"/>
    <s v="USD"/>
    <n v="1297160329"/>
    <x v="2469"/>
    <b v="0"/>
    <n v="47"/>
    <b v="1"/>
    <s v="music/indie rock"/>
    <n v="114"/>
    <n v="29"/>
    <x v="4"/>
    <x v="14"/>
  </r>
  <r>
    <x v="2470"/>
    <x v="2470"/>
    <x v="2468"/>
    <n v="1000"/>
    <n v="1031.6400000000001"/>
    <x v="0"/>
    <x v="0"/>
    <s v="USD"/>
    <n v="1337824055"/>
    <x v="2470"/>
    <b v="0"/>
    <n v="36"/>
    <b v="1"/>
    <s v="music/indie rock"/>
    <n v="103"/>
    <n v="29"/>
    <x v="4"/>
    <x v="14"/>
  </r>
  <r>
    <x v="2471"/>
    <x v="2471"/>
    <x v="2469"/>
    <n v="500"/>
    <n v="640"/>
    <x v="0"/>
    <x v="0"/>
    <s v="USD"/>
    <n v="1327535392"/>
    <x v="2471"/>
    <b v="0"/>
    <n v="17"/>
    <b v="1"/>
    <s v="music/indie rock"/>
    <n v="128"/>
    <n v="38"/>
    <x v="4"/>
    <x v="14"/>
  </r>
  <r>
    <x v="2472"/>
    <x v="2472"/>
    <x v="2470"/>
    <n v="7500"/>
    <n v="10182.02"/>
    <x v="0"/>
    <x v="0"/>
    <s v="USD"/>
    <n v="1283562180"/>
    <x v="2472"/>
    <b v="0"/>
    <n v="104"/>
    <b v="1"/>
    <s v="music/indie rock"/>
    <n v="136"/>
    <n v="98"/>
    <x v="4"/>
    <x v="14"/>
  </r>
  <r>
    <x v="2473"/>
    <x v="2473"/>
    <x v="2471"/>
    <n v="2000"/>
    <n v="2000"/>
    <x v="0"/>
    <x v="0"/>
    <s v="USD"/>
    <n v="1352573869"/>
    <x v="2473"/>
    <b v="0"/>
    <n v="47"/>
    <b v="1"/>
    <s v="music/indie rock"/>
    <n v="100"/>
    <n v="43"/>
    <x v="4"/>
    <x v="14"/>
  </r>
  <r>
    <x v="2474"/>
    <x v="2474"/>
    <x v="2472"/>
    <n v="5000"/>
    <n v="5000.18"/>
    <x v="0"/>
    <x v="0"/>
    <s v="USD"/>
    <n v="1286756176"/>
    <x v="2474"/>
    <b v="0"/>
    <n v="38"/>
    <b v="1"/>
    <s v="music/indie rock"/>
    <n v="100"/>
    <n v="132"/>
    <x v="4"/>
    <x v="14"/>
  </r>
  <r>
    <x v="2475"/>
    <x v="2475"/>
    <x v="2473"/>
    <n v="2500"/>
    <n v="2618"/>
    <x v="0"/>
    <x v="0"/>
    <s v="USD"/>
    <n v="1278799200"/>
    <x v="2475"/>
    <b v="0"/>
    <n v="81"/>
    <b v="1"/>
    <s v="music/indie rock"/>
    <n v="105"/>
    <n v="32"/>
    <x v="4"/>
    <x v="14"/>
  </r>
  <r>
    <x v="2476"/>
    <x v="2476"/>
    <x v="2474"/>
    <n v="3200"/>
    <n v="3360.72"/>
    <x v="0"/>
    <x v="0"/>
    <s v="USD"/>
    <n v="1415004770"/>
    <x v="2476"/>
    <b v="0"/>
    <n v="55"/>
    <b v="1"/>
    <s v="music/indie rock"/>
    <n v="105"/>
    <n v="61"/>
    <x v="4"/>
    <x v="14"/>
  </r>
  <r>
    <x v="2477"/>
    <x v="823"/>
    <x v="2475"/>
    <n v="750"/>
    <n v="1285"/>
    <x v="0"/>
    <x v="0"/>
    <s v="USD"/>
    <n v="1344789345"/>
    <x v="2477"/>
    <b v="0"/>
    <n v="41"/>
    <b v="1"/>
    <s v="music/indie rock"/>
    <n v="171"/>
    <n v="31"/>
    <x v="4"/>
    <x v="14"/>
  </r>
  <r>
    <x v="2478"/>
    <x v="2477"/>
    <x v="2476"/>
    <n v="8000"/>
    <n v="10200"/>
    <x v="0"/>
    <x v="0"/>
    <s v="USD"/>
    <n v="1358117313"/>
    <x v="2478"/>
    <b v="0"/>
    <n v="79"/>
    <b v="1"/>
    <s v="music/indie rock"/>
    <n v="128"/>
    <n v="129"/>
    <x v="4"/>
    <x v="14"/>
  </r>
  <r>
    <x v="2479"/>
    <x v="2478"/>
    <x v="2477"/>
    <n v="300"/>
    <n v="400.33"/>
    <x v="0"/>
    <x v="0"/>
    <s v="USD"/>
    <n v="1343440800"/>
    <x v="2479"/>
    <b v="0"/>
    <n v="16"/>
    <b v="1"/>
    <s v="music/indie rock"/>
    <n v="133"/>
    <n v="25"/>
    <x v="4"/>
    <x v="14"/>
  </r>
  <r>
    <x v="2480"/>
    <x v="2479"/>
    <x v="2478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x v="2481"/>
    <x v="2480"/>
    <x v="2479"/>
    <n v="4000"/>
    <n v="4516.4399999999996"/>
    <x v="0"/>
    <x v="0"/>
    <s v="USD"/>
    <n v="1335799808"/>
    <x v="2481"/>
    <b v="0"/>
    <n v="95"/>
    <b v="1"/>
    <s v="music/indie rock"/>
    <n v="113"/>
    <n v="48"/>
    <x v="4"/>
    <x v="14"/>
  </r>
  <r>
    <x v="2482"/>
    <x v="2481"/>
    <x v="2480"/>
    <n v="1000"/>
    <n v="1001"/>
    <x v="0"/>
    <x v="0"/>
    <s v="USD"/>
    <n v="1312224383"/>
    <x v="2482"/>
    <b v="0"/>
    <n v="25"/>
    <b v="1"/>
    <s v="music/indie rock"/>
    <n v="100"/>
    <n v="40"/>
    <x v="4"/>
    <x v="14"/>
  </r>
  <r>
    <x v="2483"/>
    <x v="2482"/>
    <x v="2481"/>
    <n v="1100"/>
    <n v="1251"/>
    <x v="0"/>
    <x v="0"/>
    <s v="USD"/>
    <n v="1335891603"/>
    <x v="2483"/>
    <b v="0"/>
    <n v="19"/>
    <b v="1"/>
    <s v="music/indie rock"/>
    <n v="114"/>
    <n v="66"/>
    <x v="4"/>
    <x v="14"/>
  </r>
  <r>
    <x v="2484"/>
    <x v="2483"/>
    <x v="2482"/>
    <n v="3500"/>
    <n v="4176.1099999999997"/>
    <x v="0"/>
    <x v="0"/>
    <s v="USD"/>
    <n v="1316124003"/>
    <x v="2484"/>
    <b v="0"/>
    <n v="90"/>
    <b v="1"/>
    <s v="music/indie rock"/>
    <n v="119"/>
    <n v="46"/>
    <x v="4"/>
    <x v="14"/>
  </r>
  <r>
    <x v="2485"/>
    <x v="2484"/>
    <x v="2483"/>
    <n v="2000"/>
    <n v="2065"/>
    <x v="0"/>
    <x v="0"/>
    <s v="USD"/>
    <n v="1318463879"/>
    <x v="2485"/>
    <b v="0"/>
    <n v="41"/>
    <b v="1"/>
    <s v="music/indie rock"/>
    <n v="103"/>
    <n v="50"/>
    <x v="4"/>
    <x v="14"/>
  </r>
  <r>
    <x v="2486"/>
    <x v="2485"/>
    <x v="2484"/>
    <n v="300"/>
    <n v="797"/>
    <x v="0"/>
    <x v="0"/>
    <s v="USD"/>
    <n v="1335113976"/>
    <x v="2486"/>
    <b v="0"/>
    <n v="30"/>
    <b v="1"/>
    <s v="music/indie rock"/>
    <n v="266"/>
    <n v="27"/>
    <x v="4"/>
    <x v="14"/>
  </r>
  <r>
    <x v="2487"/>
    <x v="2486"/>
    <x v="2485"/>
    <n v="1500"/>
    <n v="1500.76"/>
    <x v="0"/>
    <x v="0"/>
    <s v="USD"/>
    <n v="1338083997"/>
    <x v="2487"/>
    <b v="0"/>
    <n v="38"/>
    <b v="1"/>
    <s v="music/indie rock"/>
    <n v="100"/>
    <n v="39"/>
    <x v="4"/>
    <x v="14"/>
  </r>
  <r>
    <x v="2488"/>
    <x v="2487"/>
    <x v="2486"/>
    <n v="3000"/>
    <n v="3201"/>
    <x v="0"/>
    <x v="0"/>
    <s v="USD"/>
    <n v="1321459908"/>
    <x v="2488"/>
    <b v="0"/>
    <n v="65"/>
    <b v="1"/>
    <s v="music/indie rock"/>
    <n v="107"/>
    <n v="49"/>
    <x v="4"/>
    <x v="14"/>
  </r>
  <r>
    <x v="2489"/>
    <x v="2488"/>
    <x v="2487"/>
    <n v="3500"/>
    <n v="4678.5"/>
    <x v="0"/>
    <x v="0"/>
    <s v="USD"/>
    <n v="1368117239"/>
    <x v="2489"/>
    <b v="0"/>
    <n v="75"/>
    <b v="1"/>
    <s v="music/indie rock"/>
    <n v="134"/>
    <n v="62"/>
    <x v="4"/>
    <x v="14"/>
  </r>
  <r>
    <x v="2490"/>
    <x v="2489"/>
    <x v="2488"/>
    <n v="500"/>
    <n v="607"/>
    <x v="0"/>
    <x v="0"/>
    <s v="USD"/>
    <n v="1340429276"/>
    <x v="2490"/>
    <b v="0"/>
    <n v="16"/>
    <b v="1"/>
    <s v="music/indie rock"/>
    <n v="121"/>
    <n v="38"/>
    <x v="4"/>
    <x v="14"/>
  </r>
  <r>
    <x v="2491"/>
    <x v="2490"/>
    <x v="2489"/>
    <n v="500"/>
    <n v="516"/>
    <x v="0"/>
    <x v="0"/>
    <s v="USD"/>
    <n v="1295142660"/>
    <x v="2491"/>
    <b v="0"/>
    <n v="10"/>
    <b v="1"/>
    <s v="music/indie rock"/>
    <n v="103"/>
    <n v="52"/>
    <x v="4"/>
    <x v="14"/>
  </r>
  <r>
    <x v="2492"/>
    <x v="2491"/>
    <x v="2490"/>
    <n v="600"/>
    <n v="750"/>
    <x v="0"/>
    <x v="0"/>
    <s v="USD"/>
    <n v="1339840740"/>
    <x v="2492"/>
    <b v="0"/>
    <n v="27"/>
    <b v="1"/>
    <s v="music/indie rock"/>
    <n v="125"/>
    <n v="28"/>
    <x v="4"/>
    <x v="14"/>
  </r>
  <r>
    <x v="2493"/>
    <x v="2492"/>
    <x v="2491"/>
    <n v="20000"/>
    <n v="25740"/>
    <x v="0"/>
    <x v="0"/>
    <s v="USD"/>
    <n v="1367208140"/>
    <x v="2493"/>
    <b v="0"/>
    <n v="259"/>
    <b v="1"/>
    <s v="music/indie rock"/>
    <n v="129"/>
    <n v="99"/>
    <x v="4"/>
    <x v="14"/>
  </r>
  <r>
    <x v="2494"/>
    <x v="2493"/>
    <x v="2492"/>
    <n v="1500"/>
    <n v="1515.08"/>
    <x v="0"/>
    <x v="0"/>
    <s v="USD"/>
    <n v="1337786944"/>
    <x v="2494"/>
    <b v="0"/>
    <n v="39"/>
    <b v="1"/>
    <s v="music/indie rock"/>
    <n v="101"/>
    <n v="39"/>
    <x v="4"/>
    <x v="14"/>
  </r>
  <r>
    <x v="2495"/>
    <x v="2494"/>
    <x v="2493"/>
    <n v="1500"/>
    <n v="1913.05"/>
    <x v="0"/>
    <x v="0"/>
    <s v="USD"/>
    <n v="1339022575"/>
    <x v="2495"/>
    <b v="0"/>
    <n v="42"/>
    <b v="1"/>
    <s v="music/indie rock"/>
    <n v="128"/>
    <n v="46"/>
    <x v="4"/>
    <x v="14"/>
  </r>
  <r>
    <x v="2496"/>
    <x v="2495"/>
    <x v="2494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x v="2497"/>
    <x v="2496"/>
    <x v="2495"/>
    <n v="4000"/>
    <n v="4510.8599999999997"/>
    <x v="0"/>
    <x v="0"/>
    <s v="USD"/>
    <n v="1312578338"/>
    <x v="2497"/>
    <b v="0"/>
    <n v="56"/>
    <b v="1"/>
    <s v="music/indie rock"/>
    <n v="113"/>
    <n v="81"/>
    <x v="4"/>
    <x v="14"/>
  </r>
  <r>
    <x v="2498"/>
    <x v="2497"/>
    <x v="2496"/>
    <n v="1000"/>
    <n v="1056"/>
    <x v="0"/>
    <x v="0"/>
    <s v="USD"/>
    <n v="1422400387"/>
    <x v="2498"/>
    <b v="0"/>
    <n v="20"/>
    <b v="1"/>
    <s v="music/indie rock"/>
    <n v="106"/>
    <n v="53"/>
    <x v="4"/>
    <x v="14"/>
  </r>
  <r>
    <x v="2499"/>
    <x v="2498"/>
    <x v="2497"/>
    <n v="4000"/>
    <n v="8105"/>
    <x v="0"/>
    <x v="0"/>
    <s v="USD"/>
    <n v="1356976800"/>
    <x v="2499"/>
    <b v="0"/>
    <n v="170"/>
    <b v="1"/>
    <s v="music/indie rock"/>
    <n v="203"/>
    <n v="48"/>
    <x v="4"/>
    <x v="14"/>
  </r>
  <r>
    <x v="2500"/>
    <x v="2499"/>
    <x v="2498"/>
    <n v="600"/>
    <n v="680"/>
    <x v="0"/>
    <x v="0"/>
    <s v="USD"/>
    <n v="1340476375"/>
    <x v="2500"/>
    <b v="0"/>
    <n v="29"/>
    <b v="1"/>
    <s v="music/indie rock"/>
    <n v="113"/>
    <n v="23"/>
    <x v="4"/>
    <x v="14"/>
  </r>
  <r>
    <x v="2501"/>
    <x v="2500"/>
    <x v="2499"/>
    <n v="11000"/>
    <n v="281"/>
    <x v="2"/>
    <x v="5"/>
    <s v="CAD"/>
    <n v="1443379104"/>
    <x v="2501"/>
    <b v="0"/>
    <n v="7"/>
    <b v="0"/>
    <s v="food/restaurants"/>
    <n v="3"/>
    <n v="40"/>
    <x v="7"/>
    <x v="34"/>
  </r>
  <r>
    <x v="2502"/>
    <x v="2501"/>
    <x v="2500"/>
    <n v="110000"/>
    <n v="86"/>
    <x v="2"/>
    <x v="0"/>
    <s v="USD"/>
    <n v="1411328918"/>
    <x v="2502"/>
    <b v="0"/>
    <n v="5"/>
    <b v="0"/>
    <s v="food/restaurants"/>
    <n v="0"/>
    <n v="17"/>
    <x v="7"/>
    <x v="34"/>
  </r>
  <r>
    <x v="2503"/>
    <x v="2502"/>
    <x v="2501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x v="2504"/>
    <x v="2503"/>
    <x v="2502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x v="2505"/>
    <x v="2504"/>
    <x v="2503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x v="2506"/>
    <x v="2505"/>
    <x v="2504"/>
    <n v="5000"/>
    <n v="30"/>
    <x v="2"/>
    <x v="1"/>
    <s v="GBP"/>
    <n v="1443906000"/>
    <x v="2506"/>
    <b v="0"/>
    <n v="2"/>
    <b v="0"/>
    <s v="food/restaurants"/>
    <n v="1"/>
    <n v="15"/>
    <x v="7"/>
    <x v="34"/>
  </r>
  <r>
    <x v="2507"/>
    <x v="2506"/>
    <x v="2505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x v="2508"/>
    <x v="2507"/>
    <x v="2506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x v="2509"/>
    <x v="2508"/>
    <x v="2507"/>
    <n v="95000"/>
    <n v="1000"/>
    <x v="2"/>
    <x v="1"/>
    <s v="GBP"/>
    <n v="1429554349"/>
    <x v="2509"/>
    <b v="0"/>
    <n v="28"/>
    <b v="0"/>
    <s v="food/restaurants"/>
    <n v="1"/>
    <n v="36"/>
    <x v="7"/>
    <x v="34"/>
  </r>
  <r>
    <x v="2510"/>
    <x v="2509"/>
    <x v="2508"/>
    <n v="50000"/>
    <n v="75"/>
    <x v="2"/>
    <x v="0"/>
    <s v="USD"/>
    <n v="1431647772"/>
    <x v="2510"/>
    <b v="0"/>
    <n v="2"/>
    <b v="0"/>
    <s v="food/restaurants"/>
    <n v="0"/>
    <n v="38"/>
    <x v="7"/>
    <x v="34"/>
  </r>
  <r>
    <x v="2511"/>
    <x v="2510"/>
    <x v="2509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x v="2512"/>
    <x v="2511"/>
    <x v="2510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x v="2513"/>
    <x v="2512"/>
    <x v="2511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x v="2514"/>
    <x v="2513"/>
    <x v="2512"/>
    <n v="12000"/>
    <n v="210"/>
    <x v="2"/>
    <x v="0"/>
    <s v="USD"/>
    <n v="1408526477"/>
    <x v="2514"/>
    <b v="0"/>
    <n v="4"/>
    <b v="0"/>
    <s v="food/restaurants"/>
    <n v="2"/>
    <n v="53"/>
    <x v="7"/>
    <x v="34"/>
  </r>
  <r>
    <x v="2515"/>
    <x v="2514"/>
    <x v="2513"/>
    <n v="5000"/>
    <n v="930"/>
    <x v="2"/>
    <x v="0"/>
    <s v="USD"/>
    <n v="1424635753"/>
    <x v="2515"/>
    <b v="0"/>
    <n v="12"/>
    <b v="0"/>
    <s v="food/restaurants"/>
    <n v="19"/>
    <n v="78"/>
    <x v="7"/>
    <x v="34"/>
  </r>
  <r>
    <x v="2516"/>
    <x v="2515"/>
    <x v="2514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x v="2517"/>
    <x v="2516"/>
    <x v="2515"/>
    <n v="18000"/>
    <n v="1767"/>
    <x v="2"/>
    <x v="5"/>
    <s v="CAD"/>
    <n v="1426788930"/>
    <x v="2517"/>
    <b v="0"/>
    <n v="33"/>
    <b v="0"/>
    <s v="food/restaurants"/>
    <n v="10"/>
    <n v="54"/>
    <x v="7"/>
    <x v="34"/>
  </r>
  <r>
    <x v="2518"/>
    <x v="2517"/>
    <x v="2516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x v="2519"/>
    <x v="2518"/>
    <x v="2517"/>
    <n v="150000"/>
    <n v="65"/>
    <x v="2"/>
    <x v="0"/>
    <s v="USD"/>
    <n v="1405741404"/>
    <x v="2519"/>
    <b v="0"/>
    <n v="4"/>
    <b v="0"/>
    <s v="food/restaurants"/>
    <n v="0"/>
    <n v="16"/>
    <x v="7"/>
    <x v="34"/>
  </r>
  <r>
    <x v="2520"/>
    <x v="2519"/>
    <x v="2518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x v="2521"/>
    <x v="2520"/>
    <x v="2519"/>
    <n v="12500"/>
    <n v="13685.99"/>
    <x v="0"/>
    <x v="0"/>
    <s v="USD"/>
    <n v="1444778021"/>
    <x v="2521"/>
    <b v="0"/>
    <n v="132"/>
    <b v="1"/>
    <s v="music/classical music"/>
    <n v="109"/>
    <n v="104"/>
    <x v="4"/>
    <x v="35"/>
  </r>
  <r>
    <x v="2522"/>
    <x v="2521"/>
    <x v="2520"/>
    <n v="5000"/>
    <n v="5000"/>
    <x v="0"/>
    <x v="0"/>
    <s v="USD"/>
    <n v="1461336720"/>
    <x v="2522"/>
    <b v="0"/>
    <n v="27"/>
    <b v="1"/>
    <s v="music/classical music"/>
    <n v="100"/>
    <n v="185"/>
    <x v="4"/>
    <x v="35"/>
  </r>
  <r>
    <x v="2523"/>
    <x v="2522"/>
    <x v="2521"/>
    <n v="900"/>
    <n v="1408"/>
    <x v="0"/>
    <x v="0"/>
    <s v="USD"/>
    <n v="1416270292"/>
    <x v="2523"/>
    <b v="0"/>
    <n v="26"/>
    <b v="1"/>
    <s v="music/classical music"/>
    <n v="156"/>
    <n v="54"/>
    <x v="4"/>
    <x v="35"/>
  </r>
  <r>
    <x v="2524"/>
    <x v="2523"/>
    <x v="2522"/>
    <n v="7500"/>
    <n v="7620"/>
    <x v="0"/>
    <x v="0"/>
    <s v="USD"/>
    <n v="1419136200"/>
    <x v="2524"/>
    <b v="0"/>
    <n v="43"/>
    <b v="1"/>
    <s v="music/classical music"/>
    <n v="102"/>
    <n v="177"/>
    <x v="4"/>
    <x v="35"/>
  </r>
  <r>
    <x v="2525"/>
    <x v="2524"/>
    <x v="2523"/>
    <n v="8000"/>
    <n v="8026"/>
    <x v="0"/>
    <x v="0"/>
    <s v="USD"/>
    <n v="1340914571"/>
    <x v="2525"/>
    <b v="0"/>
    <n v="80"/>
    <b v="1"/>
    <s v="music/classical music"/>
    <n v="100"/>
    <n v="100"/>
    <x v="4"/>
    <x v="35"/>
  </r>
  <r>
    <x v="2526"/>
    <x v="2525"/>
    <x v="2524"/>
    <n v="4000"/>
    <n v="4518"/>
    <x v="0"/>
    <x v="0"/>
    <s v="USD"/>
    <n v="1418014740"/>
    <x v="2526"/>
    <b v="0"/>
    <n v="33"/>
    <b v="1"/>
    <s v="music/classical music"/>
    <n v="113"/>
    <n v="137"/>
    <x v="4"/>
    <x v="35"/>
  </r>
  <r>
    <x v="2527"/>
    <x v="2526"/>
    <x v="2525"/>
    <n v="4000"/>
    <n v="4085"/>
    <x v="0"/>
    <x v="0"/>
    <s v="USD"/>
    <n v="1382068740"/>
    <x v="2527"/>
    <b v="0"/>
    <n v="71"/>
    <b v="1"/>
    <s v="music/classical music"/>
    <n v="102"/>
    <n v="58"/>
    <x v="4"/>
    <x v="35"/>
  </r>
  <r>
    <x v="2528"/>
    <x v="2527"/>
    <x v="2526"/>
    <n v="4000"/>
    <n v="4289.99"/>
    <x v="0"/>
    <x v="1"/>
    <s v="GBP"/>
    <n v="1440068400"/>
    <x v="2528"/>
    <b v="0"/>
    <n v="81"/>
    <b v="1"/>
    <s v="music/classical music"/>
    <n v="107"/>
    <n v="53"/>
    <x v="4"/>
    <x v="35"/>
  </r>
  <r>
    <x v="2529"/>
    <x v="2528"/>
    <x v="2527"/>
    <n v="6000"/>
    <n v="6257"/>
    <x v="0"/>
    <x v="0"/>
    <s v="USD"/>
    <n v="1332636975"/>
    <x v="2529"/>
    <b v="0"/>
    <n v="76"/>
    <b v="1"/>
    <s v="music/classical music"/>
    <n v="104"/>
    <n v="82"/>
    <x v="4"/>
    <x v="35"/>
  </r>
  <r>
    <x v="2530"/>
    <x v="2529"/>
    <x v="2528"/>
    <n v="6500"/>
    <n v="6500"/>
    <x v="0"/>
    <x v="0"/>
    <s v="USD"/>
    <n v="1429505400"/>
    <x v="2530"/>
    <b v="0"/>
    <n v="48"/>
    <b v="1"/>
    <s v="music/classical music"/>
    <n v="100"/>
    <n v="135"/>
    <x v="4"/>
    <x v="35"/>
  </r>
  <r>
    <x v="2531"/>
    <x v="2530"/>
    <x v="2529"/>
    <n v="4500"/>
    <n v="4518"/>
    <x v="0"/>
    <x v="0"/>
    <s v="USD"/>
    <n v="1439611140"/>
    <x v="2531"/>
    <b v="0"/>
    <n v="61"/>
    <b v="1"/>
    <s v="music/classical music"/>
    <n v="100"/>
    <n v="74"/>
    <x v="4"/>
    <x v="35"/>
  </r>
  <r>
    <x v="2532"/>
    <x v="2531"/>
    <x v="2530"/>
    <n v="4000"/>
    <n v="5045"/>
    <x v="0"/>
    <x v="0"/>
    <s v="USD"/>
    <n v="1345148566"/>
    <x v="2532"/>
    <b v="0"/>
    <n v="60"/>
    <b v="1"/>
    <s v="music/classical music"/>
    <n v="126"/>
    <n v="84"/>
    <x v="4"/>
    <x v="35"/>
  </r>
  <r>
    <x v="2533"/>
    <x v="2532"/>
    <x v="2531"/>
    <n v="7500"/>
    <n v="8300"/>
    <x v="0"/>
    <x v="0"/>
    <s v="USD"/>
    <n v="1362160868"/>
    <x v="2533"/>
    <b v="0"/>
    <n v="136"/>
    <b v="1"/>
    <s v="music/classical music"/>
    <n v="111"/>
    <n v="61"/>
    <x v="4"/>
    <x v="35"/>
  </r>
  <r>
    <x v="2534"/>
    <x v="2533"/>
    <x v="2532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x v="2535"/>
    <x v="2534"/>
    <x v="2533"/>
    <n v="20000"/>
    <n v="20755"/>
    <x v="0"/>
    <x v="0"/>
    <s v="USD"/>
    <n v="1417463945"/>
    <x v="2535"/>
    <b v="0"/>
    <n v="78"/>
    <b v="1"/>
    <s v="music/classical music"/>
    <n v="104"/>
    <n v="266"/>
    <x v="4"/>
    <x v="35"/>
  </r>
  <r>
    <x v="2536"/>
    <x v="2535"/>
    <x v="2534"/>
    <n v="25"/>
    <n v="29"/>
    <x v="0"/>
    <x v="0"/>
    <s v="USD"/>
    <n v="1375151566"/>
    <x v="2536"/>
    <b v="0"/>
    <n v="4"/>
    <b v="1"/>
    <s v="music/classical music"/>
    <n v="116"/>
    <n v="7"/>
    <x v="4"/>
    <x v="35"/>
  </r>
  <r>
    <x v="2537"/>
    <x v="2536"/>
    <x v="2535"/>
    <n v="1000"/>
    <n v="1100"/>
    <x v="0"/>
    <x v="0"/>
    <s v="USD"/>
    <n v="1312212855"/>
    <x v="2537"/>
    <b v="0"/>
    <n v="11"/>
    <b v="1"/>
    <s v="music/classical music"/>
    <n v="110"/>
    <n v="100"/>
    <x v="4"/>
    <x v="35"/>
  </r>
  <r>
    <x v="2538"/>
    <x v="2537"/>
    <x v="2536"/>
    <n v="18000"/>
    <n v="20343.169999999998"/>
    <x v="0"/>
    <x v="0"/>
    <s v="USD"/>
    <n v="1361681940"/>
    <x v="2538"/>
    <b v="0"/>
    <n v="185"/>
    <b v="1"/>
    <s v="music/classical music"/>
    <n v="113"/>
    <n v="110"/>
    <x v="4"/>
    <x v="35"/>
  </r>
  <r>
    <x v="2539"/>
    <x v="2538"/>
    <x v="2537"/>
    <n v="10000"/>
    <n v="10025"/>
    <x v="0"/>
    <x v="0"/>
    <s v="USD"/>
    <n v="1422913152"/>
    <x v="2539"/>
    <b v="0"/>
    <n v="59"/>
    <b v="1"/>
    <s v="music/classical music"/>
    <n v="100"/>
    <n v="170"/>
    <x v="4"/>
    <x v="35"/>
  </r>
  <r>
    <x v="2540"/>
    <x v="2539"/>
    <x v="2538"/>
    <n v="2500"/>
    <n v="2585"/>
    <x v="0"/>
    <x v="0"/>
    <s v="USD"/>
    <n v="1319904721"/>
    <x v="2540"/>
    <b v="0"/>
    <n v="27"/>
    <b v="1"/>
    <s v="music/classical music"/>
    <n v="103"/>
    <n v="96"/>
    <x v="4"/>
    <x v="35"/>
  </r>
  <r>
    <x v="2541"/>
    <x v="2540"/>
    <x v="2539"/>
    <n v="3500"/>
    <n v="3746"/>
    <x v="0"/>
    <x v="1"/>
    <s v="GBP"/>
    <n v="1380192418"/>
    <x v="2541"/>
    <b v="0"/>
    <n v="63"/>
    <b v="1"/>
    <s v="music/classical music"/>
    <n v="107"/>
    <n v="59"/>
    <x v="4"/>
    <x v="35"/>
  </r>
  <r>
    <x v="2542"/>
    <x v="2541"/>
    <x v="2540"/>
    <n v="700"/>
    <n v="725"/>
    <x v="0"/>
    <x v="0"/>
    <s v="USD"/>
    <n v="1380599940"/>
    <x v="2542"/>
    <b v="0"/>
    <n v="13"/>
    <b v="1"/>
    <s v="music/classical music"/>
    <n v="104"/>
    <n v="56"/>
    <x v="4"/>
    <x v="35"/>
  </r>
  <r>
    <x v="2543"/>
    <x v="2542"/>
    <x v="2541"/>
    <n v="250"/>
    <n v="391"/>
    <x v="0"/>
    <x v="0"/>
    <s v="USD"/>
    <n v="1293937200"/>
    <x v="2543"/>
    <b v="0"/>
    <n v="13"/>
    <b v="1"/>
    <s v="music/classical music"/>
    <n v="156"/>
    <n v="30"/>
    <x v="4"/>
    <x v="35"/>
  </r>
  <r>
    <x v="2544"/>
    <x v="2543"/>
    <x v="2542"/>
    <n v="5000"/>
    <n v="5041"/>
    <x v="0"/>
    <x v="0"/>
    <s v="USD"/>
    <n v="1341750569"/>
    <x v="2544"/>
    <b v="0"/>
    <n v="57"/>
    <b v="1"/>
    <s v="music/classical music"/>
    <n v="101"/>
    <n v="88"/>
    <x v="4"/>
    <x v="35"/>
  </r>
  <r>
    <x v="2545"/>
    <x v="2544"/>
    <x v="2543"/>
    <n v="2000"/>
    <n v="3906"/>
    <x v="0"/>
    <x v="0"/>
    <s v="USD"/>
    <n v="1424997000"/>
    <x v="2545"/>
    <b v="0"/>
    <n v="61"/>
    <b v="1"/>
    <s v="music/classical music"/>
    <n v="195"/>
    <n v="64"/>
    <x v="4"/>
    <x v="35"/>
  </r>
  <r>
    <x v="2546"/>
    <x v="2545"/>
    <x v="2544"/>
    <n v="3500"/>
    <n v="3910"/>
    <x v="0"/>
    <x v="0"/>
    <s v="USD"/>
    <n v="1380949200"/>
    <x v="2546"/>
    <b v="0"/>
    <n v="65"/>
    <b v="1"/>
    <s v="music/classical music"/>
    <n v="112"/>
    <n v="60"/>
    <x v="4"/>
    <x v="35"/>
  </r>
  <r>
    <x v="2547"/>
    <x v="2546"/>
    <x v="2545"/>
    <n v="5500"/>
    <n v="6592"/>
    <x v="0"/>
    <x v="0"/>
    <s v="USD"/>
    <n v="1333560803"/>
    <x v="2547"/>
    <b v="0"/>
    <n v="134"/>
    <b v="1"/>
    <s v="music/classical music"/>
    <n v="120"/>
    <n v="49"/>
    <x v="4"/>
    <x v="35"/>
  </r>
  <r>
    <x v="2548"/>
    <x v="2547"/>
    <x v="2546"/>
    <n v="6000"/>
    <n v="6111"/>
    <x v="0"/>
    <x v="6"/>
    <s v="EUR"/>
    <n v="1475209620"/>
    <x v="2548"/>
    <b v="0"/>
    <n v="37"/>
    <b v="1"/>
    <s v="music/classical music"/>
    <n v="102"/>
    <n v="165"/>
    <x v="4"/>
    <x v="35"/>
  </r>
  <r>
    <x v="2549"/>
    <x v="2548"/>
    <x v="2547"/>
    <n v="1570"/>
    <n v="1614"/>
    <x v="0"/>
    <x v="1"/>
    <s v="GBP"/>
    <n v="1370019600"/>
    <x v="2549"/>
    <b v="0"/>
    <n v="37"/>
    <b v="1"/>
    <s v="music/classical music"/>
    <n v="103"/>
    <n v="44"/>
    <x v="4"/>
    <x v="35"/>
  </r>
  <r>
    <x v="2550"/>
    <x v="2549"/>
    <x v="2548"/>
    <n v="6500"/>
    <n v="6555"/>
    <x v="0"/>
    <x v="0"/>
    <s v="USD"/>
    <n v="1444276740"/>
    <x v="2550"/>
    <b v="0"/>
    <n v="150"/>
    <b v="1"/>
    <s v="music/classical music"/>
    <n v="101"/>
    <n v="44"/>
    <x v="4"/>
    <x v="35"/>
  </r>
  <r>
    <x v="2551"/>
    <x v="2550"/>
    <x v="2549"/>
    <n v="3675"/>
    <n v="3775.5"/>
    <x v="0"/>
    <x v="0"/>
    <s v="USD"/>
    <n v="1332362880"/>
    <x v="2551"/>
    <b v="0"/>
    <n v="56"/>
    <b v="1"/>
    <s v="music/classical music"/>
    <n v="103"/>
    <n v="67"/>
    <x v="4"/>
    <x v="35"/>
  </r>
  <r>
    <x v="2552"/>
    <x v="2551"/>
    <x v="2550"/>
    <n v="3000"/>
    <n v="3195"/>
    <x v="0"/>
    <x v="0"/>
    <s v="USD"/>
    <n v="1488741981"/>
    <x v="2552"/>
    <b v="0"/>
    <n v="18"/>
    <b v="1"/>
    <s v="music/classical music"/>
    <n v="107"/>
    <n v="178"/>
    <x v="4"/>
    <x v="35"/>
  </r>
  <r>
    <x v="2553"/>
    <x v="2552"/>
    <x v="2551"/>
    <n v="1500"/>
    <n v="2333"/>
    <x v="0"/>
    <x v="0"/>
    <s v="USD"/>
    <n v="1348202807"/>
    <x v="2553"/>
    <b v="0"/>
    <n v="60"/>
    <b v="1"/>
    <s v="music/classical music"/>
    <n v="156"/>
    <n v="39"/>
    <x v="4"/>
    <x v="35"/>
  </r>
  <r>
    <x v="2554"/>
    <x v="2553"/>
    <x v="2552"/>
    <n v="3000"/>
    <n v="3684"/>
    <x v="0"/>
    <x v="0"/>
    <s v="USD"/>
    <n v="1433131140"/>
    <x v="2554"/>
    <b v="0"/>
    <n v="67"/>
    <b v="1"/>
    <s v="music/classical music"/>
    <n v="123"/>
    <n v="55"/>
    <x v="4"/>
    <x v="35"/>
  </r>
  <r>
    <x v="2555"/>
    <x v="2554"/>
    <x v="2553"/>
    <n v="2000"/>
    <n v="2147"/>
    <x v="0"/>
    <x v="0"/>
    <s v="USD"/>
    <n v="1338219793"/>
    <x v="2555"/>
    <b v="0"/>
    <n v="35"/>
    <b v="1"/>
    <s v="music/classical music"/>
    <n v="107"/>
    <n v="61"/>
    <x v="4"/>
    <x v="35"/>
  </r>
  <r>
    <x v="2556"/>
    <x v="2555"/>
    <x v="2554"/>
    <n v="745"/>
    <n v="786"/>
    <x v="0"/>
    <x v="0"/>
    <s v="USD"/>
    <n v="1356392857"/>
    <x v="2556"/>
    <b v="0"/>
    <n v="34"/>
    <b v="1"/>
    <s v="music/classical music"/>
    <n v="106"/>
    <n v="23"/>
    <x v="4"/>
    <x v="35"/>
  </r>
  <r>
    <x v="2557"/>
    <x v="2556"/>
    <x v="2555"/>
    <n v="900"/>
    <n v="1066"/>
    <x v="0"/>
    <x v="1"/>
    <s v="GBP"/>
    <n v="1400176386"/>
    <x v="2557"/>
    <b v="0"/>
    <n v="36"/>
    <b v="1"/>
    <s v="music/classical music"/>
    <n v="118"/>
    <n v="30"/>
    <x v="4"/>
    <x v="35"/>
  </r>
  <r>
    <x v="2558"/>
    <x v="2557"/>
    <x v="2556"/>
    <n v="1250"/>
    <n v="1361"/>
    <x v="0"/>
    <x v="2"/>
    <s v="AUD"/>
    <n v="1430488740"/>
    <x v="2558"/>
    <b v="0"/>
    <n v="18"/>
    <b v="1"/>
    <s v="music/classical music"/>
    <n v="109"/>
    <n v="76"/>
    <x v="4"/>
    <x v="35"/>
  </r>
  <r>
    <x v="2559"/>
    <x v="2558"/>
    <x v="2557"/>
    <n v="800"/>
    <n v="890"/>
    <x v="0"/>
    <x v="0"/>
    <s v="USD"/>
    <n v="1321385820"/>
    <x v="2559"/>
    <b v="0"/>
    <n v="25"/>
    <b v="1"/>
    <s v="music/classical music"/>
    <n v="111"/>
    <n v="36"/>
    <x v="4"/>
    <x v="35"/>
  </r>
  <r>
    <x v="2560"/>
    <x v="2559"/>
    <x v="2558"/>
    <n v="3000"/>
    <n v="3003"/>
    <x v="0"/>
    <x v="1"/>
    <s v="GBP"/>
    <n v="1425682174"/>
    <x v="2560"/>
    <b v="0"/>
    <n v="21"/>
    <b v="1"/>
    <s v="music/classical music"/>
    <n v="100"/>
    <n v="143"/>
    <x v="4"/>
    <x v="35"/>
  </r>
  <r>
    <x v="2561"/>
    <x v="2560"/>
    <x v="2559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x v="2562"/>
    <x v="2561"/>
    <x v="2560"/>
    <n v="10000"/>
    <n v="75"/>
    <x v="1"/>
    <x v="12"/>
    <s v="EUR"/>
    <n v="1476189339"/>
    <x v="2562"/>
    <b v="0"/>
    <n v="3"/>
    <b v="0"/>
    <s v="food/food trucks"/>
    <n v="1"/>
    <n v="25"/>
    <x v="7"/>
    <x v="19"/>
  </r>
  <r>
    <x v="2563"/>
    <x v="2562"/>
    <x v="2561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x v="2564"/>
    <x v="2563"/>
    <x v="2562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x v="2565"/>
    <x v="2564"/>
    <x v="2563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x v="2566"/>
    <x v="2565"/>
    <x v="2564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x v="2567"/>
    <x v="2566"/>
    <x v="2565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x v="2568"/>
    <x v="2567"/>
    <x v="2566"/>
    <n v="10000"/>
    <n v="50"/>
    <x v="1"/>
    <x v="1"/>
    <s v="GBP"/>
    <n v="1472745594"/>
    <x v="2568"/>
    <b v="0"/>
    <n v="1"/>
    <b v="0"/>
    <s v="food/food trucks"/>
    <n v="1"/>
    <n v="50"/>
    <x v="7"/>
    <x v="19"/>
  </r>
  <r>
    <x v="2569"/>
    <x v="2568"/>
    <x v="2567"/>
    <n v="6500"/>
    <n v="145"/>
    <x v="1"/>
    <x v="0"/>
    <s v="USD"/>
    <n v="1442457112"/>
    <x v="2569"/>
    <b v="0"/>
    <n v="2"/>
    <b v="0"/>
    <s v="food/food trucks"/>
    <n v="2"/>
    <n v="73"/>
    <x v="7"/>
    <x v="19"/>
  </r>
  <r>
    <x v="2570"/>
    <x v="2569"/>
    <x v="2568"/>
    <n v="7000"/>
    <n v="59"/>
    <x v="1"/>
    <x v="0"/>
    <s v="USD"/>
    <n v="1486590035"/>
    <x v="2570"/>
    <b v="0"/>
    <n v="2"/>
    <b v="0"/>
    <s v="food/food trucks"/>
    <n v="1"/>
    <n v="30"/>
    <x v="7"/>
    <x v="19"/>
  </r>
  <r>
    <x v="2571"/>
    <x v="2570"/>
    <x v="2569"/>
    <n v="100000"/>
    <n v="250"/>
    <x v="1"/>
    <x v="2"/>
    <s v="AUD"/>
    <n v="1463645521"/>
    <x v="2571"/>
    <b v="0"/>
    <n v="4"/>
    <b v="0"/>
    <s v="food/food trucks"/>
    <n v="0"/>
    <n v="63"/>
    <x v="7"/>
    <x v="19"/>
  </r>
  <r>
    <x v="2572"/>
    <x v="2571"/>
    <x v="2570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x v="2573"/>
    <x v="2572"/>
    <x v="2571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x v="2574"/>
    <x v="2573"/>
    <x v="2572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x v="2575"/>
    <x v="2574"/>
    <x v="2573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x v="2576"/>
    <x v="2575"/>
    <x v="2574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x v="2577"/>
    <x v="2576"/>
    <x v="2575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x v="2578"/>
    <x v="2577"/>
    <x v="2576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x v="2579"/>
    <x v="2578"/>
    <x v="2577"/>
    <n v="200000"/>
    <n v="277"/>
    <x v="1"/>
    <x v="0"/>
    <s v="USD"/>
    <n v="1410810903"/>
    <x v="2579"/>
    <b v="0"/>
    <n v="12"/>
    <b v="0"/>
    <s v="food/food trucks"/>
    <n v="0"/>
    <n v="23"/>
    <x v="7"/>
    <x v="19"/>
  </r>
  <r>
    <x v="2580"/>
    <x v="2579"/>
    <x v="2578"/>
    <n v="8500"/>
    <n v="51"/>
    <x v="1"/>
    <x v="0"/>
    <s v="USD"/>
    <n v="1431745200"/>
    <x v="2580"/>
    <b v="0"/>
    <n v="2"/>
    <b v="0"/>
    <s v="food/food trucks"/>
    <n v="1"/>
    <n v="26"/>
    <x v="7"/>
    <x v="19"/>
  </r>
  <r>
    <x v="2581"/>
    <x v="2580"/>
    <x v="2579"/>
    <n v="5000"/>
    <n v="530"/>
    <x v="2"/>
    <x v="0"/>
    <s v="USD"/>
    <n v="1447689898"/>
    <x v="2581"/>
    <b v="0"/>
    <n v="11"/>
    <b v="0"/>
    <s v="food/food trucks"/>
    <n v="11"/>
    <n v="48"/>
    <x v="7"/>
    <x v="19"/>
  </r>
  <r>
    <x v="2582"/>
    <x v="2581"/>
    <x v="2580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x v="2583"/>
    <x v="2582"/>
    <x v="2581"/>
    <n v="1000"/>
    <n v="5"/>
    <x v="2"/>
    <x v="0"/>
    <s v="USD"/>
    <n v="1426526880"/>
    <x v="2583"/>
    <b v="0"/>
    <n v="5"/>
    <b v="0"/>
    <s v="food/food trucks"/>
    <n v="1"/>
    <n v="1"/>
    <x v="7"/>
    <x v="19"/>
  </r>
  <r>
    <x v="2584"/>
    <x v="2583"/>
    <x v="2582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x v="2585"/>
    <x v="2584"/>
    <x v="2583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x v="2586"/>
    <x v="2585"/>
    <x v="2584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x v="2587"/>
    <x v="2586"/>
    <x v="2585"/>
    <n v="50000"/>
    <n v="1217"/>
    <x v="2"/>
    <x v="0"/>
    <s v="USD"/>
    <n v="1451491953"/>
    <x v="2587"/>
    <b v="0"/>
    <n v="6"/>
    <b v="0"/>
    <s v="food/food trucks"/>
    <n v="2"/>
    <n v="203"/>
    <x v="7"/>
    <x v="19"/>
  </r>
  <r>
    <x v="2588"/>
    <x v="2587"/>
    <x v="2586"/>
    <n v="6000"/>
    <n v="233"/>
    <x v="2"/>
    <x v="0"/>
    <s v="USD"/>
    <n v="1427807640"/>
    <x v="2588"/>
    <b v="0"/>
    <n v="8"/>
    <b v="0"/>
    <s v="food/food trucks"/>
    <n v="4"/>
    <n v="29"/>
    <x v="7"/>
    <x v="19"/>
  </r>
  <r>
    <x v="2589"/>
    <x v="2588"/>
    <x v="2587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x v="2590"/>
    <x v="2589"/>
    <x v="2588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x v="2591"/>
    <x v="2590"/>
    <x v="2589"/>
    <n v="1500"/>
    <n v="26"/>
    <x v="2"/>
    <x v="0"/>
    <s v="USD"/>
    <n v="1457901924"/>
    <x v="2591"/>
    <b v="0"/>
    <n v="2"/>
    <b v="0"/>
    <s v="food/food trucks"/>
    <n v="2"/>
    <n v="13"/>
    <x v="7"/>
    <x v="19"/>
  </r>
  <r>
    <x v="2592"/>
    <x v="2591"/>
    <x v="2590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x v="2593"/>
    <x v="2592"/>
    <x v="2591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x v="2594"/>
    <x v="2593"/>
    <x v="2592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x v="2595"/>
    <x v="2594"/>
    <x v="2593"/>
    <n v="15000"/>
    <n v="1825"/>
    <x v="2"/>
    <x v="0"/>
    <s v="USD"/>
    <n v="1487915500"/>
    <x v="2595"/>
    <b v="0"/>
    <n v="19"/>
    <b v="0"/>
    <s v="food/food trucks"/>
    <n v="12"/>
    <n v="96"/>
    <x v="7"/>
    <x v="19"/>
  </r>
  <r>
    <x v="2596"/>
    <x v="2595"/>
    <x v="2594"/>
    <n v="35000"/>
    <n v="8256"/>
    <x v="2"/>
    <x v="5"/>
    <s v="CAD"/>
    <n v="1407427009"/>
    <x v="2596"/>
    <b v="0"/>
    <n v="27"/>
    <b v="0"/>
    <s v="food/food trucks"/>
    <n v="24"/>
    <n v="306"/>
    <x v="7"/>
    <x v="19"/>
  </r>
  <r>
    <x v="2597"/>
    <x v="2596"/>
    <x v="2595"/>
    <n v="1500"/>
    <n v="85"/>
    <x v="2"/>
    <x v="1"/>
    <s v="GBP"/>
    <n v="1466323917"/>
    <x v="2597"/>
    <b v="0"/>
    <n v="7"/>
    <b v="0"/>
    <s v="food/food trucks"/>
    <n v="6"/>
    <n v="12"/>
    <x v="7"/>
    <x v="19"/>
  </r>
  <r>
    <x v="2598"/>
    <x v="2597"/>
    <x v="2596"/>
    <n v="3000"/>
    <n v="1170"/>
    <x v="2"/>
    <x v="0"/>
    <s v="USD"/>
    <n v="1443039001"/>
    <x v="2598"/>
    <b v="0"/>
    <n v="14"/>
    <b v="0"/>
    <s v="food/food trucks"/>
    <n v="39"/>
    <n v="84"/>
    <x v="7"/>
    <x v="19"/>
  </r>
  <r>
    <x v="2599"/>
    <x v="2598"/>
    <x v="2597"/>
    <n v="9041"/>
    <n v="90"/>
    <x v="2"/>
    <x v="0"/>
    <s v="USD"/>
    <n v="1407089147"/>
    <x v="2599"/>
    <b v="0"/>
    <n v="5"/>
    <b v="0"/>
    <s v="food/food trucks"/>
    <n v="1"/>
    <n v="18"/>
    <x v="7"/>
    <x v="19"/>
  </r>
  <r>
    <x v="2600"/>
    <x v="2599"/>
    <x v="2598"/>
    <n v="50000"/>
    <n v="3466"/>
    <x v="2"/>
    <x v="0"/>
    <s v="USD"/>
    <n v="1458938200"/>
    <x v="2600"/>
    <b v="0"/>
    <n v="30"/>
    <b v="0"/>
    <s v="food/food trucks"/>
    <n v="7"/>
    <n v="116"/>
    <x v="7"/>
    <x v="19"/>
  </r>
  <r>
    <x v="2601"/>
    <x v="2600"/>
    <x v="2599"/>
    <n v="500"/>
    <n v="3307"/>
    <x v="0"/>
    <x v="0"/>
    <s v="USD"/>
    <n v="1347508740"/>
    <x v="2601"/>
    <b v="1"/>
    <n v="151"/>
    <b v="1"/>
    <s v="technology/space exploration"/>
    <n v="661"/>
    <n v="22"/>
    <x v="2"/>
    <x v="36"/>
  </r>
  <r>
    <x v="2602"/>
    <x v="2601"/>
    <x v="2600"/>
    <n v="12000"/>
    <n v="39131"/>
    <x v="0"/>
    <x v="0"/>
    <s v="USD"/>
    <n v="1415827200"/>
    <x v="2602"/>
    <b v="1"/>
    <n v="489"/>
    <b v="1"/>
    <s v="technology/space exploration"/>
    <n v="326"/>
    <n v="80"/>
    <x v="2"/>
    <x v="36"/>
  </r>
  <r>
    <x v="2603"/>
    <x v="2602"/>
    <x v="2601"/>
    <n v="1750"/>
    <n v="1776"/>
    <x v="0"/>
    <x v="0"/>
    <s v="USD"/>
    <n v="1387835654"/>
    <x v="2603"/>
    <b v="1"/>
    <n v="50"/>
    <b v="1"/>
    <s v="technology/space exploration"/>
    <n v="101"/>
    <n v="36"/>
    <x v="2"/>
    <x v="36"/>
  </r>
  <r>
    <x v="2604"/>
    <x v="2603"/>
    <x v="2602"/>
    <n v="20000"/>
    <n v="20843.599999999999"/>
    <x v="0"/>
    <x v="0"/>
    <s v="USD"/>
    <n v="1335662023"/>
    <x v="2604"/>
    <b v="1"/>
    <n v="321"/>
    <b v="1"/>
    <s v="technology/space exploration"/>
    <n v="104"/>
    <n v="65"/>
    <x v="2"/>
    <x v="36"/>
  </r>
  <r>
    <x v="2605"/>
    <x v="2604"/>
    <x v="2603"/>
    <n v="100000"/>
    <n v="107421.57"/>
    <x v="0"/>
    <x v="0"/>
    <s v="USD"/>
    <n v="1466168390"/>
    <x v="2605"/>
    <b v="1"/>
    <n v="1762"/>
    <b v="1"/>
    <s v="technology/space exploration"/>
    <n v="107"/>
    <n v="61"/>
    <x v="2"/>
    <x v="36"/>
  </r>
  <r>
    <x v="2606"/>
    <x v="2605"/>
    <x v="2604"/>
    <n v="11000"/>
    <n v="12106"/>
    <x v="0"/>
    <x v="0"/>
    <s v="USD"/>
    <n v="1398791182"/>
    <x v="2606"/>
    <b v="1"/>
    <n v="385"/>
    <b v="1"/>
    <s v="technology/space exploration"/>
    <n v="110"/>
    <n v="31"/>
    <x v="2"/>
    <x v="36"/>
  </r>
  <r>
    <x v="2607"/>
    <x v="2606"/>
    <x v="2605"/>
    <n v="8000"/>
    <n v="32616"/>
    <x v="0"/>
    <x v="0"/>
    <s v="USD"/>
    <n v="1439344800"/>
    <x v="2607"/>
    <b v="1"/>
    <n v="398"/>
    <b v="1"/>
    <s v="technology/space exploration"/>
    <n v="408"/>
    <n v="82"/>
    <x v="2"/>
    <x v="36"/>
  </r>
  <r>
    <x v="2608"/>
    <x v="2607"/>
    <x v="2606"/>
    <n v="8000"/>
    <n v="17914"/>
    <x v="0"/>
    <x v="0"/>
    <s v="USD"/>
    <n v="1489536000"/>
    <x v="2608"/>
    <b v="1"/>
    <n v="304"/>
    <b v="1"/>
    <s v="technology/space exploration"/>
    <n v="224"/>
    <n v="59"/>
    <x v="2"/>
    <x v="36"/>
  </r>
  <r>
    <x v="2609"/>
    <x v="2608"/>
    <x v="2607"/>
    <n v="35000"/>
    <n v="106330.39"/>
    <x v="0"/>
    <x v="0"/>
    <s v="USD"/>
    <n v="1342330951"/>
    <x v="2609"/>
    <b v="1"/>
    <n v="676"/>
    <b v="1"/>
    <s v="technology/space exploration"/>
    <n v="304"/>
    <n v="157"/>
    <x v="2"/>
    <x v="36"/>
  </r>
  <r>
    <x v="2610"/>
    <x v="2609"/>
    <x v="2608"/>
    <n v="22765"/>
    <n v="32172.66"/>
    <x v="0"/>
    <x v="0"/>
    <s v="USD"/>
    <n v="1471849140"/>
    <x v="2610"/>
    <b v="1"/>
    <n v="577"/>
    <b v="1"/>
    <s v="technology/space exploration"/>
    <n v="141"/>
    <n v="56"/>
    <x v="2"/>
    <x v="36"/>
  </r>
  <r>
    <x v="2611"/>
    <x v="2610"/>
    <x v="2609"/>
    <n v="11000"/>
    <n v="306970"/>
    <x v="0"/>
    <x v="12"/>
    <s v="EUR"/>
    <n v="1483397940"/>
    <x v="2611"/>
    <b v="1"/>
    <n v="3663"/>
    <b v="1"/>
    <s v="technology/space exploration"/>
    <n v="2791"/>
    <n v="84"/>
    <x v="2"/>
    <x v="36"/>
  </r>
  <r>
    <x v="2612"/>
    <x v="2611"/>
    <x v="2610"/>
    <n v="10000"/>
    <n v="17176.13"/>
    <x v="0"/>
    <x v="0"/>
    <s v="USD"/>
    <n v="1420773970"/>
    <x v="2612"/>
    <b v="1"/>
    <n v="294"/>
    <b v="1"/>
    <s v="technology/space exploration"/>
    <n v="172"/>
    <n v="58"/>
    <x v="2"/>
    <x v="36"/>
  </r>
  <r>
    <x v="2613"/>
    <x v="2612"/>
    <x v="2611"/>
    <n v="7500"/>
    <n v="7576"/>
    <x v="0"/>
    <x v="0"/>
    <s v="USD"/>
    <n v="1348256294"/>
    <x v="2613"/>
    <b v="1"/>
    <n v="28"/>
    <b v="1"/>
    <s v="technology/space exploration"/>
    <n v="101"/>
    <n v="271"/>
    <x v="2"/>
    <x v="36"/>
  </r>
  <r>
    <x v="2614"/>
    <x v="2613"/>
    <x v="2612"/>
    <n v="10500"/>
    <n v="10710"/>
    <x v="0"/>
    <x v="0"/>
    <s v="USD"/>
    <n v="1398834000"/>
    <x v="2614"/>
    <b v="1"/>
    <n v="100"/>
    <b v="1"/>
    <s v="technology/space exploration"/>
    <n v="102"/>
    <n v="107"/>
    <x v="2"/>
    <x v="36"/>
  </r>
  <r>
    <x v="2615"/>
    <x v="2614"/>
    <x v="2613"/>
    <n v="2001"/>
    <n v="3397"/>
    <x v="0"/>
    <x v="1"/>
    <s v="GBP"/>
    <n v="1462017600"/>
    <x v="2615"/>
    <b v="0"/>
    <n v="72"/>
    <b v="1"/>
    <s v="technology/space exploration"/>
    <n v="170"/>
    <n v="47"/>
    <x v="2"/>
    <x v="36"/>
  </r>
  <r>
    <x v="2616"/>
    <x v="2615"/>
    <x v="2614"/>
    <n v="25000"/>
    <n v="28633.5"/>
    <x v="0"/>
    <x v="0"/>
    <s v="USD"/>
    <n v="1440546729"/>
    <x v="2616"/>
    <b v="1"/>
    <n v="238"/>
    <b v="1"/>
    <s v="technology/space exploration"/>
    <n v="115"/>
    <n v="120"/>
    <x v="2"/>
    <x v="36"/>
  </r>
  <r>
    <x v="2617"/>
    <x v="2616"/>
    <x v="2615"/>
    <n v="500"/>
    <n v="4388"/>
    <x v="0"/>
    <x v="0"/>
    <s v="USD"/>
    <n v="1413838751"/>
    <x v="2617"/>
    <b v="1"/>
    <n v="159"/>
    <b v="1"/>
    <s v="technology/space exploration"/>
    <n v="878"/>
    <n v="28"/>
    <x v="2"/>
    <x v="36"/>
  </r>
  <r>
    <x v="2618"/>
    <x v="2617"/>
    <x v="2616"/>
    <n v="15000"/>
    <n v="15808"/>
    <x v="0"/>
    <x v="0"/>
    <s v="USD"/>
    <n v="1449000061"/>
    <x v="2618"/>
    <b v="1"/>
    <n v="77"/>
    <b v="1"/>
    <s v="technology/space exploration"/>
    <n v="105"/>
    <n v="205"/>
    <x v="2"/>
    <x v="36"/>
  </r>
  <r>
    <x v="2619"/>
    <x v="2618"/>
    <x v="2617"/>
    <n v="1000"/>
    <n v="1884"/>
    <x v="0"/>
    <x v="0"/>
    <s v="USD"/>
    <n v="1445598000"/>
    <x v="2619"/>
    <b v="1"/>
    <n v="53"/>
    <b v="1"/>
    <s v="technology/space exploration"/>
    <n v="188"/>
    <n v="36"/>
    <x v="2"/>
    <x v="36"/>
  </r>
  <r>
    <x v="2620"/>
    <x v="2619"/>
    <x v="2618"/>
    <n v="65000"/>
    <n v="93374"/>
    <x v="0"/>
    <x v="2"/>
    <s v="AUD"/>
    <n v="1444525200"/>
    <x v="2620"/>
    <b v="1"/>
    <n v="1251"/>
    <b v="1"/>
    <s v="technology/space exploration"/>
    <n v="144"/>
    <n v="75"/>
    <x v="2"/>
    <x v="36"/>
  </r>
  <r>
    <x v="2621"/>
    <x v="2620"/>
    <x v="2619"/>
    <n v="15000"/>
    <n v="21882"/>
    <x v="0"/>
    <x v="0"/>
    <s v="USD"/>
    <n v="1432230988"/>
    <x v="2621"/>
    <b v="1"/>
    <n v="465"/>
    <b v="1"/>
    <s v="technology/space exploration"/>
    <n v="146"/>
    <n v="47"/>
    <x v="2"/>
    <x v="36"/>
  </r>
  <r>
    <x v="2622"/>
    <x v="2621"/>
    <x v="2620"/>
    <n v="1500"/>
    <n v="1967.76"/>
    <x v="0"/>
    <x v="13"/>
    <s v="EUR"/>
    <n v="1483120216"/>
    <x v="2622"/>
    <b v="0"/>
    <n v="74"/>
    <b v="1"/>
    <s v="technology/space exploration"/>
    <n v="131"/>
    <n v="27"/>
    <x v="2"/>
    <x v="36"/>
  </r>
  <r>
    <x v="2623"/>
    <x v="2622"/>
    <x v="2621"/>
    <n v="2000"/>
    <n v="2280"/>
    <x v="0"/>
    <x v="0"/>
    <s v="USD"/>
    <n v="1480658966"/>
    <x v="2623"/>
    <b v="0"/>
    <n v="62"/>
    <b v="1"/>
    <s v="technology/space exploration"/>
    <n v="114"/>
    <n v="37"/>
    <x v="2"/>
    <x v="36"/>
  </r>
  <r>
    <x v="2624"/>
    <x v="2623"/>
    <x v="2622"/>
    <n v="8000"/>
    <n v="110353.65"/>
    <x v="0"/>
    <x v="0"/>
    <s v="USD"/>
    <n v="1347530822"/>
    <x v="2624"/>
    <b v="0"/>
    <n v="3468"/>
    <b v="1"/>
    <s v="technology/space exploration"/>
    <n v="1379"/>
    <n v="32"/>
    <x v="2"/>
    <x v="36"/>
  </r>
  <r>
    <x v="2625"/>
    <x v="2624"/>
    <x v="2623"/>
    <n v="150"/>
    <n v="1434"/>
    <x v="0"/>
    <x v="12"/>
    <s v="EUR"/>
    <n v="1478723208"/>
    <x v="2625"/>
    <b v="0"/>
    <n v="52"/>
    <b v="1"/>
    <s v="technology/space exploration"/>
    <n v="956"/>
    <n v="28"/>
    <x v="2"/>
    <x v="36"/>
  </r>
  <r>
    <x v="2626"/>
    <x v="2625"/>
    <x v="2624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</r>
  <r>
    <x v="2627"/>
    <x v="2626"/>
    <x v="2625"/>
    <n v="150"/>
    <n v="970"/>
    <x v="0"/>
    <x v="0"/>
    <s v="USD"/>
    <n v="1448571261"/>
    <x v="2627"/>
    <b v="0"/>
    <n v="45"/>
    <b v="1"/>
    <s v="technology/space exploration"/>
    <n v="647"/>
    <n v="22"/>
    <x v="2"/>
    <x v="36"/>
  </r>
  <r>
    <x v="2628"/>
    <x v="2627"/>
    <x v="2626"/>
    <n v="839"/>
    <n v="926"/>
    <x v="0"/>
    <x v="0"/>
    <s v="USD"/>
    <n v="1417389067"/>
    <x v="2628"/>
    <b v="0"/>
    <n v="21"/>
    <b v="1"/>
    <s v="technology/space exploration"/>
    <n v="110"/>
    <n v="44"/>
    <x v="2"/>
    <x v="36"/>
  </r>
  <r>
    <x v="2629"/>
    <x v="2628"/>
    <x v="2627"/>
    <n v="5000"/>
    <n v="6387"/>
    <x v="0"/>
    <x v="1"/>
    <s v="GBP"/>
    <n v="1431608122"/>
    <x v="2629"/>
    <b v="0"/>
    <n v="100"/>
    <b v="1"/>
    <s v="technology/space exploration"/>
    <n v="128"/>
    <n v="64"/>
    <x v="2"/>
    <x v="36"/>
  </r>
  <r>
    <x v="2630"/>
    <x v="2629"/>
    <x v="2628"/>
    <n v="2000"/>
    <n v="3158"/>
    <x v="0"/>
    <x v="2"/>
    <s v="AUD"/>
    <n v="1467280800"/>
    <x v="2630"/>
    <b v="0"/>
    <n v="81"/>
    <b v="1"/>
    <s v="technology/space exploration"/>
    <n v="158"/>
    <n v="39"/>
    <x v="2"/>
    <x v="36"/>
  </r>
  <r>
    <x v="2631"/>
    <x v="2630"/>
    <x v="2629"/>
    <n v="20000"/>
    <n v="22933.05"/>
    <x v="0"/>
    <x v="0"/>
    <s v="USD"/>
    <n v="1440907427"/>
    <x v="2631"/>
    <b v="0"/>
    <n v="286"/>
    <b v="1"/>
    <s v="technology/space exploration"/>
    <n v="115"/>
    <n v="80"/>
    <x v="2"/>
    <x v="36"/>
  </r>
  <r>
    <x v="2632"/>
    <x v="2631"/>
    <x v="2630"/>
    <n v="1070"/>
    <n v="1466"/>
    <x v="0"/>
    <x v="0"/>
    <s v="USD"/>
    <n v="1464485339"/>
    <x v="2632"/>
    <b v="0"/>
    <n v="42"/>
    <b v="1"/>
    <s v="technology/space exploration"/>
    <n v="137"/>
    <n v="35"/>
    <x v="2"/>
    <x v="36"/>
  </r>
  <r>
    <x v="2633"/>
    <x v="2632"/>
    <x v="2631"/>
    <n v="5000"/>
    <n v="17731"/>
    <x v="0"/>
    <x v="0"/>
    <s v="USD"/>
    <n v="1393542000"/>
    <x v="2633"/>
    <b v="0"/>
    <n v="199"/>
    <b v="1"/>
    <s v="technology/space exploration"/>
    <n v="355"/>
    <n v="89"/>
    <x v="2"/>
    <x v="36"/>
  </r>
  <r>
    <x v="2634"/>
    <x v="2633"/>
    <x v="2632"/>
    <n v="930"/>
    <n v="986"/>
    <x v="0"/>
    <x v="0"/>
    <s v="USD"/>
    <n v="1475163921"/>
    <x v="2634"/>
    <b v="0"/>
    <n v="25"/>
    <b v="1"/>
    <s v="technology/space exploration"/>
    <n v="106"/>
    <n v="39"/>
    <x v="2"/>
    <x v="36"/>
  </r>
  <r>
    <x v="2635"/>
    <x v="2634"/>
    <x v="2633"/>
    <n v="11500"/>
    <n v="11500"/>
    <x v="0"/>
    <x v="5"/>
    <s v="CAD"/>
    <n v="1425937761"/>
    <x v="2635"/>
    <b v="0"/>
    <n v="84"/>
    <b v="1"/>
    <s v="technology/space exploration"/>
    <n v="100"/>
    <n v="137"/>
    <x v="2"/>
    <x v="36"/>
  </r>
  <r>
    <x v="2636"/>
    <x v="2635"/>
    <x v="2634"/>
    <n v="1000"/>
    <n v="1873"/>
    <x v="0"/>
    <x v="0"/>
    <s v="USD"/>
    <n v="1476579600"/>
    <x v="2636"/>
    <b v="0"/>
    <n v="50"/>
    <b v="1"/>
    <s v="technology/space exploration"/>
    <n v="187"/>
    <n v="37"/>
    <x v="2"/>
    <x v="36"/>
  </r>
  <r>
    <x v="2637"/>
    <x v="2636"/>
    <x v="2635"/>
    <n v="500"/>
    <n v="831"/>
    <x v="0"/>
    <x v="0"/>
    <s v="USD"/>
    <n v="1476277875"/>
    <x v="2637"/>
    <b v="0"/>
    <n v="26"/>
    <b v="1"/>
    <s v="technology/space exploration"/>
    <n v="166"/>
    <n v="32"/>
    <x v="2"/>
    <x v="36"/>
  </r>
  <r>
    <x v="2638"/>
    <x v="2637"/>
    <x v="2636"/>
    <n v="347"/>
    <n v="353"/>
    <x v="0"/>
    <x v="0"/>
    <s v="USD"/>
    <n v="1421358895"/>
    <x v="2638"/>
    <b v="0"/>
    <n v="14"/>
    <b v="1"/>
    <s v="technology/space exploration"/>
    <n v="102"/>
    <n v="25"/>
    <x v="2"/>
    <x v="36"/>
  </r>
  <r>
    <x v="2639"/>
    <x v="2638"/>
    <x v="2637"/>
    <n v="300"/>
    <n v="492"/>
    <x v="0"/>
    <x v="1"/>
    <s v="GBP"/>
    <n v="1424378748"/>
    <x v="2639"/>
    <b v="0"/>
    <n v="49"/>
    <b v="1"/>
    <s v="technology/space exploration"/>
    <n v="164"/>
    <n v="10"/>
    <x v="2"/>
    <x v="36"/>
  </r>
  <r>
    <x v="2640"/>
    <x v="2639"/>
    <x v="2638"/>
    <n v="3000"/>
    <n v="3170"/>
    <x v="0"/>
    <x v="0"/>
    <s v="USD"/>
    <n v="1433735474"/>
    <x v="2640"/>
    <b v="0"/>
    <n v="69"/>
    <b v="1"/>
    <s v="technology/space exploration"/>
    <n v="106"/>
    <n v="46"/>
    <x v="2"/>
    <x v="36"/>
  </r>
  <r>
    <x v="2641"/>
    <x v="2640"/>
    <x v="2639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x v="2642"/>
    <x v="2641"/>
    <x v="2640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x v="2643"/>
    <x v="2642"/>
    <x v="2641"/>
    <n v="1000000"/>
    <n v="335597.31"/>
    <x v="1"/>
    <x v="0"/>
    <s v="USD"/>
    <n v="1482307140"/>
    <x v="2643"/>
    <b v="1"/>
    <n v="1501"/>
    <b v="0"/>
    <s v="technology/space exploration"/>
    <n v="34"/>
    <n v="224"/>
    <x v="2"/>
    <x v="36"/>
  </r>
  <r>
    <x v="2644"/>
    <x v="2643"/>
    <x v="2642"/>
    <n v="100000"/>
    <n v="2053"/>
    <x v="1"/>
    <x v="0"/>
    <s v="USD"/>
    <n v="1489172435"/>
    <x v="2644"/>
    <b v="1"/>
    <n v="52"/>
    <b v="0"/>
    <s v="technology/space exploration"/>
    <n v="2"/>
    <n v="39"/>
    <x v="2"/>
    <x v="36"/>
  </r>
  <r>
    <x v="2645"/>
    <x v="2644"/>
    <x v="2643"/>
    <n v="20000"/>
    <n v="2100"/>
    <x v="1"/>
    <x v="2"/>
    <s v="AUD"/>
    <n v="1415481203"/>
    <x v="2645"/>
    <b v="1"/>
    <n v="23"/>
    <b v="0"/>
    <s v="technology/space exploration"/>
    <n v="11"/>
    <n v="91"/>
    <x v="2"/>
    <x v="36"/>
  </r>
  <r>
    <x v="2646"/>
    <x v="2645"/>
    <x v="2644"/>
    <n v="500000"/>
    <n v="42086.42"/>
    <x v="1"/>
    <x v="0"/>
    <s v="USD"/>
    <n v="1441783869"/>
    <x v="2646"/>
    <b v="1"/>
    <n v="535"/>
    <b v="0"/>
    <s v="technology/space exploration"/>
    <n v="8"/>
    <n v="79"/>
    <x v="2"/>
    <x v="36"/>
  </r>
  <r>
    <x v="2647"/>
    <x v="2646"/>
    <x v="2645"/>
    <n v="2500"/>
    <n v="36"/>
    <x v="1"/>
    <x v="5"/>
    <s v="CAD"/>
    <n v="1439533019"/>
    <x v="2647"/>
    <b v="0"/>
    <n v="3"/>
    <b v="0"/>
    <s v="technology/space exploration"/>
    <n v="1"/>
    <n v="12"/>
    <x v="2"/>
    <x v="36"/>
  </r>
  <r>
    <x v="2648"/>
    <x v="2647"/>
    <x v="2646"/>
    <n v="12000"/>
    <n v="106"/>
    <x v="1"/>
    <x v="0"/>
    <s v="USD"/>
    <n v="1457543360"/>
    <x v="2648"/>
    <b v="0"/>
    <n v="6"/>
    <b v="0"/>
    <s v="technology/space exploration"/>
    <n v="1"/>
    <n v="18"/>
    <x v="2"/>
    <x v="36"/>
  </r>
  <r>
    <x v="2649"/>
    <x v="2648"/>
    <x v="2647"/>
    <n v="125000"/>
    <n v="124"/>
    <x v="1"/>
    <x v="0"/>
    <s v="USD"/>
    <n v="1454370941"/>
    <x v="2649"/>
    <b v="0"/>
    <n v="3"/>
    <b v="0"/>
    <s v="technology/space exploration"/>
    <n v="0"/>
    <n v="41"/>
    <x v="2"/>
    <x v="36"/>
  </r>
  <r>
    <x v="2650"/>
    <x v="2649"/>
    <x v="2648"/>
    <n v="60000"/>
    <n v="358"/>
    <x v="1"/>
    <x v="0"/>
    <s v="USD"/>
    <n v="1482332343"/>
    <x v="2650"/>
    <b v="0"/>
    <n v="5"/>
    <b v="0"/>
    <s v="technology/space exploration"/>
    <n v="1"/>
    <n v="72"/>
    <x v="2"/>
    <x v="36"/>
  </r>
  <r>
    <x v="2651"/>
    <x v="2650"/>
    <x v="2649"/>
    <n v="280000"/>
    <n v="5233"/>
    <x v="1"/>
    <x v="0"/>
    <s v="USD"/>
    <n v="1450380009"/>
    <x v="2651"/>
    <b v="0"/>
    <n v="17"/>
    <b v="0"/>
    <s v="technology/space exploration"/>
    <n v="2"/>
    <n v="308"/>
    <x v="2"/>
    <x v="36"/>
  </r>
  <r>
    <x v="2652"/>
    <x v="2651"/>
    <x v="2650"/>
    <n v="100000"/>
    <n v="885"/>
    <x v="1"/>
    <x v="2"/>
    <s v="AUD"/>
    <n v="1418183325"/>
    <x v="2652"/>
    <b v="0"/>
    <n v="11"/>
    <b v="0"/>
    <s v="technology/space exploration"/>
    <n v="1"/>
    <n v="80"/>
    <x v="2"/>
    <x v="36"/>
  </r>
  <r>
    <x v="2653"/>
    <x v="2652"/>
    <x v="2651"/>
    <n v="51000"/>
    <n v="5876"/>
    <x v="1"/>
    <x v="0"/>
    <s v="USD"/>
    <n v="1402632000"/>
    <x v="2653"/>
    <b v="0"/>
    <n v="70"/>
    <b v="0"/>
    <s v="technology/space exploration"/>
    <n v="12"/>
    <n v="84"/>
    <x v="2"/>
    <x v="36"/>
  </r>
  <r>
    <x v="2654"/>
    <x v="2653"/>
    <x v="2652"/>
    <n v="100000"/>
    <n v="51"/>
    <x v="1"/>
    <x v="0"/>
    <s v="USD"/>
    <n v="1429622726"/>
    <x v="2654"/>
    <b v="0"/>
    <n v="6"/>
    <b v="0"/>
    <s v="technology/space exploration"/>
    <n v="0"/>
    <n v="9"/>
    <x v="2"/>
    <x v="36"/>
  </r>
  <r>
    <x v="2655"/>
    <x v="2654"/>
    <x v="2653"/>
    <n v="15000"/>
    <n v="3155"/>
    <x v="1"/>
    <x v="0"/>
    <s v="USD"/>
    <n v="1455048000"/>
    <x v="2655"/>
    <b v="0"/>
    <n v="43"/>
    <b v="0"/>
    <s v="technology/space exploration"/>
    <n v="21"/>
    <n v="73"/>
    <x v="2"/>
    <x v="36"/>
  </r>
  <r>
    <x v="2656"/>
    <x v="2655"/>
    <x v="2654"/>
    <n v="150000"/>
    <n v="17155"/>
    <x v="1"/>
    <x v="0"/>
    <s v="USD"/>
    <n v="1489345200"/>
    <x v="2656"/>
    <b v="0"/>
    <n v="152"/>
    <b v="0"/>
    <s v="technology/space exploration"/>
    <n v="11"/>
    <n v="113"/>
    <x v="2"/>
    <x v="36"/>
  </r>
  <r>
    <x v="2657"/>
    <x v="2656"/>
    <x v="2655"/>
    <n v="30000"/>
    <n v="5621.38"/>
    <x v="1"/>
    <x v="0"/>
    <s v="USD"/>
    <n v="1470187800"/>
    <x v="2657"/>
    <b v="0"/>
    <n v="59"/>
    <b v="0"/>
    <s v="technology/space exploration"/>
    <n v="19"/>
    <n v="95"/>
    <x v="2"/>
    <x v="36"/>
  </r>
  <r>
    <x v="2658"/>
    <x v="2657"/>
    <x v="2656"/>
    <n v="98000"/>
    <n v="91"/>
    <x v="1"/>
    <x v="0"/>
    <s v="USD"/>
    <n v="1469913194"/>
    <x v="2658"/>
    <b v="0"/>
    <n v="4"/>
    <b v="0"/>
    <s v="technology/space exploration"/>
    <n v="0"/>
    <n v="23"/>
    <x v="2"/>
    <x v="36"/>
  </r>
  <r>
    <x v="2659"/>
    <x v="2658"/>
    <x v="2657"/>
    <n v="49000"/>
    <n v="1333"/>
    <x v="1"/>
    <x v="0"/>
    <s v="USD"/>
    <n v="1429321210"/>
    <x v="2659"/>
    <b v="0"/>
    <n v="10"/>
    <b v="0"/>
    <s v="technology/space exploration"/>
    <n v="3"/>
    <n v="133"/>
    <x v="2"/>
    <x v="36"/>
  </r>
  <r>
    <x v="2660"/>
    <x v="2659"/>
    <x v="2658"/>
    <n v="20000"/>
    <n v="19"/>
    <x v="1"/>
    <x v="0"/>
    <s v="USD"/>
    <n v="1448388418"/>
    <x v="2660"/>
    <b v="0"/>
    <n v="5"/>
    <b v="0"/>
    <s v="technology/space exploration"/>
    <n v="0"/>
    <n v="4"/>
    <x v="2"/>
    <x v="36"/>
  </r>
  <r>
    <x v="2661"/>
    <x v="2660"/>
    <x v="2659"/>
    <n v="5000"/>
    <n v="5145"/>
    <x v="0"/>
    <x v="0"/>
    <s v="USD"/>
    <n v="1382742010"/>
    <x v="2661"/>
    <b v="0"/>
    <n v="60"/>
    <b v="1"/>
    <s v="technology/makerspaces"/>
    <n v="103"/>
    <n v="86"/>
    <x v="2"/>
    <x v="37"/>
  </r>
  <r>
    <x v="2662"/>
    <x v="2661"/>
    <x v="2660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</r>
  <r>
    <x v="2663"/>
    <x v="2662"/>
    <x v="2661"/>
    <n v="20000"/>
    <n v="20919.25"/>
    <x v="0"/>
    <x v="5"/>
    <s v="CAD"/>
    <n v="1441378800"/>
    <x v="2663"/>
    <b v="0"/>
    <n v="56"/>
    <b v="1"/>
    <s v="technology/makerspaces"/>
    <n v="105"/>
    <n v="374"/>
    <x v="2"/>
    <x v="37"/>
  </r>
  <r>
    <x v="2664"/>
    <x v="2663"/>
    <x v="2662"/>
    <n v="17500"/>
    <n v="18100"/>
    <x v="0"/>
    <x v="0"/>
    <s v="USD"/>
    <n v="1449644340"/>
    <x v="2664"/>
    <b v="0"/>
    <n v="104"/>
    <b v="1"/>
    <s v="technology/makerspaces"/>
    <n v="103"/>
    <n v="174"/>
    <x v="2"/>
    <x v="37"/>
  </r>
  <r>
    <x v="2665"/>
    <x v="2664"/>
    <x v="2663"/>
    <n v="3500"/>
    <n v="4310"/>
    <x v="0"/>
    <x v="0"/>
    <s v="USD"/>
    <n v="1430774974"/>
    <x v="2665"/>
    <b v="0"/>
    <n v="46"/>
    <b v="1"/>
    <s v="technology/makerspaces"/>
    <n v="123"/>
    <n v="94"/>
    <x v="2"/>
    <x v="37"/>
  </r>
  <r>
    <x v="2666"/>
    <x v="2665"/>
    <x v="2664"/>
    <n v="10000"/>
    <n v="15929.51"/>
    <x v="0"/>
    <x v="0"/>
    <s v="USD"/>
    <n v="1443214800"/>
    <x v="2666"/>
    <b v="0"/>
    <n v="206"/>
    <b v="1"/>
    <s v="technology/makerspaces"/>
    <n v="159"/>
    <n v="77"/>
    <x v="2"/>
    <x v="37"/>
  </r>
  <r>
    <x v="2667"/>
    <x v="2666"/>
    <x v="2665"/>
    <n v="1500"/>
    <n v="1660"/>
    <x v="0"/>
    <x v="0"/>
    <s v="USD"/>
    <n v="1455142416"/>
    <x v="2667"/>
    <b v="0"/>
    <n v="18"/>
    <b v="1"/>
    <s v="technology/makerspaces"/>
    <n v="111"/>
    <n v="92"/>
    <x v="2"/>
    <x v="37"/>
  </r>
  <r>
    <x v="2668"/>
    <x v="2667"/>
    <x v="2666"/>
    <n v="1000"/>
    <n v="1707"/>
    <x v="0"/>
    <x v="5"/>
    <s v="CAD"/>
    <n v="1447079520"/>
    <x v="2668"/>
    <b v="0"/>
    <n v="28"/>
    <b v="1"/>
    <s v="technology/makerspaces"/>
    <n v="171"/>
    <n v="61"/>
    <x v="2"/>
    <x v="37"/>
  </r>
  <r>
    <x v="2669"/>
    <x v="2668"/>
    <x v="2667"/>
    <n v="800"/>
    <n v="1001"/>
    <x v="0"/>
    <x v="0"/>
    <s v="USD"/>
    <n v="1452387096"/>
    <x v="2669"/>
    <b v="0"/>
    <n v="11"/>
    <b v="1"/>
    <s v="technology/makerspaces"/>
    <n v="125"/>
    <n v="91"/>
    <x v="2"/>
    <x v="37"/>
  </r>
  <r>
    <x v="2670"/>
    <x v="2669"/>
    <x v="2668"/>
    <n v="38888"/>
    <n v="2495"/>
    <x v="2"/>
    <x v="2"/>
    <s v="AUD"/>
    <n v="1406593780"/>
    <x v="2670"/>
    <b v="1"/>
    <n v="60"/>
    <b v="0"/>
    <s v="technology/makerspaces"/>
    <n v="6"/>
    <n v="42"/>
    <x v="2"/>
    <x v="37"/>
  </r>
  <r>
    <x v="2671"/>
    <x v="2670"/>
    <x v="2669"/>
    <n v="25000"/>
    <n v="2836"/>
    <x v="2"/>
    <x v="0"/>
    <s v="USD"/>
    <n v="1419017880"/>
    <x v="2671"/>
    <b v="1"/>
    <n v="84"/>
    <b v="0"/>
    <s v="technology/makerspaces"/>
    <n v="11"/>
    <n v="34"/>
    <x v="2"/>
    <x v="37"/>
  </r>
  <r>
    <x v="2672"/>
    <x v="2671"/>
    <x v="2670"/>
    <n v="10000"/>
    <n v="3319"/>
    <x v="2"/>
    <x v="0"/>
    <s v="USD"/>
    <n v="1451282400"/>
    <x v="2672"/>
    <b v="1"/>
    <n v="47"/>
    <b v="0"/>
    <s v="technology/makerspaces"/>
    <n v="33"/>
    <n v="71"/>
    <x v="2"/>
    <x v="37"/>
  </r>
  <r>
    <x v="2673"/>
    <x v="2672"/>
    <x v="2671"/>
    <n v="40000"/>
    <n v="11032"/>
    <x v="2"/>
    <x v="0"/>
    <s v="USD"/>
    <n v="1414622700"/>
    <x v="2673"/>
    <b v="1"/>
    <n v="66"/>
    <b v="0"/>
    <s v="technology/makerspaces"/>
    <n v="28"/>
    <n v="167"/>
    <x v="2"/>
    <x v="37"/>
  </r>
  <r>
    <x v="2674"/>
    <x v="2673"/>
    <x v="2672"/>
    <n v="35000"/>
    <n v="21994"/>
    <x v="2"/>
    <x v="0"/>
    <s v="USD"/>
    <n v="1467694740"/>
    <x v="2674"/>
    <b v="1"/>
    <n v="171"/>
    <b v="0"/>
    <s v="technology/makerspaces"/>
    <n v="63"/>
    <n v="129"/>
    <x v="2"/>
    <x v="37"/>
  </r>
  <r>
    <x v="2675"/>
    <x v="2674"/>
    <x v="2673"/>
    <n v="25000"/>
    <n v="1897"/>
    <x v="2"/>
    <x v="0"/>
    <s v="USD"/>
    <n v="1415655289"/>
    <x v="2675"/>
    <b v="1"/>
    <n v="29"/>
    <b v="0"/>
    <s v="technology/makerspaces"/>
    <n v="8"/>
    <n v="65"/>
    <x v="2"/>
    <x v="37"/>
  </r>
  <r>
    <x v="2676"/>
    <x v="2675"/>
    <x v="2674"/>
    <n v="2100"/>
    <n v="1058"/>
    <x v="2"/>
    <x v="5"/>
    <s v="CAD"/>
    <n v="1463929174"/>
    <x v="2676"/>
    <b v="0"/>
    <n v="9"/>
    <b v="0"/>
    <s v="technology/makerspaces"/>
    <n v="50"/>
    <n v="118"/>
    <x v="2"/>
    <x v="37"/>
  </r>
  <r>
    <x v="2677"/>
    <x v="2676"/>
    <x v="2675"/>
    <n v="19500"/>
    <n v="3415"/>
    <x v="2"/>
    <x v="0"/>
    <s v="USD"/>
    <n v="1404348143"/>
    <x v="2677"/>
    <b v="0"/>
    <n v="27"/>
    <b v="0"/>
    <s v="technology/makerspaces"/>
    <n v="18"/>
    <n v="126"/>
    <x v="2"/>
    <x v="37"/>
  </r>
  <r>
    <x v="2678"/>
    <x v="2677"/>
    <x v="2676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x v="2679"/>
    <x v="2678"/>
    <x v="2677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x v="2680"/>
    <x v="2679"/>
    <x v="2678"/>
    <n v="32000"/>
    <n v="276"/>
    <x v="2"/>
    <x v="3"/>
    <s v="EUR"/>
    <n v="1459915491"/>
    <x v="2680"/>
    <b v="0"/>
    <n v="4"/>
    <b v="0"/>
    <s v="technology/makerspaces"/>
    <n v="1"/>
    <n v="69"/>
    <x v="2"/>
    <x v="37"/>
  </r>
  <r>
    <x v="2681"/>
    <x v="2680"/>
    <x v="2679"/>
    <n v="8000"/>
    <n v="55"/>
    <x v="2"/>
    <x v="0"/>
    <s v="USD"/>
    <n v="1405027750"/>
    <x v="2681"/>
    <b v="0"/>
    <n v="2"/>
    <b v="0"/>
    <s v="food/food trucks"/>
    <n v="1"/>
    <n v="28"/>
    <x v="7"/>
    <x v="19"/>
  </r>
  <r>
    <x v="2682"/>
    <x v="2681"/>
    <x v="2680"/>
    <n v="6000"/>
    <n v="1698"/>
    <x v="2"/>
    <x v="0"/>
    <s v="USD"/>
    <n v="1416635940"/>
    <x v="2682"/>
    <b v="0"/>
    <n v="20"/>
    <b v="0"/>
    <s v="food/food trucks"/>
    <n v="28"/>
    <n v="85"/>
    <x v="7"/>
    <x v="19"/>
  </r>
  <r>
    <x v="2683"/>
    <x v="2682"/>
    <x v="2681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x v="2684"/>
    <x v="2683"/>
    <x v="2682"/>
    <n v="70000"/>
    <n v="800"/>
    <x v="2"/>
    <x v="0"/>
    <s v="USD"/>
    <n v="1407621425"/>
    <x v="2684"/>
    <b v="0"/>
    <n v="4"/>
    <b v="0"/>
    <s v="food/food trucks"/>
    <n v="1"/>
    <n v="200"/>
    <x v="7"/>
    <x v="19"/>
  </r>
  <r>
    <x v="2685"/>
    <x v="2684"/>
    <x v="2683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x v="2686"/>
    <x v="2685"/>
    <x v="2684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x v="2687"/>
    <x v="2686"/>
    <x v="2685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x v="2688"/>
    <x v="2687"/>
    <x v="2686"/>
    <n v="50000"/>
    <n v="74"/>
    <x v="2"/>
    <x v="0"/>
    <s v="USD"/>
    <n v="1424746800"/>
    <x v="2688"/>
    <b v="0"/>
    <n v="14"/>
    <b v="0"/>
    <s v="food/food trucks"/>
    <n v="0"/>
    <n v="5"/>
    <x v="7"/>
    <x v="19"/>
  </r>
  <r>
    <x v="2689"/>
    <x v="2688"/>
    <x v="2687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x v="2690"/>
    <x v="2689"/>
    <x v="2688"/>
    <n v="80000"/>
    <n v="8586"/>
    <x v="2"/>
    <x v="0"/>
    <s v="USD"/>
    <n v="1433298676"/>
    <x v="2690"/>
    <b v="0"/>
    <n v="118"/>
    <b v="0"/>
    <s v="food/food trucks"/>
    <n v="11"/>
    <n v="73"/>
    <x v="7"/>
    <x v="19"/>
  </r>
  <r>
    <x v="2691"/>
    <x v="2690"/>
    <x v="2689"/>
    <n v="65000"/>
    <n v="35"/>
    <x v="2"/>
    <x v="5"/>
    <s v="CAD"/>
    <n v="1431278557"/>
    <x v="2691"/>
    <b v="0"/>
    <n v="2"/>
    <b v="0"/>
    <s v="food/food trucks"/>
    <n v="0"/>
    <n v="18"/>
    <x v="7"/>
    <x v="19"/>
  </r>
  <r>
    <x v="2692"/>
    <x v="2691"/>
    <x v="2690"/>
    <n v="3500"/>
    <n v="25"/>
    <x v="2"/>
    <x v="0"/>
    <s v="USD"/>
    <n v="1427266860"/>
    <x v="2692"/>
    <b v="0"/>
    <n v="1"/>
    <b v="0"/>
    <s v="food/food trucks"/>
    <n v="1"/>
    <n v="25"/>
    <x v="7"/>
    <x v="19"/>
  </r>
  <r>
    <x v="2693"/>
    <x v="2692"/>
    <x v="2691"/>
    <n v="5000"/>
    <n v="40"/>
    <x v="2"/>
    <x v="0"/>
    <s v="USD"/>
    <n v="1407899966"/>
    <x v="2693"/>
    <b v="0"/>
    <n v="3"/>
    <b v="0"/>
    <s v="food/food trucks"/>
    <n v="1"/>
    <n v="13"/>
    <x v="7"/>
    <x v="19"/>
  </r>
  <r>
    <x v="2694"/>
    <x v="2693"/>
    <x v="2692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x v="2695"/>
    <x v="2694"/>
    <x v="2693"/>
    <n v="15000"/>
    <n v="71"/>
    <x v="2"/>
    <x v="0"/>
    <s v="USD"/>
    <n v="1428981718"/>
    <x v="2695"/>
    <b v="0"/>
    <n v="3"/>
    <b v="0"/>
    <s v="food/food trucks"/>
    <n v="0"/>
    <n v="24"/>
    <x v="7"/>
    <x v="19"/>
  </r>
  <r>
    <x v="2696"/>
    <x v="2695"/>
    <x v="2694"/>
    <n v="60000"/>
    <n v="3390"/>
    <x v="2"/>
    <x v="0"/>
    <s v="USD"/>
    <n v="1419538560"/>
    <x v="2696"/>
    <b v="0"/>
    <n v="38"/>
    <b v="0"/>
    <s v="food/food trucks"/>
    <n v="6"/>
    <n v="89"/>
    <x v="7"/>
    <x v="19"/>
  </r>
  <r>
    <x v="2697"/>
    <x v="2696"/>
    <x v="2695"/>
    <n v="23000"/>
    <n v="6061"/>
    <x v="2"/>
    <x v="0"/>
    <s v="USD"/>
    <n v="1438552800"/>
    <x v="2697"/>
    <b v="0"/>
    <n v="52"/>
    <b v="0"/>
    <s v="food/food trucks"/>
    <n v="26"/>
    <n v="117"/>
    <x v="7"/>
    <x v="19"/>
  </r>
  <r>
    <x v="2698"/>
    <x v="2697"/>
    <x v="2696"/>
    <n v="8000"/>
    <n v="26.01"/>
    <x v="2"/>
    <x v="0"/>
    <s v="USD"/>
    <n v="1403904808"/>
    <x v="2698"/>
    <b v="0"/>
    <n v="2"/>
    <b v="0"/>
    <s v="food/food trucks"/>
    <n v="0"/>
    <n v="13"/>
    <x v="7"/>
    <x v="19"/>
  </r>
  <r>
    <x v="2699"/>
    <x v="2698"/>
    <x v="2697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x v="2700"/>
    <x v="2699"/>
    <x v="2698"/>
    <n v="9999"/>
    <n v="70"/>
    <x v="2"/>
    <x v="0"/>
    <s v="USD"/>
    <n v="1411073972"/>
    <x v="2700"/>
    <b v="0"/>
    <n v="4"/>
    <b v="0"/>
    <s v="food/food trucks"/>
    <n v="1"/>
    <n v="18"/>
    <x v="7"/>
    <x v="19"/>
  </r>
  <r>
    <x v="2701"/>
    <x v="2700"/>
    <x v="2699"/>
    <n v="3400"/>
    <n v="1570"/>
    <x v="3"/>
    <x v="17"/>
    <s v="EUR"/>
    <n v="1491586534"/>
    <x v="2701"/>
    <b v="0"/>
    <n v="46"/>
    <b v="0"/>
    <s v="theater/spaces"/>
    <n v="46"/>
    <n v="34"/>
    <x v="1"/>
    <x v="38"/>
  </r>
  <r>
    <x v="2702"/>
    <x v="2701"/>
    <x v="2700"/>
    <n v="10000"/>
    <n v="3441"/>
    <x v="3"/>
    <x v="0"/>
    <s v="USD"/>
    <n v="1491416077"/>
    <x v="2702"/>
    <b v="1"/>
    <n v="26"/>
    <b v="0"/>
    <s v="theater/spaces"/>
    <n v="34"/>
    <n v="132"/>
    <x v="1"/>
    <x v="38"/>
  </r>
  <r>
    <x v="2703"/>
    <x v="2702"/>
    <x v="2701"/>
    <n v="40000"/>
    <n v="41500"/>
    <x v="3"/>
    <x v="14"/>
    <s v="MXN"/>
    <n v="1490196830"/>
    <x v="2703"/>
    <b v="0"/>
    <n v="45"/>
    <b v="0"/>
    <s v="theater/spaces"/>
    <n v="104"/>
    <n v="922"/>
    <x v="1"/>
    <x v="38"/>
  </r>
  <r>
    <x v="2704"/>
    <x v="2703"/>
    <x v="2702"/>
    <n v="19000"/>
    <n v="1145"/>
    <x v="3"/>
    <x v="0"/>
    <s v="USD"/>
    <n v="1491421314"/>
    <x v="2704"/>
    <b v="0"/>
    <n v="7"/>
    <b v="0"/>
    <s v="theater/spaces"/>
    <n v="6"/>
    <n v="164"/>
    <x v="1"/>
    <x v="38"/>
  </r>
  <r>
    <x v="2705"/>
    <x v="2704"/>
    <x v="2703"/>
    <n v="16500"/>
    <n v="1739"/>
    <x v="3"/>
    <x v="0"/>
    <s v="USD"/>
    <n v="1490389158"/>
    <x v="2705"/>
    <b v="0"/>
    <n v="8"/>
    <b v="0"/>
    <s v="theater/spaces"/>
    <n v="11"/>
    <n v="217"/>
    <x v="1"/>
    <x v="38"/>
  </r>
  <r>
    <x v="2706"/>
    <x v="2705"/>
    <x v="2704"/>
    <n v="35000"/>
    <n v="39304"/>
    <x v="0"/>
    <x v="0"/>
    <s v="USD"/>
    <n v="1413442740"/>
    <x v="2706"/>
    <b v="1"/>
    <n v="263"/>
    <b v="1"/>
    <s v="theater/spaces"/>
    <n v="112"/>
    <n v="149"/>
    <x v="1"/>
    <x v="38"/>
  </r>
  <r>
    <x v="2707"/>
    <x v="2706"/>
    <x v="2705"/>
    <n v="8000"/>
    <n v="28067.57"/>
    <x v="0"/>
    <x v="0"/>
    <s v="USD"/>
    <n v="1369637940"/>
    <x v="2707"/>
    <b v="1"/>
    <n v="394"/>
    <b v="1"/>
    <s v="theater/spaces"/>
    <n v="351"/>
    <n v="71"/>
    <x v="1"/>
    <x v="38"/>
  </r>
  <r>
    <x v="2708"/>
    <x v="2707"/>
    <x v="2706"/>
    <n v="20000"/>
    <n v="46643.07"/>
    <x v="0"/>
    <x v="1"/>
    <s v="GBP"/>
    <n v="1469119526"/>
    <x v="2708"/>
    <b v="1"/>
    <n v="1049"/>
    <b v="1"/>
    <s v="theater/spaces"/>
    <n v="233"/>
    <n v="44"/>
    <x v="1"/>
    <x v="38"/>
  </r>
  <r>
    <x v="2709"/>
    <x v="2708"/>
    <x v="2707"/>
    <n v="50000"/>
    <n v="50803"/>
    <x v="0"/>
    <x v="0"/>
    <s v="USD"/>
    <n v="1475553540"/>
    <x v="2709"/>
    <b v="1"/>
    <n v="308"/>
    <b v="1"/>
    <s v="theater/spaces"/>
    <n v="102"/>
    <n v="165"/>
    <x v="1"/>
    <x v="38"/>
  </r>
  <r>
    <x v="2710"/>
    <x v="2709"/>
    <x v="2708"/>
    <n v="60000"/>
    <n v="92340.21"/>
    <x v="0"/>
    <x v="0"/>
    <s v="USD"/>
    <n v="1407549600"/>
    <x v="2710"/>
    <b v="1"/>
    <n v="1088"/>
    <b v="1"/>
    <s v="theater/spaces"/>
    <n v="154"/>
    <n v="85"/>
    <x v="1"/>
    <x v="38"/>
  </r>
  <r>
    <x v="2711"/>
    <x v="2710"/>
    <x v="2709"/>
    <n v="3910"/>
    <n v="3938"/>
    <x v="0"/>
    <x v="1"/>
    <s v="GBP"/>
    <n v="1403301660"/>
    <x v="2711"/>
    <b v="1"/>
    <n v="73"/>
    <b v="1"/>
    <s v="theater/spaces"/>
    <n v="101"/>
    <n v="54"/>
    <x v="1"/>
    <x v="38"/>
  </r>
  <r>
    <x v="2712"/>
    <x v="2711"/>
    <x v="2710"/>
    <n v="5500"/>
    <n v="7226"/>
    <x v="0"/>
    <x v="0"/>
    <s v="USD"/>
    <n v="1373738400"/>
    <x v="2712"/>
    <b v="1"/>
    <n v="143"/>
    <b v="1"/>
    <s v="theater/spaces"/>
    <n v="131"/>
    <n v="51"/>
    <x v="1"/>
    <x v="38"/>
  </r>
  <r>
    <x v="2713"/>
    <x v="2712"/>
    <x v="2711"/>
    <n v="150000"/>
    <n v="153362"/>
    <x v="0"/>
    <x v="0"/>
    <s v="USD"/>
    <n v="1450971684"/>
    <x v="2713"/>
    <b v="1"/>
    <n v="1420"/>
    <b v="1"/>
    <s v="theater/spaces"/>
    <n v="102"/>
    <n v="108"/>
    <x v="1"/>
    <x v="38"/>
  </r>
  <r>
    <x v="2714"/>
    <x v="2713"/>
    <x v="2712"/>
    <n v="25000"/>
    <n v="29089"/>
    <x v="0"/>
    <x v="0"/>
    <s v="USD"/>
    <n v="1476486000"/>
    <x v="2714"/>
    <b v="1"/>
    <n v="305"/>
    <b v="1"/>
    <s v="theater/spaces"/>
    <n v="116"/>
    <n v="95"/>
    <x v="1"/>
    <x v="38"/>
  </r>
  <r>
    <x v="2715"/>
    <x v="2714"/>
    <x v="2713"/>
    <n v="12000"/>
    <n v="31754.69"/>
    <x v="0"/>
    <x v="0"/>
    <s v="USD"/>
    <n v="1456047228"/>
    <x v="2715"/>
    <b v="1"/>
    <n v="551"/>
    <b v="1"/>
    <s v="theater/spaces"/>
    <n v="265"/>
    <n v="58"/>
    <x v="1"/>
    <x v="38"/>
  </r>
  <r>
    <x v="2716"/>
    <x v="2715"/>
    <x v="2714"/>
    <n v="10000"/>
    <n v="11998.01"/>
    <x v="0"/>
    <x v="12"/>
    <s v="EUR"/>
    <n v="1444291193"/>
    <x v="2716"/>
    <b v="1"/>
    <n v="187"/>
    <b v="1"/>
    <s v="theater/spaces"/>
    <n v="120"/>
    <n v="64"/>
    <x v="1"/>
    <x v="38"/>
  </r>
  <r>
    <x v="2717"/>
    <x v="2716"/>
    <x v="2715"/>
    <n v="25000"/>
    <n v="30026"/>
    <x v="0"/>
    <x v="0"/>
    <s v="USD"/>
    <n v="1417906649"/>
    <x v="2717"/>
    <b v="1"/>
    <n v="325"/>
    <b v="1"/>
    <s v="theater/spaces"/>
    <n v="120"/>
    <n v="92"/>
    <x v="1"/>
    <x v="38"/>
  </r>
  <r>
    <x v="2718"/>
    <x v="2717"/>
    <x v="2716"/>
    <n v="18000"/>
    <n v="18645"/>
    <x v="0"/>
    <x v="0"/>
    <s v="USD"/>
    <n v="1462316400"/>
    <x v="2718"/>
    <b v="1"/>
    <n v="148"/>
    <b v="1"/>
    <s v="theater/spaces"/>
    <n v="104"/>
    <n v="126"/>
    <x v="1"/>
    <x v="38"/>
  </r>
  <r>
    <x v="2719"/>
    <x v="2718"/>
    <x v="2717"/>
    <n v="6000"/>
    <n v="6530"/>
    <x v="0"/>
    <x v="0"/>
    <s v="USD"/>
    <n v="1460936694"/>
    <x v="2719"/>
    <b v="0"/>
    <n v="69"/>
    <b v="1"/>
    <s v="theater/spaces"/>
    <n v="109"/>
    <n v="95"/>
    <x v="1"/>
    <x v="38"/>
  </r>
  <r>
    <x v="2720"/>
    <x v="2719"/>
    <x v="2718"/>
    <n v="25000"/>
    <n v="29531"/>
    <x v="0"/>
    <x v="0"/>
    <s v="USD"/>
    <n v="1478866253"/>
    <x v="2720"/>
    <b v="0"/>
    <n v="173"/>
    <b v="1"/>
    <s v="theater/spaces"/>
    <n v="118"/>
    <n v="171"/>
    <x v="1"/>
    <x v="38"/>
  </r>
  <r>
    <x v="2721"/>
    <x v="2720"/>
    <x v="2719"/>
    <n v="750"/>
    <n v="10965"/>
    <x v="0"/>
    <x v="1"/>
    <s v="GBP"/>
    <n v="1378494000"/>
    <x v="2721"/>
    <b v="0"/>
    <n v="269"/>
    <b v="1"/>
    <s v="technology/hardware"/>
    <n v="1462"/>
    <n v="41"/>
    <x v="2"/>
    <x v="30"/>
  </r>
  <r>
    <x v="2722"/>
    <x v="2721"/>
    <x v="2720"/>
    <n v="5000"/>
    <n v="12627"/>
    <x v="0"/>
    <x v="0"/>
    <s v="USD"/>
    <n v="1485722053"/>
    <x v="2722"/>
    <b v="0"/>
    <n v="185"/>
    <b v="1"/>
    <s v="technology/hardware"/>
    <n v="253"/>
    <n v="68"/>
    <x v="2"/>
    <x v="30"/>
  </r>
  <r>
    <x v="2723"/>
    <x v="2722"/>
    <x v="2721"/>
    <n v="12000"/>
    <n v="16806"/>
    <x v="0"/>
    <x v="0"/>
    <s v="USD"/>
    <n v="1420060088"/>
    <x v="2723"/>
    <b v="0"/>
    <n v="176"/>
    <b v="1"/>
    <s v="technology/hardware"/>
    <n v="140"/>
    <n v="95"/>
    <x v="2"/>
    <x v="30"/>
  </r>
  <r>
    <x v="2724"/>
    <x v="2723"/>
    <x v="2722"/>
    <n v="2468"/>
    <n v="7326.88"/>
    <x v="0"/>
    <x v="1"/>
    <s v="GBP"/>
    <n v="1439625059"/>
    <x v="2724"/>
    <b v="0"/>
    <n v="1019"/>
    <b v="1"/>
    <s v="technology/hardware"/>
    <n v="297"/>
    <n v="7"/>
    <x v="2"/>
    <x v="30"/>
  </r>
  <r>
    <x v="2725"/>
    <x v="2724"/>
    <x v="2723"/>
    <n v="40000"/>
    <n v="57817"/>
    <x v="0"/>
    <x v="5"/>
    <s v="CAD"/>
    <n v="1488390735"/>
    <x v="2725"/>
    <b v="0"/>
    <n v="113"/>
    <b v="1"/>
    <s v="technology/hardware"/>
    <n v="145"/>
    <n v="512"/>
    <x v="2"/>
    <x v="30"/>
  </r>
  <r>
    <x v="2726"/>
    <x v="2725"/>
    <x v="2724"/>
    <n v="100000"/>
    <n v="105745"/>
    <x v="0"/>
    <x v="0"/>
    <s v="USD"/>
    <n v="1461333311"/>
    <x v="2726"/>
    <b v="0"/>
    <n v="404"/>
    <b v="1"/>
    <s v="technology/hardware"/>
    <n v="106"/>
    <n v="262"/>
    <x v="2"/>
    <x v="30"/>
  </r>
  <r>
    <x v="2727"/>
    <x v="2726"/>
    <x v="2725"/>
    <n v="10000"/>
    <n v="49321"/>
    <x v="0"/>
    <x v="0"/>
    <s v="USD"/>
    <n v="1438964063"/>
    <x v="2727"/>
    <b v="0"/>
    <n v="707"/>
    <b v="1"/>
    <s v="technology/hardware"/>
    <n v="493"/>
    <n v="70"/>
    <x v="2"/>
    <x v="30"/>
  </r>
  <r>
    <x v="2728"/>
    <x v="2727"/>
    <x v="2726"/>
    <n v="15000"/>
    <n v="30274"/>
    <x v="0"/>
    <x v="0"/>
    <s v="USD"/>
    <n v="1451485434"/>
    <x v="2728"/>
    <b v="0"/>
    <n v="392"/>
    <b v="1"/>
    <s v="technology/hardware"/>
    <n v="202"/>
    <n v="77"/>
    <x v="2"/>
    <x v="30"/>
  </r>
  <r>
    <x v="2729"/>
    <x v="2728"/>
    <x v="2727"/>
    <n v="7500"/>
    <n v="7833"/>
    <x v="0"/>
    <x v="0"/>
    <s v="USD"/>
    <n v="1430459197"/>
    <x v="2729"/>
    <b v="0"/>
    <n v="23"/>
    <b v="1"/>
    <s v="technology/hardware"/>
    <n v="104"/>
    <n v="341"/>
    <x v="2"/>
    <x v="30"/>
  </r>
  <r>
    <x v="2730"/>
    <x v="2729"/>
    <x v="2728"/>
    <n v="27000"/>
    <n v="45979.01"/>
    <x v="0"/>
    <x v="0"/>
    <s v="USD"/>
    <n v="1366635575"/>
    <x v="2730"/>
    <b v="0"/>
    <n v="682"/>
    <b v="1"/>
    <s v="technology/hardware"/>
    <n v="170"/>
    <n v="67"/>
    <x v="2"/>
    <x v="30"/>
  </r>
  <r>
    <x v="2731"/>
    <x v="2730"/>
    <x v="2729"/>
    <n v="30000"/>
    <n v="31291"/>
    <x v="0"/>
    <x v="0"/>
    <s v="USD"/>
    <n v="1413604800"/>
    <x v="2731"/>
    <b v="0"/>
    <n v="37"/>
    <b v="1"/>
    <s v="technology/hardware"/>
    <n v="104"/>
    <n v="846"/>
    <x v="2"/>
    <x v="30"/>
  </r>
  <r>
    <x v="2732"/>
    <x v="2731"/>
    <x v="2730"/>
    <n v="12000"/>
    <n v="14190"/>
    <x v="0"/>
    <x v="0"/>
    <s v="USD"/>
    <n v="1369699200"/>
    <x v="2732"/>
    <b v="0"/>
    <n v="146"/>
    <b v="1"/>
    <s v="technology/hardware"/>
    <n v="118"/>
    <n v="97"/>
    <x v="2"/>
    <x v="30"/>
  </r>
  <r>
    <x v="2733"/>
    <x v="2732"/>
    <x v="2731"/>
    <n v="50000"/>
    <n v="53769"/>
    <x v="0"/>
    <x v="0"/>
    <s v="USD"/>
    <n v="1428643974"/>
    <x v="2733"/>
    <b v="0"/>
    <n v="119"/>
    <b v="1"/>
    <s v="technology/hardware"/>
    <n v="108"/>
    <n v="452"/>
    <x v="2"/>
    <x v="30"/>
  </r>
  <r>
    <x v="2734"/>
    <x v="2733"/>
    <x v="2732"/>
    <n v="1"/>
    <n v="22603"/>
    <x v="0"/>
    <x v="0"/>
    <s v="USD"/>
    <n v="1476395940"/>
    <x v="2734"/>
    <b v="0"/>
    <n v="163"/>
    <b v="1"/>
    <s v="technology/hardware"/>
    <n v="2260300"/>
    <n v="139"/>
    <x v="2"/>
    <x v="30"/>
  </r>
  <r>
    <x v="2735"/>
    <x v="2734"/>
    <x v="2733"/>
    <n v="750"/>
    <n v="7336.01"/>
    <x v="0"/>
    <x v="1"/>
    <s v="GBP"/>
    <n v="1363204800"/>
    <x v="2735"/>
    <b v="0"/>
    <n v="339"/>
    <b v="1"/>
    <s v="technology/hardware"/>
    <n v="978"/>
    <n v="22"/>
    <x v="2"/>
    <x v="30"/>
  </r>
  <r>
    <x v="2736"/>
    <x v="2735"/>
    <x v="2734"/>
    <n v="8000"/>
    <n v="9832"/>
    <x v="0"/>
    <x v="5"/>
    <s v="CAD"/>
    <n v="1398268773"/>
    <x v="2736"/>
    <b v="0"/>
    <n v="58"/>
    <b v="1"/>
    <s v="technology/hardware"/>
    <n v="123"/>
    <n v="170"/>
    <x v="2"/>
    <x v="30"/>
  </r>
  <r>
    <x v="2737"/>
    <x v="2736"/>
    <x v="2735"/>
    <n v="30000"/>
    <n v="73818.240000000005"/>
    <x v="0"/>
    <x v="0"/>
    <s v="USD"/>
    <n v="1389812400"/>
    <x v="2737"/>
    <b v="0"/>
    <n v="456"/>
    <b v="1"/>
    <s v="technology/hardware"/>
    <n v="246"/>
    <n v="162"/>
    <x v="2"/>
    <x v="30"/>
  </r>
  <r>
    <x v="2738"/>
    <x v="2737"/>
    <x v="2736"/>
    <n v="5000"/>
    <n v="7397"/>
    <x v="0"/>
    <x v="0"/>
    <s v="USD"/>
    <n v="1478402804"/>
    <x v="2738"/>
    <b v="0"/>
    <n v="15"/>
    <b v="1"/>
    <s v="technology/hardware"/>
    <n v="148"/>
    <n v="493"/>
    <x v="2"/>
    <x v="30"/>
  </r>
  <r>
    <x v="2739"/>
    <x v="2738"/>
    <x v="2737"/>
    <n v="1100"/>
    <n v="4225"/>
    <x v="0"/>
    <x v="1"/>
    <s v="GBP"/>
    <n v="1399324717"/>
    <x v="2739"/>
    <b v="0"/>
    <n v="191"/>
    <b v="1"/>
    <s v="technology/hardware"/>
    <n v="384"/>
    <n v="22"/>
    <x v="2"/>
    <x v="30"/>
  </r>
  <r>
    <x v="2740"/>
    <x v="2739"/>
    <x v="2738"/>
    <n v="300"/>
    <n v="310"/>
    <x v="0"/>
    <x v="0"/>
    <s v="USD"/>
    <n v="1426117552"/>
    <x v="2740"/>
    <b v="0"/>
    <n v="17"/>
    <b v="1"/>
    <s v="technology/hardware"/>
    <n v="103"/>
    <n v="18"/>
    <x v="2"/>
    <x v="30"/>
  </r>
  <r>
    <x v="2741"/>
    <x v="2740"/>
    <x v="2739"/>
    <n v="8000"/>
    <n v="35"/>
    <x v="2"/>
    <x v="0"/>
    <s v="USD"/>
    <n v="1413770820"/>
    <x v="2741"/>
    <b v="0"/>
    <n v="4"/>
    <b v="0"/>
    <s v="publishing/children's books"/>
    <n v="0"/>
    <n v="9"/>
    <x v="3"/>
    <x v="39"/>
  </r>
  <r>
    <x v="2742"/>
    <x v="2741"/>
    <x v="2740"/>
    <n v="2500"/>
    <n v="731"/>
    <x v="2"/>
    <x v="0"/>
    <s v="USD"/>
    <n v="1337102187"/>
    <x v="2742"/>
    <b v="0"/>
    <n v="18"/>
    <b v="0"/>
    <s v="publishing/children's books"/>
    <n v="29"/>
    <n v="41"/>
    <x v="3"/>
    <x v="39"/>
  </r>
  <r>
    <x v="2743"/>
    <x v="2742"/>
    <x v="2741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x v="2744"/>
    <x v="2743"/>
    <x v="2742"/>
    <n v="16000"/>
    <n v="835"/>
    <x v="2"/>
    <x v="0"/>
    <s v="USD"/>
    <n v="1330478998"/>
    <x v="2744"/>
    <b v="0"/>
    <n v="22"/>
    <b v="0"/>
    <s v="publishing/children's books"/>
    <n v="5"/>
    <n v="38"/>
    <x v="3"/>
    <x v="39"/>
  </r>
  <r>
    <x v="2745"/>
    <x v="2744"/>
    <x v="2743"/>
    <n v="8000"/>
    <n v="1751"/>
    <x v="2"/>
    <x v="0"/>
    <s v="USD"/>
    <n v="1342309368"/>
    <x v="2745"/>
    <b v="0"/>
    <n v="49"/>
    <b v="0"/>
    <s v="publishing/children's books"/>
    <n v="22"/>
    <n v="36"/>
    <x v="3"/>
    <x v="39"/>
  </r>
  <r>
    <x v="2746"/>
    <x v="2745"/>
    <x v="2744"/>
    <n v="3000"/>
    <n v="801"/>
    <x v="2"/>
    <x v="0"/>
    <s v="USD"/>
    <n v="1409337911"/>
    <x v="2746"/>
    <b v="0"/>
    <n v="19"/>
    <b v="0"/>
    <s v="publishing/children's books"/>
    <n v="27"/>
    <n v="42"/>
    <x v="3"/>
    <x v="39"/>
  </r>
  <r>
    <x v="2747"/>
    <x v="2746"/>
    <x v="2745"/>
    <n v="500"/>
    <n v="140"/>
    <x v="2"/>
    <x v="0"/>
    <s v="USD"/>
    <n v="1339816200"/>
    <x v="2747"/>
    <b v="0"/>
    <n v="4"/>
    <b v="0"/>
    <s v="publishing/children's books"/>
    <n v="28"/>
    <n v="35"/>
    <x v="3"/>
    <x v="39"/>
  </r>
  <r>
    <x v="2748"/>
    <x v="2747"/>
    <x v="2746"/>
    <n v="5000"/>
    <n v="53"/>
    <x v="2"/>
    <x v="0"/>
    <s v="USD"/>
    <n v="1472835802"/>
    <x v="2748"/>
    <b v="0"/>
    <n v="4"/>
    <b v="0"/>
    <s v="publishing/children's books"/>
    <n v="1"/>
    <n v="13"/>
    <x v="3"/>
    <x v="39"/>
  </r>
  <r>
    <x v="2749"/>
    <x v="2748"/>
    <x v="2747"/>
    <n v="10000"/>
    <n v="110"/>
    <x v="2"/>
    <x v="0"/>
    <s v="USD"/>
    <n v="1428171037"/>
    <x v="2749"/>
    <b v="0"/>
    <n v="2"/>
    <b v="0"/>
    <s v="publishing/children's books"/>
    <n v="1"/>
    <n v="55"/>
    <x v="3"/>
    <x v="39"/>
  </r>
  <r>
    <x v="2750"/>
    <x v="2749"/>
    <x v="2748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x v="2751"/>
    <x v="2750"/>
    <x v="2749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x v="2752"/>
    <x v="2751"/>
    <x v="2750"/>
    <n v="4800"/>
    <n v="550"/>
    <x v="2"/>
    <x v="0"/>
    <s v="USD"/>
    <n v="1324232504"/>
    <x v="2752"/>
    <b v="0"/>
    <n v="14"/>
    <b v="0"/>
    <s v="publishing/children's books"/>
    <n v="11"/>
    <n v="39"/>
    <x v="3"/>
    <x v="39"/>
  </r>
  <r>
    <x v="2753"/>
    <x v="2752"/>
    <x v="2751"/>
    <n v="2000"/>
    <n v="380"/>
    <x v="2"/>
    <x v="0"/>
    <s v="USD"/>
    <n v="1346017023"/>
    <x v="2753"/>
    <b v="0"/>
    <n v="8"/>
    <b v="0"/>
    <s v="publishing/children's books"/>
    <n v="19"/>
    <n v="48"/>
    <x v="3"/>
    <x v="39"/>
  </r>
  <r>
    <x v="2754"/>
    <x v="2753"/>
    <x v="2752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x v="2755"/>
    <x v="2754"/>
    <x v="2753"/>
    <n v="500"/>
    <n v="260"/>
    <x v="2"/>
    <x v="17"/>
    <s v="EUR"/>
    <n v="1428519527"/>
    <x v="2755"/>
    <b v="0"/>
    <n v="15"/>
    <b v="0"/>
    <s v="publishing/children's books"/>
    <n v="52"/>
    <n v="17"/>
    <x v="3"/>
    <x v="39"/>
  </r>
  <r>
    <x v="2756"/>
    <x v="2755"/>
    <x v="2754"/>
    <n v="10000"/>
    <n v="1048"/>
    <x v="2"/>
    <x v="0"/>
    <s v="USD"/>
    <n v="1389476201"/>
    <x v="2756"/>
    <b v="0"/>
    <n v="33"/>
    <b v="0"/>
    <s v="publishing/children's books"/>
    <n v="10"/>
    <n v="32"/>
    <x v="3"/>
    <x v="39"/>
  </r>
  <r>
    <x v="2757"/>
    <x v="2756"/>
    <x v="2755"/>
    <n v="1500"/>
    <n v="10"/>
    <x v="2"/>
    <x v="0"/>
    <s v="USD"/>
    <n v="1470498332"/>
    <x v="2757"/>
    <b v="0"/>
    <n v="2"/>
    <b v="0"/>
    <s v="publishing/children's books"/>
    <n v="1"/>
    <n v="5"/>
    <x v="3"/>
    <x v="39"/>
  </r>
  <r>
    <x v="2758"/>
    <x v="2757"/>
    <x v="2756"/>
    <n v="2000"/>
    <n v="234"/>
    <x v="2"/>
    <x v="2"/>
    <s v="AUD"/>
    <n v="1476095783"/>
    <x v="2758"/>
    <b v="0"/>
    <n v="6"/>
    <b v="0"/>
    <s v="publishing/children's books"/>
    <n v="12"/>
    <n v="39"/>
    <x v="3"/>
    <x v="39"/>
  </r>
  <r>
    <x v="2759"/>
    <x v="2758"/>
    <x v="2757"/>
    <n v="1000"/>
    <n v="105"/>
    <x v="2"/>
    <x v="2"/>
    <s v="AUD"/>
    <n v="1468658866"/>
    <x v="2759"/>
    <b v="0"/>
    <n v="2"/>
    <b v="0"/>
    <s v="publishing/children's books"/>
    <n v="11"/>
    <n v="53"/>
    <x v="3"/>
    <x v="39"/>
  </r>
  <r>
    <x v="2760"/>
    <x v="2759"/>
    <x v="2758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x v="2761"/>
    <x v="2760"/>
    <x v="2759"/>
    <n v="5000"/>
    <n v="36"/>
    <x v="2"/>
    <x v="0"/>
    <s v="USD"/>
    <n v="1357176693"/>
    <x v="2761"/>
    <b v="0"/>
    <n v="4"/>
    <b v="0"/>
    <s v="publishing/children's books"/>
    <n v="1"/>
    <n v="9"/>
    <x v="3"/>
    <x v="39"/>
  </r>
  <r>
    <x v="2762"/>
    <x v="2761"/>
    <x v="2760"/>
    <n v="3250"/>
    <n v="25"/>
    <x v="2"/>
    <x v="0"/>
    <s v="USD"/>
    <n v="1332114795"/>
    <x v="2762"/>
    <b v="0"/>
    <n v="1"/>
    <b v="0"/>
    <s v="publishing/children's books"/>
    <n v="1"/>
    <n v="25"/>
    <x v="3"/>
    <x v="39"/>
  </r>
  <r>
    <x v="2763"/>
    <x v="2762"/>
    <x v="2761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x v="2764"/>
    <x v="2763"/>
    <x v="2762"/>
    <n v="4000"/>
    <n v="45"/>
    <x v="2"/>
    <x v="0"/>
    <s v="USD"/>
    <n v="1338404400"/>
    <x v="2764"/>
    <b v="0"/>
    <n v="4"/>
    <b v="0"/>
    <s v="publishing/children's books"/>
    <n v="1"/>
    <n v="11"/>
    <x v="3"/>
    <x v="39"/>
  </r>
  <r>
    <x v="2765"/>
    <x v="2764"/>
    <x v="2763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x v="2766"/>
    <x v="2765"/>
    <x v="2764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x v="2767"/>
    <x v="2766"/>
    <x v="2765"/>
    <n v="4000"/>
    <n v="34"/>
    <x v="2"/>
    <x v="5"/>
    <s v="CAD"/>
    <n v="1439766050"/>
    <x v="2767"/>
    <b v="0"/>
    <n v="3"/>
    <b v="0"/>
    <s v="publishing/children's books"/>
    <n v="1"/>
    <n v="11"/>
    <x v="3"/>
    <x v="39"/>
  </r>
  <r>
    <x v="2768"/>
    <x v="2767"/>
    <x v="2766"/>
    <n v="7000"/>
    <n v="1002"/>
    <x v="2"/>
    <x v="0"/>
    <s v="USD"/>
    <n v="1333028723"/>
    <x v="2768"/>
    <b v="0"/>
    <n v="34"/>
    <b v="0"/>
    <s v="publishing/children's books"/>
    <n v="14"/>
    <n v="29"/>
    <x v="3"/>
    <x v="39"/>
  </r>
  <r>
    <x v="2769"/>
    <x v="2768"/>
    <x v="2767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x v="2770"/>
    <x v="2769"/>
    <x v="2768"/>
    <n v="20000"/>
    <n v="2082.25"/>
    <x v="2"/>
    <x v="0"/>
    <s v="USD"/>
    <n v="1395158130"/>
    <x v="2770"/>
    <b v="0"/>
    <n v="33"/>
    <b v="0"/>
    <s v="publishing/children's books"/>
    <n v="10"/>
    <n v="63"/>
    <x v="3"/>
    <x v="39"/>
  </r>
  <r>
    <x v="2771"/>
    <x v="2770"/>
    <x v="2769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x v="2772"/>
    <x v="2771"/>
    <x v="2770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x v="2773"/>
    <x v="2772"/>
    <x v="2771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x v="2774"/>
    <x v="2773"/>
    <x v="2772"/>
    <n v="4000"/>
    <n v="570"/>
    <x v="2"/>
    <x v="0"/>
    <s v="USD"/>
    <n v="1362711728"/>
    <x v="2774"/>
    <b v="0"/>
    <n v="13"/>
    <b v="0"/>
    <s v="publishing/children's books"/>
    <n v="14"/>
    <n v="44"/>
    <x v="3"/>
    <x v="39"/>
  </r>
  <r>
    <x v="2775"/>
    <x v="2774"/>
    <x v="2773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x v="2776"/>
    <x v="2775"/>
    <x v="2774"/>
    <n v="21000"/>
    <n v="1655"/>
    <x v="2"/>
    <x v="0"/>
    <s v="USD"/>
    <n v="1434092876"/>
    <x v="2776"/>
    <b v="0"/>
    <n v="36"/>
    <b v="0"/>
    <s v="publishing/children's books"/>
    <n v="8"/>
    <n v="46"/>
    <x v="3"/>
    <x v="39"/>
  </r>
  <r>
    <x v="2777"/>
    <x v="2776"/>
    <x v="2775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x v="2778"/>
    <x v="2777"/>
    <x v="2776"/>
    <n v="5500"/>
    <n v="1405"/>
    <x v="2"/>
    <x v="0"/>
    <s v="USD"/>
    <n v="1409009306"/>
    <x v="2778"/>
    <b v="0"/>
    <n v="15"/>
    <b v="0"/>
    <s v="publishing/children's books"/>
    <n v="26"/>
    <n v="94"/>
    <x v="3"/>
    <x v="39"/>
  </r>
  <r>
    <x v="2779"/>
    <x v="2778"/>
    <x v="2777"/>
    <n v="2500"/>
    <n v="53"/>
    <x v="2"/>
    <x v="0"/>
    <s v="USD"/>
    <n v="1448204621"/>
    <x v="2779"/>
    <b v="0"/>
    <n v="1"/>
    <b v="0"/>
    <s v="publishing/children's books"/>
    <n v="2"/>
    <n v="53"/>
    <x v="3"/>
    <x v="39"/>
  </r>
  <r>
    <x v="2780"/>
    <x v="2779"/>
    <x v="2778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x v="2781"/>
    <x v="2780"/>
    <x v="2779"/>
    <n v="1250"/>
    <n v="1316"/>
    <x v="0"/>
    <x v="0"/>
    <s v="USD"/>
    <n v="1423724400"/>
    <x v="2781"/>
    <b v="0"/>
    <n v="28"/>
    <b v="1"/>
    <s v="theater/plays"/>
    <n v="105"/>
    <n v="47"/>
    <x v="1"/>
    <x v="6"/>
  </r>
  <r>
    <x v="2782"/>
    <x v="2781"/>
    <x v="2780"/>
    <n v="1000"/>
    <n v="1200"/>
    <x v="0"/>
    <x v="0"/>
    <s v="USD"/>
    <n v="1424149140"/>
    <x v="2782"/>
    <b v="0"/>
    <n v="18"/>
    <b v="1"/>
    <s v="theater/plays"/>
    <n v="120"/>
    <n v="67"/>
    <x v="1"/>
    <x v="6"/>
  </r>
  <r>
    <x v="2783"/>
    <x v="2782"/>
    <x v="2781"/>
    <n v="1000"/>
    <n v="1145"/>
    <x v="0"/>
    <x v="1"/>
    <s v="GBP"/>
    <n v="1429793446"/>
    <x v="2783"/>
    <b v="0"/>
    <n v="61"/>
    <b v="1"/>
    <s v="theater/plays"/>
    <n v="115"/>
    <n v="19"/>
    <x v="1"/>
    <x v="6"/>
  </r>
  <r>
    <x v="2784"/>
    <x v="2783"/>
    <x v="2782"/>
    <n v="6000"/>
    <n v="7140"/>
    <x v="0"/>
    <x v="0"/>
    <s v="USD"/>
    <n v="1414608843"/>
    <x v="2784"/>
    <b v="0"/>
    <n v="108"/>
    <b v="1"/>
    <s v="theater/plays"/>
    <n v="119"/>
    <n v="66"/>
    <x v="1"/>
    <x v="6"/>
  </r>
  <r>
    <x v="2785"/>
    <x v="2784"/>
    <x v="2783"/>
    <n v="5000"/>
    <n v="5234"/>
    <x v="0"/>
    <x v="0"/>
    <s v="USD"/>
    <n v="1470430800"/>
    <x v="2785"/>
    <b v="0"/>
    <n v="142"/>
    <b v="1"/>
    <s v="theater/plays"/>
    <n v="105"/>
    <n v="37"/>
    <x v="1"/>
    <x v="6"/>
  </r>
  <r>
    <x v="2786"/>
    <x v="2785"/>
    <x v="2784"/>
    <n v="2500"/>
    <n v="2946"/>
    <x v="0"/>
    <x v="1"/>
    <s v="GBP"/>
    <n v="1404913180"/>
    <x v="2786"/>
    <b v="0"/>
    <n v="74"/>
    <b v="1"/>
    <s v="theater/plays"/>
    <n v="118"/>
    <n v="40"/>
    <x v="1"/>
    <x v="6"/>
  </r>
  <r>
    <x v="2787"/>
    <x v="2786"/>
    <x v="2785"/>
    <n v="1000"/>
    <n v="1197"/>
    <x v="0"/>
    <x v="0"/>
    <s v="USD"/>
    <n v="1405658752"/>
    <x v="2787"/>
    <b v="0"/>
    <n v="38"/>
    <b v="1"/>
    <s v="theater/plays"/>
    <n v="120"/>
    <n v="32"/>
    <x v="1"/>
    <x v="6"/>
  </r>
  <r>
    <x v="2788"/>
    <x v="2787"/>
    <x v="2786"/>
    <n v="2000"/>
    <n v="2050"/>
    <x v="0"/>
    <x v="0"/>
    <s v="USD"/>
    <n v="1469811043"/>
    <x v="2788"/>
    <b v="0"/>
    <n v="20"/>
    <b v="1"/>
    <s v="theater/plays"/>
    <n v="103"/>
    <n v="103"/>
    <x v="1"/>
    <x v="6"/>
  </r>
  <r>
    <x v="2789"/>
    <x v="2788"/>
    <x v="2787"/>
    <n v="3000"/>
    <n v="3035"/>
    <x v="0"/>
    <x v="0"/>
    <s v="USD"/>
    <n v="1426132800"/>
    <x v="2789"/>
    <b v="0"/>
    <n v="24"/>
    <b v="1"/>
    <s v="theater/plays"/>
    <n v="101"/>
    <n v="126"/>
    <x v="1"/>
    <x v="6"/>
  </r>
  <r>
    <x v="2790"/>
    <x v="2789"/>
    <x v="2788"/>
    <n v="3000"/>
    <n v="3160"/>
    <x v="0"/>
    <x v="0"/>
    <s v="USD"/>
    <n v="1423693903"/>
    <x v="2790"/>
    <b v="0"/>
    <n v="66"/>
    <b v="1"/>
    <s v="theater/plays"/>
    <n v="105"/>
    <n v="48"/>
    <x v="1"/>
    <x v="6"/>
  </r>
  <r>
    <x v="2791"/>
    <x v="2790"/>
    <x v="2789"/>
    <n v="2000"/>
    <n v="2050"/>
    <x v="0"/>
    <x v="0"/>
    <s v="USD"/>
    <n v="1473393600"/>
    <x v="2791"/>
    <b v="0"/>
    <n v="28"/>
    <b v="1"/>
    <s v="theater/plays"/>
    <n v="103"/>
    <n v="73"/>
    <x v="1"/>
    <x v="6"/>
  </r>
  <r>
    <x v="2792"/>
    <x v="2791"/>
    <x v="2790"/>
    <n v="2000"/>
    <n v="2152"/>
    <x v="0"/>
    <x v="0"/>
    <s v="USD"/>
    <n v="1439357559"/>
    <x v="2792"/>
    <b v="0"/>
    <n v="24"/>
    <b v="1"/>
    <s v="theater/plays"/>
    <n v="108"/>
    <n v="90"/>
    <x v="1"/>
    <x v="6"/>
  </r>
  <r>
    <x v="2793"/>
    <x v="2792"/>
    <x v="2791"/>
    <n v="10000"/>
    <n v="11056.75"/>
    <x v="0"/>
    <x v="2"/>
    <s v="AUD"/>
    <n v="1437473005"/>
    <x v="2793"/>
    <b v="0"/>
    <n v="73"/>
    <b v="1"/>
    <s v="theater/plays"/>
    <n v="111"/>
    <n v="151"/>
    <x v="1"/>
    <x v="6"/>
  </r>
  <r>
    <x v="2794"/>
    <x v="2793"/>
    <x v="2792"/>
    <n v="50"/>
    <n v="75"/>
    <x v="0"/>
    <x v="1"/>
    <s v="GBP"/>
    <n v="1457031600"/>
    <x v="2794"/>
    <b v="0"/>
    <n v="3"/>
    <b v="1"/>
    <s v="theater/plays"/>
    <n v="150"/>
    <n v="25"/>
    <x v="1"/>
    <x v="6"/>
  </r>
  <r>
    <x v="2795"/>
    <x v="2794"/>
    <x v="2793"/>
    <n v="700"/>
    <n v="730"/>
    <x v="0"/>
    <x v="0"/>
    <s v="USD"/>
    <n v="1402095600"/>
    <x v="2795"/>
    <b v="0"/>
    <n v="20"/>
    <b v="1"/>
    <s v="theater/plays"/>
    <n v="104"/>
    <n v="37"/>
    <x v="1"/>
    <x v="6"/>
  </r>
  <r>
    <x v="2796"/>
    <x v="2795"/>
    <x v="2794"/>
    <n v="800"/>
    <n v="924"/>
    <x v="0"/>
    <x v="1"/>
    <s v="GBP"/>
    <n v="1404564028"/>
    <x v="2796"/>
    <b v="0"/>
    <n v="21"/>
    <b v="1"/>
    <s v="theater/plays"/>
    <n v="116"/>
    <n v="44"/>
    <x v="1"/>
    <x v="6"/>
  </r>
  <r>
    <x v="2797"/>
    <x v="2796"/>
    <x v="2795"/>
    <n v="8000"/>
    <n v="8211.61"/>
    <x v="0"/>
    <x v="1"/>
    <s v="GBP"/>
    <n v="1404858840"/>
    <x v="2797"/>
    <b v="0"/>
    <n v="94"/>
    <b v="1"/>
    <s v="theater/plays"/>
    <n v="103"/>
    <n v="87"/>
    <x v="1"/>
    <x v="6"/>
  </r>
  <r>
    <x v="2798"/>
    <x v="2797"/>
    <x v="2796"/>
    <n v="5000"/>
    <n v="5070"/>
    <x v="0"/>
    <x v="1"/>
    <s v="GBP"/>
    <n v="1438358400"/>
    <x v="2798"/>
    <b v="0"/>
    <n v="139"/>
    <b v="1"/>
    <s v="theater/plays"/>
    <n v="101"/>
    <n v="36"/>
    <x v="1"/>
    <x v="6"/>
  </r>
  <r>
    <x v="2799"/>
    <x v="2798"/>
    <x v="2797"/>
    <n v="5000"/>
    <n v="5831.74"/>
    <x v="0"/>
    <x v="1"/>
    <s v="GBP"/>
    <n v="1466179200"/>
    <x v="2799"/>
    <b v="0"/>
    <n v="130"/>
    <b v="1"/>
    <s v="theater/plays"/>
    <n v="117"/>
    <n v="45"/>
    <x v="1"/>
    <x v="6"/>
  </r>
  <r>
    <x v="2800"/>
    <x v="2799"/>
    <x v="2798"/>
    <n v="1000"/>
    <n v="1330"/>
    <x v="0"/>
    <x v="1"/>
    <s v="GBP"/>
    <n v="1420377366"/>
    <x v="2800"/>
    <b v="0"/>
    <n v="31"/>
    <b v="1"/>
    <s v="theater/plays"/>
    <n v="133"/>
    <n v="43"/>
    <x v="1"/>
    <x v="6"/>
  </r>
  <r>
    <x v="2801"/>
    <x v="2800"/>
    <x v="2799"/>
    <n v="500"/>
    <n v="666"/>
    <x v="0"/>
    <x v="2"/>
    <s v="AUD"/>
    <n v="1412938800"/>
    <x v="2801"/>
    <b v="0"/>
    <n v="13"/>
    <b v="1"/>
    <s v="theater/plays"/>
    <n v="133"/>
    <n v="51"/>
    <x v="1"/>
    <x v="6"/>
  </r>
  <r>
    <x v="2802"/>
    <x v="2801"/>
    <x v="2800"/>
    <n v="3000"/>
    <n v="3055"/>
    <x v="0"/>
    <x v="1"/>
    <s v="GBP"/>
    <n v="1438875107"/>
    <x v="2802"/>
    <b v="0"/>
    <n v="90"/>
    <b v="1"/>
    <s v="theater/plays"/>
    <n v="102"/>
    <n v="34"/>
    <x v="1"/>
    <x v="6"/>
  </r>
  <r>
    <x v="2803"/>
    <x v="2802"/>
    <x v="2801"/>
    <n v="10000"/>
    <n v="12795"/>
    <x v="0"/>
    <x v="0"/>
    <s v="USD"/>
    <n v="1437004800"/>
    <x v="2803"/>
    <b v="0"/>
    <n v="141"/>
    <b v="1"/>
    <s v="theater/plays"/>
    <n v="128"/>
    <n v="91"/>
    <x v="1"/>
    <x v="6"/>
  </r>
  <r>
    <x v="2804"/>
    <x v="2803"/>
    <x v="2802"/>
    <n v="1000"/>
    <n v="1150"/>
    <x v="0"/>
    <x v="1"/>
    <s v="GBP"/>
    <n v="1411987990"/>
    <x v="2804"/>
    <b v="0"/>
    <n v="23"/>
    <b v="1"/>
    <s v="theater/plays"/>
    <n v="115"/>
    <n v="50"/>
    <x v="1"/>
    <x v="6"/>
  </r>
  <r>
    <x v="2805"/>
    <x v="2804"/>
    <x v="2803"/>
    <n v="400"/>
    <n v="440"/>
    <x v="0"/>
    <x v="1"/>
    <s v="GBP"/>
    <n v="1440245273"/>
    <x v="2805"/>
    <b v="0"/>
    <n v="18"/>
    <b v="1"/>
    <s v="theater/plays"/>
    <n v="110"/>
    <n v="24"/>
    <x v="1"/>
    <x v="6"/>
  </r>
  <r>
    <x v="2806"/>
    <x v="2805"/>
    <x v="2804"/>
    <n v="3000"/>
    <n v="3363"/>
    <x v="0"/>
    <x v="1"/>
    <s v="GBP"/>
    <n v="1438772400"/>
    <x v="2806"/>
    <b v="0"/>
    <n v="76"/>
    <b v="1"/>
    <s v="theater/plays"/>
    <n v="112"/>
    <n v="44"/>
    <x v="1"/>
    <x v="6"/>
  </r>
  <r>
    <x v="2807"/>
    <x v="2806"/>
    <x v="2805"/>
    <n v="5000"/>
    <n v="6300"/>
    <x v="0"/>
    <x v="0"/>
    <s v="USD"/>
    <n v="1435611438"/>
    <x v="2807"/>
    <b v="0"/>
    <n v="93"/>
    <b v="1"/>
    <s v="theater/plays"/>
    <n v="126"/>
    <n v="68"/>
    <x v="1"/>
    <x v="6"/>
  </r>
  <r>
    <x v="2808"/>
    <x v="2807"/>
    <x v="2806"/>
    <n v="4500"/>
    <n v="4511"/>
    <x v="0"/>
    <x v="0"/>
    <s v="USD"/>
    <n v="1440274735"/>
    <x v="2808"/>
    <b v="0"/>
    <n v="69"/>
    <b v="1"/>
    <s v="theater/plays"/>
    <n v="100"/>
    <n v="65"/>
    <x v="1"/>
    <x v="6"/>
  </r>
  <r>
    <x v="2809"/>
    <x v="2808"/>
    <x v="2807"/>
    <n v="2500"/>
    <n v="2560"/>
    <x v="0"/>
    <x v="0"/>
    <s v="USD"/>
    <n v="1459348740"/>
    <x v="2809"/>
    <b v="0"/>
    <n v="21"/>
    <b v="1"/>
    <s v="theater/plays"/>
    <n v="102"/>
    <n v="122"/>
    <x v="1"/>
    <x v="6"/>
  </r>
  <r>
    <x v="2810"/>
    <x v="2809"/>
    <x v="2808"/>
    <n v="2500"/>
    <n v="2705"/>
    <x v="0"/>
    <x v="0"/>
    <s v="USD"/>
    <n v="1401595140"/>
    <x v="2810"/>
    <b v="0"/>
    <n v="57"/>
    <b v="1"/>
    <s v="theater/plays"/>
    <n v="108"/>
    <n v="47"/>
    <x v="1"/>
    <x v="6"/>
  </r>
  <r>
    <x v="2811"/>
    <x v="2810"/>
    <x v="2809"/>
    <n v="10000"/>
    <n v="10027"/>
    <x v="0"/>
    <x v="1"/>
    <s v="GBP"/>
    <n v="1424692503"/>
    <x v="2811"/>
    <b v="0"/>
    <n v="108"/>
    <b v="1"/>
    <s v="theater/plays"/>
    <n v="100"/>
    <n v="93"/>
    <x v="1"/>
    <x v="6"/>
  </r>
  <r>
    <x v="2812"/>
    <x v="2811"/>
    <x v="2810"/>
    <n v="5000"/>
    <n v="5665"/>
    <x v="0"/>
    <x v="5"/>
    <s v="CAD"/>
    <n v="1428292800"/>
    <x v="2812"/>
    <b v="0"/>
    <n v="83"/>
    <b v="1"/>
    <s v="theater/plays"/>
    <n v="113"/>
    <n v="68"/>
    <x v="1"/>
    <x v="6"/>
  </r>
  <r>
    <x v="2813"/>
    <x v="2812"/>
    <x v="2811"/>
    <n v="2800"/>
    <n v="3572.12"/>
    <x v="0"/>
    <x v="0"/>
    <s v="USD"/>
    <n v="1481737761"/>
    <x v="2813"/>
    <b v="0"/>
    <n v="96"/>
    <b v="1"/>
    <s v="theater/plays"/>
    <n v="128"/>
    <n v="37"/>
    <x v="1"/>
    <x v="6"/>
  </r>
  <r>
    <x v="2814"/>
    <x v="2813"/>
    <x v="2812"/>
    <n v="1500"/>
    <n v="1616"/>
    <x v="0"/>
    <x v="1"/>
    <s v="GBP"/>
    <n v="1431164115"/>
    <x v="2814"/>
    <b v="0"/>
    <n v="64"/>
    <b v="1"/>
    <s v="theater/plays"/>
    <n v="108"/>
    <n v="25"/>
    <x v="1"/>
    <x v="6"/>
  </r>
  <r>
    <x v="2815"/>
    <x v="2814"/>
    <x v="2813"/>
    <n v="250"/>
    <n v="605"/>
    <x v="0"/>
    <x v="5"/>
    <s v="CAD"/>
    <n v="1470595109"/>
    <x v="2815"/>
    <b v="0"/>
    <n v="14"/>
    <b v="1"/>
    <s v="theater/plays"/>
    <n v="242"/>
    <n v="43"/>
    <x v="1"/>
    <x v="6"/>
  </r>
  <r>
    <x v="2816"/>
    <x v="2815"/>
    <x v="2814"/>
    <n v="3000"/>
    <n v="4247"/>
    <x v="0"/>
    <x v="1"/>
    <s v="GBP"/>
    <n v="1438531200"/>
    <x v="2816"/>
    <b v="0"/>
    <n v="169"/>
    <b v="1"/>
    <s v="theater/plays"/>
    <n v="142"/>
    <n v="25"/>
    <x v="1"/>
    <x v="6"/>
  </r>
  <r>
    <x v="2817"/>
    <x v="2816"/>
    <x v="2815"/>
    <n v="600"/>
    <n v="780"/>
    <x v="0"/>
    <x v="1"/>
    <s v="GBP"/>
    <n v="1425136462"/>
    <x v="2817"/>
    <b v="0"/>
    <n v="33"/>
    <b v="1"/>
    <s v="theater/plays"/>
    <n v="130"/>
    <n v="24"/>
    <x v="1"/>
    <x v="6"/>
  </r>
  <r>
    <x v="2818"/>
    <x v="2817"/>
    <x v="2816"/>
    <n v="10000"/>
    <n v="10603"/>
    <x v="0"/>
    <x v="0"/>
    <s v="USD"/>
    <n v="1443018086"/>
    <x v="2818"/>
    <b v="0"/>
    <n v="102"/>
    <b v="1"/>
    <s v="theater/plays"/>
    <n v="106"/>
    <n v="104"/>
    <x v="1"/>
    <x v="6"/>
  </r>
  <r>
    <x v="2819"/>
    <x v="2818"/>
    <x v="2817"/>
    <n v="5000"/>
    <n v="5240"/>
    <x v="0"/>
    <x v="1"/>
    <s v="GBP"/>
    <n v="1434285409"/>
    <x v="2819"/>
    <b v="0"/>
    <n v="104"/>
    <b v="1"/>
    <s v="theater/plays"/>
    <n v="105"/>
    <n v="50"/>
    <x v="1"/>
    <x v="6"/>
  </r>
  <r>
    <x v="2820"/>
    <x v="2819"/>
    <x v="2818"/>
    <n v="200"/>
    <n v="272"/>
    <x v="0"/>
    <x v="1"/>
    <s v="GBP"/>
    <n v="1456444800"/>
    <x v="2820"/>
    <b v="0"/>
    <n v="20"/>
    <b v="1"/>
    <s v="theater/plays"/>
    <n v="136"/>
    <n v="14"/>
    <x v="1"/>
    <x v="6"/>
  </r>
  <r>
    <x v="2821"/>
    <x v="2820"/>
    <x v="2819"/>
    <n v="1000"/>
    <n v="1000"/>
    <x v="0"/>
    <x v="1"/>
    <s v="GBP"/>
    <n v="1411510135"/>
    <x v="2821"/>
    <b v="0"/>
    <n v="35"/>
    <b v="1"/>
    <s v="theater/plays"/>
    <n v="100"/>
    <n v="29"/>
    <x v="1"/>
    <x v="6"/>
  </r>
  <r>
    <x v="2822"/>
    <x v="2821"/>
    <x v="2820"/>
    <n v="6000"/>
    <n v="6000"/>
    <x v="0"/>
    <x v="0"/>
    <s v="USD"/>
    <n v="1427469892"/>
    <x v="2822"/>
    <b v="0"/>
    <n v="94"/>
    <b v="1"/>
    <s v="theater/plays"/>
    <n v="100"/>
    <n v="64"/>
    <x v="1"/>
    <x v="6"/>
  </r>
  <r>
    <x v="2823"/>
    <x v="2822"/>
    <x v="2821"/>
    <n v="100"/>
    <n v="124"/>
    <x v="0"/>
    <x v="1"/>
    <s v="GBP"/>
    <n v="1427842740"/>
    <x v="2823"/>
    <b v="0"/>
    <n v="14"/>
    <b v="1"/>
    <s v="theater/plays"/>
    <n v="124"/>
    <n v="9"/>
    <x v="1"/>
    <x v="6"/>
  </r>
  <r>
    <x v="2824"/>
    <x v="2823"/>
    <x v="2822"/>
    <n v="650"/>
    <n v="760"/>
    <x v="0"/>
    <x v="0"/>
    <s v="USD"/>
    <n v="1434159780"/>
    <x v="2824"/>
    <b v="0"/>
    <n v="15"/>
    <b v="1"/>
    <s v="theater/plays"/>
    <n v="117"/>
    <n v="51"/>
    <x v="1"/>
    <x v="6"/>
  </r>
  <r>
    <x v="2825"/>
    <x v="2824"/>
    <x v="2823"/>
    <n v="3000"/>
    <n v="3100"/>
    <x v="0"/>
    <x v="1"/>
    <s v="GBP"/>
    <n v="1449255686"/>
    <x v="2825"/>
    <b v="0"/>
    <n v="51"/>
    <b v="1"/>
    <s v="theater/plays"/>
    <n v="103"/>
    <n v="61"/>
    <x v="1"/>
    <x v="6"/>
  </r>
  <r>
    <x v="2826"/>
    <x v="2825"/>
    <x v="2824"/>
    <n v="2000"/>
    <n v="2155"/>
    <x v="0"/>
    <x v="0"/>
    <s v="USD"/>
    <n v="1436511600"/>
    <x v="2826"/>
    <b v="0"/>
    <n v="19"/>
    <b v="1"/>
    <s v="theater/plays"/>
    <n v="108"/>
    <n v="113"/>
    <x v="1"/>
    <x v="6"/>
  </r>
  <r>
    <x v="2827"/>
    <x v="2826"/>
    <x v="2825"/>
    <n v="2000"/>
    <n v="2405"/>
    <x v="0"/>
    <x v="0"/>
    <s v="USD"/>
    <n v="1464971400"/>
    <x v="2827"/>
    <b v="0"/>
    <n v="23"/>
    <b v="1"/>
    <s v="theater/plays"/>
    <n v="120"/>
    <n v="105"/>
    <x v="1"/>
    <x v="6"/>
  </r>
  <r>
    <x v="2828"/>
    <x v="2827"/>
    <x v="2826"/>
    <n v="9500"/>
    <n v="9536"/>
    <x v="0"/>
    <x v="1"/>
    <s v="GBP"/>
    <n v="1443826800"/>
    <x v="2828"/>
    <b v="0"/>
    <n v="97"/>
    <b v="1"/>
    <s v="theater/plays"/>
    <n v="100"/>
    <n v="98"/>
    <x v="1"/>
    <x v="6"/>
  </r>
  <r>
    <x v="2829"/>
    <x v="2828"/>
    <x v="2827"/>
    <n v="2500"/>
    <n v="2663"/>
    <x v="0"/>
    <x v="1"/>
    <s v="GBP"/>
    <n v="1464863118"/>
    <x v="2829"/>
    <b v="0"/>
    <n v="76"/>
    <b v="1"/>
    <s v="theater/plays"/>
    <n v="107"/>
    <n v="35"/>
    <x v="1"/>
    <x v="6"/>
  </r>
  <r>
    <x v="2830"/>
    <x v="2829"/>
    <x v="2828"/>
    <n v="3000"/>
    <n v="3000"/>
    <x v="0"/>
    <x v="0"/>
    <s v="USD"/>
    <n v="1399867140"/>
    <x v="2830"/>
    <b v="0"/>
    <n v="11"/>
    <b v="1"/>
    <s v="theater/plays"/>
    <n v="100"/>
    <n v="273"/>
    <x v="1"/>
    <x v="6"/>
  </r>
  <r>
    <x v="2831"/>
    <x v="2830"/>
    <x v="2829"/>
    <n v="3000"/>
    <n v="3320"/>
    <x v="0"/>
    <x v="0"/>
    <s v="USD"/>
    <n v="1437076070"/>
    <x v="2831"/>
    <b v="0"/>
    <n v="52"/>
    <b v="1"/>
    <s v="theater/plays"/>
    <n v="111"/>
    <n v="64"/>
    <x v="1"/>
    <x v="6"/>
  </r>
  <r>
    <x v="2832"/>
    <x v="2831"/>
    <x v="2830"/>
    <n v="2500"/>
    <n v="2867.99"/>
    <x v="0"/>
    <x v="1"/>
    <s v="GBP"/>
    <n v="1416780000"/>
    <x v="2832"/>
    <b v="0"/>
    <n v="95"/>
    <b v="1"/>
    <s v="theater/plays"/>
    <n v="115"/>
    <n v="30"/>
    <x v="1"/>
    <x v="6"/>
  </r>
  <r>
    <x v="2833"/>
    <x v="2832"/>
    <x v="2831"/>
    <n v="2700"/>
    <n v="2923"/>
    <x v="0"/>
    <x v="0"/>
    <s v="USD"/>
    <n v="1444528800"/>
    <x v="2833"/>
    <b v="0"/>
    <n v="35"/>
    <b v="1"/>
    <s v="theater/plays"/>
    <n v="108"/>
    <n v="84"/>
    <x v="1"/>
    <x v="6"/>
  </r>
  <r>
    <x v="2834"/>
    <x v="2833"/>
    <x v="2832"/>
    <n v="800"/>
    <n v="1360"/>
    <x v="0"/>
    <x v="1"/>
    <s v="GBP"/>
    <n v="1422658930"/>
    <x v="2834"/>
    <b v="0"/>
    <n v="21"/>
    <b v="1"/>
    <s v="theater/plays"/>
    <n v="170"/>
    <n v="65"/>
    <x v="1"/>
    <x v="6"/>
  </r>
  <r>
    <x v="2835"/>
    <x v="2834"/>
    <x v="2833"/>
    <n v="1000"/>
    <n v="1870.99"/>
    <x v="0"/>
    <x v="1"/>
    <s v="GBP"/>
    <n v="1449273600"/>
    <x v="2835"/>
    <b v="0"/>
    <n v="93"/>
    <b v="1"/>
    <s v="theater/plays"/>
    <n v="187"/>
    <n v="20"/>
    <x v="1"/>
    <x v="6"/>
  </r>
  <r>
    <x v="2836"/>
    <x v="2835"/>
    <x v="2834"/>
    <n v="450"/>
    <n v="485"/>
    <x v="0"/>
    <x v="0"/>
    <s v="USD"/>
    <n v="1487393940"/>
    <x v="2836"/>
    <b v="0"/>
    <n v="11"/>
    <b v="1"/>
    <s v="theater/plays"/>
    <n v="108"/>
    <n v="44"/>
    <x v="1"/>
    <x v="6"/>
  </r>
  <r>
    <x v="2837"/>
    <x v="2836"/>
    <x v="2835"/>
    <n v="850"/>
    <n v="850"/>
    <x v="0"/>
    <x v="5"/>
    <s v="CAD"/>
    <n v="1449701284"/>
    <x v="2837"/>
    <b v="0"/>
    <n v="21"/>
    <b v="1"/>
    <s v="theater/plays"/>
    <n v="100"/>
    <n v="40"/>
    <x v="1"/>
    <x v="6"/>
  </r>
  <r>
    <x v="2838"/>
    <x v="2837"/>
    <x v="2836"/>
    <n v="2000"/>
    <n v="2405"/>
    <x v="0"/>
    <x v="0"/>
    <s v="USD"/>
    <n v="1407967200"/>
    <x v="2838"/>
    <b v="0"/>
    <n v="54"/>
    <b v="1"/>
    <s v="theater/plays"/>
    <n v="120"/>
    <n v="45"/>
    <x v="1"/>
    <x v="6"/>
  </r>
  <r>
    <x v="2839"/>
    <x v="2838"/>
    <x v="2837"/>
    <n v="3500"/>
    <n v="3900"/>
    <x v="0"/>
    <x v="0"/>
    <s v="USD"/>
    <n v="1408942740"/>
    <x v="2839"/>
    <b v="0"/>
    <n v="31"/>
    <b v="1"/>
    <s v="theater/plays"/>
    <n v="111"/>
    <n v="126"/>
    <x v="1"/>
    <x v="6"/>
  </r>
  <r>
    <x v="2840"/>
    <x v="2839"/>
    <x v="2838"/>
    <n v="2500"/>
    <n v="2600"/>
    <x v="0"/>
    <x v="1"/>
    <s v="GBP"/>
    <n v="1426698000"/>
    <x v="2840"/>
    <b v="0"/>
    <n v="132"/>
    <b v="1"/>
    <s v="theater/plays"/>
    <n v="104"/>
    <n v="20"/>
    <x v="1"/>
    <x v="6"/>
  </r>
  <r>
    <x v="2841"/>
    <x v="2840"/>
    <x v="2839"/>
    <n v="1000"/>
    <n v="10"/>
    <x v="2"/>
    <x v="1"/>
    <s v="GBP"/>
    <n v="1450032297"/>
    <x v="2841"/>
    <b v="0"/>
    <n v="1"/>
    <b v="0"/>
    <s v="theater/plays"/>
    <n v="1"/>
    <n v="10"/>
    <x v="1"/>
    <x v="6"/>
  </r>
  <r>
    <x v="2842"/>
    <x v="2841"/>
    <x v="2840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x v="2843"/>
    <x v="2842"/>
    <x v="2841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x v="2844"/>
    <x v="2843"/>
    <x v="2842"/>
    <n v="550"/>
    <n v="30"/>
    <x v="2"/>
    <x v="15"/>
    <s v="EUR"/>
    <n v="1483535180"/>
    <x v="2844"/>
    <b v="0"/>
    <n v="1"/>
    <b v="0"/>
    <s v="theater/plays"/>
    <n v="5"/>
    <n v="30"/>
    <x v="1"/>
    <x v="6"/>
  </r>
  <r>
    <x v="2845"/>
    <x v="2844"/>
    <x v="2843"/>
    <n v="7500"/>
    <n v="2366"/>
    <x v="2"/>
    <x v="0"/>
    <s v="USD"/>
    <n v="1433723033"/>
    <x v="2845"/>
    <b v="0"/>
    <n v="39"/>
    <b v="0"/>
    <s v="theater/plays"/>
    <n v="32"/>
    <n v="61"/>
    <x v="1"/>
    <x v="6"/>
  </r>
  <r>
    <x v="2846"/>
    <x v="2845"/>
    <x v="2844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x v="2847"/>
    <x v="2846"/>
    <x v="2845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x v="2848"/>
    <x v="2847"/>
    <x v="2846"/>
    <n v="35000"/>
    <n v="70"/>
    <x v="2"/>
    <x v="0"/>
    <s v="USD"/>
    <n v="1432913659"/>
    <x v="2848"/>
    <b v="0"/>
    <n v="3"/>
    <b v="0"/>
    <s v="theater/plays"/>
    <n v="0"/>
    <n v="23"/>
    <x v="1"/>
    <x v="6"/>
  </r>
  <r>
    <x v="2849"/>
    <x v="2848"/>
    <x v="2847"/>
    <n v="500"/>
    <n v="5"/>
    <x v="2"/>
    <x v="1"/>
    <s v="GBP"/>
    <n v="1461406600"/>
    <x v="2849"/>
    <b v="0"/>
    <n v="1"/>
    <b v="0"/>
    <s v="theater/plays"/>
    <n v="1"/>
    <n v="5"/>
    <x v="1"/>
    <x v="6"/>
  </r>
  <r>
    <x v="2850"/>
    <x v="2849"/>
    <x v="2848"/>
    <n v="8000"/>
    <n v="311"/>
    <x v="2"/>
    <x v="0"/>
    <s v="USD"/>
    <n v="1409962211"/>
    <x v="2850"/>
    <b v="0"/>
    <n v="13"/>
    <b v="0"/>
    <s v="theater/plays"/>
    <n v="4"/>
    <n v="24"/>
    <x v="1"/>
    <x v="6"/>
  </r>
  <r>
    <x v="2851"/>
    <x v="2850"/>
    <x v="2849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x v="2852"/>
    <x v="2851"/>
    <x v="2850"/>
    <n v="5000"/>
    <n v="95"/>
    <x v="2"/>
    <x v="0"/>
    <s v="USD"/>
    <n v="1403312703"/>
    <x v="2852"/>
    <b v="0"/>
    <n v="6"/>
    <b v="0"/>
    <s v="theater/plays"/>
    <n v="2"/>
    <n v="16"/>
    <x v="1"/>
    <x v="6"/>
  </r>
  <r>
    <x v="2853"/>
    <x v="2852"/>
    <x v="2851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x v="2854"/>
    <x v="2853"/>
    <x v="2852"/>
    <n v="1000"/>
    <n v="417"/>
    <x v="2"/>
    <x v="1"/>
    <s v="GBP"/>
    <n v="1431018719"/>
    <x v="2854"/>
    <b v="0"/>
    <n v="14"/>
    <b v="0"/>
    <s v="theater/plays"/>
    <n v="42"/>
    <n v="30"/>
    <x v="1"/>
    <x v="6"/>
  </r>
  <r>
    <x v="2855"/>
    <x v="2854"/>
    <x v="2853"/>
    <n v="600"/>
    <n v="300"/>
    <x v="2"/>
    <x v="0"/>
    <s v="USD"/>
    <n v="1454110440"/>
    <x v="2855"/>
    <b v="0"/>
    <n v="5"/>
    <b v="0"/>
    <s v="theater/plays"/>
    <n v="50"/>
    <n v="60"/>
    <x v="1"/>
    <x v="6"/>
  </r>
  <r>
    <x v="2856"/>
    <x v="2855"/>
    <x v="2854"/>
    <n v="3000"/>
    <n v="146"/>
    <x v="2"/>
    <x v="0"/>
    <s v="USD"/>
    <n v="1439069640"/>
    <x v="2856"/>
    <b v="0"/>
    <n v="6"/>
    <b v="0"/>
    <s v="theater/plays"/>
    <n v="5"/>
    <n v="24"/>
    <x v="1"/>
    <x v="6"/>
  </r>
  <r>
    <x v="2857"/>
    <x v="2856"/>
    <x v="2855"/>
    <n v="38000"/>
    <n v="7500"/>
    <x v="2"/>
    <x v="14"/>
    <s v="MXN"/>
    <n v="1487613600"/>
    <x v="2857"/>
    <b v="0"/>
    <n v="15"/>
    <b v="0"/>
    <s v="theater/plays"/>
    <n v="20"/>
    <n v="500"/>
    <x v="1"/>
    <x v="6"/>
  </r>
  <r>
    <x v="2858"/>
    <x v="2857"/>
    <x v="2856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x v="2859"/>
    <x v="2858"/>
    <x v="2857"/>
    <n v="2000"/>
    <n v="35"/>
    <x v="2"/>
    <x v="2"/>
    <s v="AUD"/>
    <n v="1444984904"/>
    <x v="2859"/>
    <b v="0"/>
    <n v="1"/>
    <b v="0"/>
    <s v="theater/plays"/>
    <n v="2"/>
    <n v="35"/>
    <x v="1"/>
    <x v="6"/>
  </r>
  <r>
    <x v="2860"/>
    <x v="2859"/>
    <x v="2858"/>
    <n v="4000"/>
    <n v="266"/>
    <x v="2"/>
    <x v="0"/>
    <s v="USD"/>
    <n v="1466363576"/>
    <x v="2860"/>
    <b v="0"/>
    <n v="9"/>
    <b v="0"/>
    <s v="theater/plays"/>
    <n v="7"/>
    <n v="30"/>
    <x v="1"/>
    <x v="6"/>
  </r>
  <r>
    <x v="2861"/>
    <x v="2860"/>
    <x v="2859"/>
    <n v="250"/>
    <n v="80"/>
    <x v="2"/>
    <x v="2"/>
    <s v="AUD"/>
    <n v="1443103848"/>
    <x v="2861"/>
    <b v="0"/>
    <n v="3"/>
    <b v="0"/>
    <s v="theater/plays"/>
    <n v="32"/>
    <n v="27"/>
    <x v="1"/>
    <x v="6"/>
  </r>
  <r>
    <x v="2862"/>
    <x v="2861"/>
    <x v="2860"/>
    <n v="12700"/>
    <n v="55"/>
    <x v="2"/>
    <x v="0"/>
    <s v="USD"/>
    <n v="1403636229"/>
    <x v="2862"/>
    <b v="0"/>
    <n v="3"/>
    <b v="0"/>
    <s v="theater/plays"/>
    <n v="0"/>
    <n v="18"/>
    <x v="1"/>
    <x v="6"/>
  </r>
  <r>
    <x v="2863"/>
    <x v="2862"/>
    <x v="2861"/>
    <n v="50000"/>
    <n v="20"/>
    <x v="2"/>
    <x v="0"/>
    <s v="USD"/>
    <n v="1410279123"/>
    <x v="2863"/>
    <b v="0"/>
    <n v="1"/>
    <b v="0"/>
    <s v="theater/plays"/>
    <n v="0"/>
    <n v="20"/>
    <x v="1"/>
    <x v="6"/>
  </r>
  <r>
    <x v="2864"/>
    <x v="2863"/>
    <x v="2862"/>
    <n v="2500"/>
    <n v="40"/>
    <x v="2"/>
    <x v="1"/>
    <s v="GBP"/>
    <n v="1437139080"/>
    <x v="2864"/>
    <b v="0"/>
    <n v="3"/>
    <b v="0"/>
    <s v="theater/plays"/>
    <n v="2"/>
    <n v="13"/>
    <x v="1"/>
    <x v="6"/>
  </r>
  <r>
    <x v="2865"/>
    <x v="2864"/>
    <x v="2863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x v="2866"/>
    <x v="2865"/>
    <x v="2864"/>
    <n v="5000"/>
    <n v="45"/>
    <x v="2"/>
    <x v="0"/>
    <s v="USD"/>
    <n v="1476482400"/>
    <x v="2866"/>
    <b v="0"/>
    <n v="2"/>
    <b v="0"/>
    <s v="theater/plays"/>
    <n v="1"/>
    <n v="23"/>
    <x v="1"/>
    <x v="6"/>
  </r>
  <r>
    <x v="2867"/>
    <x v="2866"/>
    <x v="2865"/>
    <n v="2500"/>
    <n v="504"/>
    <x v="2"/>
    <x v="0"/>
    <s v="USD"/>
    <n v="1467604800"/>
    <x v="2867"/>
    <b v="0"/>
    <n v="10"/>
    <b v="0"/>
    <s v="theater/plays"/>
    <n v="20"/>
    <n v="50"/>
    <x v="1"/>
    <x v="6"/>
  </r>
  <r>
    <x v="2868"/>
    <x v="2867"/>
    <x v="2866"/>
    <n v="15000"/>
    <n v="6301.76"/>
    <x v="2"/>
    <x v="0"/>
    <s v="USD"/>
    <n v="1475697054"/>
    <x v="2868"/>
    <b v="0"/>
    <n v="60"/>
    <b v="0"/>
    <s v="theater/plays"/>
    <n v="42"/>
    <n v="105"/>
    <x v="1"/>
    <x v="6"/>
  </r>
  <r>
    <x v="2869"/>
    <x v="2868"/>
    <x v="2867"/>
    <n v="20000"/>
    <n v="177"/>
    <x v="2"/>
    <x v="0"/>
    <s v="USD"/>
    <n v="1468937681"/>
    <x v="2869"/>
    <b v="0"/>
    <n v="5"/>
    <b v="0"/>
    <s v="theater/plays"/>
    <n v="1"/>
    <n v="35"/>
    <x v="1"/>
    <x v="6"/>
  </r>
  <r>
    <x v="2870"/>
    <x v="2869"/>
    <x v="2868"/>
    <n v="5000"/>
    <n v="750"/>
    <x v="2"/>
    <x v="0"/>
    <s v="USD"/>
    <n v="1400301165"/>
    <x v="2870"/>
    <b v="0"/>
    <n v="9"/>
    <b v="0"/>
    <s v="theater/plays"/>
    <n v="15"/>
    <n v="83"/>
    <x v="1"/>
    <x v="6"/>
  </r>
  <r>
    <x v="2871"/>
    <x v="2870"/>
    <x v="2869"/>
    <n v="10000"/>
    <n v="467"/>
    <x v="2"/>
    <x v="0"/>
    <s v="USD"/>
    <n v="1419183813"/>
    <x v="2871"/>
    <b v="0"/>
    <n v="13"/>
    <b v="0"/>
    <s v="theater/plays"/>
    <n v="5"/>
    <n v="36"/>
    <x v="1"/>
    <x v="6"/>
  </r>
  <r>
    <x v="2872"/>
    <x v="2871"/>
    <x v="2870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x v="2873"/>
    <x v="2872"/>
    <x v="2871"/>
    <n v="2500"/>
    <n v="953"/>
    <x v="2"/>
    <x v="0"/>
    <s v="USD"/>
    <n v="1422473831"/>
    <x v="2873"/>
    <b v="0"/>
    <n v="8"/>
    <b v="0"/>
    <s v="theater/plays"/>
    <n v="38"/>
    <n v="119"/>
    <x v="1"/>
    <x v="6"/>
  </r>
  <r>
    <x v="2874"/>
    <x v="2873"/>
    <x v="2872"/>
    <n v="5000"/>
    <n v="271"/>
    <x v="2"/>
    <x v="0"/>
    <s v="USD"/>
    <n v="1484684186"/>
    <x v="2874"/>
    <b v="0"/>
    <n v="3"/>
    <b v="0"/>
    <s v="theater/plays"/>
    <n v="5"/>
    <n v="90"/>
    <x v="1"/>
    <x v="6"/>
  </r>
  <r>
    <x v="2875"/>
    <x v="2874"/>
    <x v="2873"/>
    <n v="20000"/>
    <n v="7"/>
    <x v="2"/>
    <x v="0"/>
    <s v="USD"/>
    <n v="1462417493"/>
    <x v="2875"/>
    <b v="0"/>
    <n v="3"/>
    <b v="0"/>
    <s v="theater/plays"/>
    <n v="0"/>
    <n v="2"/>
    <x v="1"/>
    <x v="6"/>
  </r>
  <r>
    <x v="2876"/>
    <x v="2875"/>
    <x v="2874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x v="2877"/>
    <x v="2876"/>
    <x v="2875"/>
    <n v="6000"/>
    <n v="650"/>
    <x v="2"/>
    <x v="0"/>
    <s v="USD"/>
    <n v="1480525200"/>
    <x v="2877"/>
    <b v="0"/>
    <n v="6"/>
    <b v="0"/>
    <s v="theater/plays"/>
    <n v="11"/>
    <n v="108"/>
    <x v="1"/>
    <x v="6"/>
  </r>
  <r>
    <x v="2878"/>
    <x v="2877"/>
    <x v="2876"/>
    <n v="3000"/>
    <n v="63"/>
    <x v="2"/>
    <x v="1"/>
    <s v="GBP"/>
    <n v="1435934795"/>
    <x v="2878"/>
    <b v="0"/>
    <n v="4"/>
    <b v="0"/>
    <s v="theater/plays"/>
    <n v="2"/>
    <n v="16"/>
    <x v="1"/>
    <x v="6"/>
  </r>
  <r>
    <x v="2879"/>
    <x v="2878"/>
    <x v="2877"/>
    <n v="11200"/>
    <n v="29"/>
    <x v="2"/>
    <x v="0"/>
    <s v="USD"/>
    <n v="1453310661"/>
    <x v="2879"/>
    <b v="0"/>
    <n v="1"/>
    <b v="0"/>
    <s v="theater/plays"/>
    <n v="0"/>
    <n v="29"/>
    <x v="1"/>
    <x v="6"/>
  </r>
  <r>
    <x v="2880"/>
    <x v="2879"/>
    <x v="2878"/>
    <n v="12000"/>
    <n v="2800"/>
    <x v="2"/>
    <x v="0"/>
    <s v="USD"/>
    <n v="1440090300"/>
    <x v="2880"/>
    <b v="0"/>
    <n v="29"/>
    <b v="0"/>
    <s v="theater/plays"/>
    <n v="23"/>
    <n v="97"/>
    <x v="1"/>
    <x v="6"/>
  </r>
  <r>
    <x v="2881"/>
    <x v="2880"/>
    <x v="2879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x v="2882"/>
    <x v="2881"/>
    <x v="2880"/>
    <n v="750"/>
    <n v="252"/>
    <x v="2"/>
    <x v="0"/>
    <s v="USD"/>
    <n v="1462112318"/>
    <x v="2882"/>
    <b v="0"/>
    <n v="4"/>
    <b v="0"/>
    <s v="theater/plays"/>
    <n v="34"/>
    <n v="63"/>
    <x v="1"/>
    <x v="6"/>
  </r>
  <r>
    <x v="2883"/>
    <x v="2882"/>
    <x v="2881"/>
    <n v="10000"/>
    <n v="1908"/>
    <x v="2"/>
    <x v="0"/>
    <s v="USD"/>
    <n v="1454734740"/>
    <x v="2883"/>
    <b v="0"/>
    <n v="5"/>
    <b v="0"/>
    <s v="theater/plays"/>
    <n v="19"/>
    <n v="382"/>
    <x v="1"/>
    <x v="6"/>
  </r>
  <r>
    <x v="2884"/>
    <x v="2883"/>
    <x v="2882"/>
    <n v="45000"/>
    <n v="185"/>
    <x v="2"/>
    <x v="0"/>
    <s v="USD"/>
    <n v="1417800435"/>
    <x v="2884"/>
    <b v="0"/>
    <n v="4"/>
    <b v="0"/>
    <s v="theater/plays"/>
    <n v="0"/>
    <n v="46"/>
    <x v="1"/>
    <x v="6"/>
  </r>
  <r>
    <x v="2885"/>
    <x v="2884"/>
    <x v="2883"/>
    <n v="400"/>
    <n v="130"/>
    <x v="2"/>
    <x v="0"/>
    <s v="USD"/>
    <n v="1426294201"/>
    <x v="2885"/>
    <b v="0"/>
    <n v="5"/>
    <b v="0"/>
    <s v="theater/plays"/>
    <n v="33"/>
    <n v="26"/>
    <x v="1"/>
    <x v="6"/>
  </r>
  <r>
    <x v="2886"/>
    <x v="2885"/>
    <x v="2884"/>
    <n v="200"/>
    <n v="10"/>
    <x v="2"/>
    <x v="0"/>
    <s v="USD"/>
    <n v="1442635140"/>
    <x v="2886"/>
    <b v="0"/>
    <n v="1"/>
    <b v="0"/>
    <s v="theater/plays"/>
    <n v="5"/>
    <n v="10"/>
    <x v="1"/>
    <x v="6"/>
  </r>
  <r>
    <x v="2887"/>
    <x v="2886"/>
    <x v="2885"/>
    <n v="3000"/>
    <n v="5"/>
    <x v="2"/>
    <x v="0"/>
    <s v="USD"/>
    <n v="1420971324"/>
    <x v="2887"/>
    <b v="0"/>
    <n v="1"/>
    <b v="0"/>
    <s v="theater/plays"/>
    <n v="0"/>
    <n v="5"/>
    <x v="1"/>
    <x v="6"/>
  </r>
  <r>
    <x v="2888"/>
    <x v="2887"/>
    <x v="2886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x v="2889"/>
    <x v="2888"/>
    <x v="2887"/>
    <n v="3000"/>
    <n v="1142"/>
    <x v="2"/>
    <x v="0"/>
    <s v="USD"/>
    <n v="1409344985"/>
    <x v="2889"/>
    <b v="0"/>
    <n v="14"/>
    <b v="0"/>
    <s v="theater/plays"/>
    <n v="38"/>
    <n v="82"/>
    <x v="1"/>
    <x v="6"/>
  </r>
  <r>
    <x v="2890"/>
    <x v="2889"/>
    <x v="2888"/>
    <n v="2000"/>
    <n v="21"/>
    <x v="2"/>
    <x v="0"/>
    <s v="USD"/>
    <n v="1407553200"/>
    <x v="2890"/>
    <b v="0"/>
    <n v="3"/>
    <b v="0"/>
    <s v="theater/plays"/>
    <n v="1"/>
    <n v="7"/>
    <x v="1"/>
    <x v="6"/>
  </r>
  <r>
    <x v="2891"/>
    <x v="2890"/>
    <x v="2889"/>
    <n v="10000"/>
    <n v="273"/>
    <x v="2"/>
    <x v="0"/>
    <s v="USD"/>
    <n v="1460751128"/>
    <x v="2891"/>
    <b v="0"/>
    <n v="10"/>
    <b v="0"/>
    <s v="theater/plays"/>
    <n v="3"/>
    <n v="27"/>
    <x v="1"/>
    <x v="6"/>
  </r>
  <r>
    <x v="2892"/>
    <x v="2891"/>
    <x v="2890"/>
    <n v="5500"/>
    <n v="500"/>
    <x v="2"/>
    <x v="0"/>
    <s v="USD"/>
    <n v="1409000400"/>
    <x v="2892"/>
    <b v="0"/>
    <n v="17"/>
    <b v="0"/>
    <s v="theater/plays"/>
    <n v="9"/>
    <n v="29"/>
    <x v="1"/>
    <x v="6"/>
  </r>
  <r>
    <x v="2893"/>
    <x v="2892"/>
    <x v="2891"/>
    <n v="5000"/>
    <n v="25"/>
    <x v="2"/>
    <x v="0"/>
    <s v="USD"/>
    <n v="1420768800"/>
    <x v="2893"/>
    <b v="0"/>
    <n v="2"/>
    <b v="0"/>
    <s v="theater/plays"/>
    <n v="1"/>
    <n v="13"/>
    <x v="1"/>
    <x v="6"/>
  </r>
  <r>
    <x v="2894"/>
    <x v="2893"/>
    <x v="2892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x v="2895"/>
    <x v="2894"/>
    <x v="2893"/>
    <n v="500"/>
    <n v="23"/>
    <x v="2"/>
    <x v="0"/>
    <s v="USD"/>
    <n v="1403470800"/>
    <x v="2895"/>
    <b v="0"/>
    <n v="4"/>
    <b v="0"/>
    <s v="theater/plays"/>
    <n v="5"/>
    <n v="6"/>
    <x v="1"/>
    <x v="6"/>
  </r>
  <r>
    <x v="2896"/>
    <x v="2895"/>
    <x v="2894"/>
    <n v="3000"/>
    <n v="625"/>
    <x v="2"/>
    <x v="0"/>
    <s v="USD"/>
    <n v="1481522400"/>
    <x v="2896"/>
    <b v="0"/>
    <n v="12"/>
    <b v="0"/>
    <s v="theater/plays"/>
    <n v="21"/>
    <n v="52"/>
    <x v="1"/>
    <x v="6"/>
  </r>
  <r>
    <x v="2897"/>
    <x v="2896"/>
    <x v="2895"/>
    <n v="12000"/>
    <n v="550"/>
    <x v="2"/>
    <x v="0"/>
    <s v="USD"/>
    <n v="1444577345"/>
    <x v="2897"/>
    <b v="0"/>
    <n v="3"/>
    <b v="0"/>
    <s v="theater/plays"/>
    <n v="5"/>
    <n v="183"/>
    <x v="1"/>
    <x v="6"/>
  </r>
  <r>
    <x v="2898"/>
    <x v="2897"/>
    <x v="2896"/>
    <n v="7500"/>
    <n v="316"/>
    <x v="2"/>
    <x v="0"/>
    <s v="USD"/>
    <n v="1446307053"/>
    <x v="2898"/>
    <b v="0"/>
    <n v="12"/>
    <b v="0"/>
    <s v="theater/plays"/>
    <n v="4"/>
    <n v="26"/>
    <x v="1"/>
    <x v="6"/>
  </r>
  <r>
    <x v="2899"/>
    <x v="2898"/>
    <x v="2897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x v="2900"/>
    <x v="2899"/>
    <x v="2898"/>
    <n v="5500"/>
    <n v="3405"/>
    <x v="2"/>
    <x v="0"/>
    <s v="USD"/>
    <n v="1407562632"/>
    <x v="2900"/>
    <b v="0"/>
    <n v="7"/>
    <b v="0"/>
    <s v="theater/plays"/>
    <n v="62"/>
    <n v="486"/>
    <x v="1"/>
    <x v="6"/>
  </r>
  <r>
    <x v="2901"/>
    <x v="2900"/>
    <x v="2899"/>
    <n v="750"/>
    <n v="6"/>
    <x v="2"/>
    <x v="0"/>
    <s v="USD"/>
    <n v="1423345339"/>
    <x v="2901"/>
    <b v="0"/>
    <n v="2"/>
    <b v="0"/>
    <s v="theater/plays"/>
    <n v="1"/>
    <n v="3"/>
    <x v="1"/>
    <x v="6"/>
  </r>
  <r>
    <x v="2902"/>
    <x v="2901"/>
    <x v="2900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x v="2903"/>
    <x v="2902"/>
    <x v="2901"/>
    <n v="5000"/>
    <n v="39"/>
    <x v="2"/>
    <x v="0"/>
    <s v="USD"/>
    <n v="1441771218"/>
    <x v="2903"/>
    <b v="0"/>
    <n v="4"/>
    <b v="0"/>
    <s v="theater/plays"/>
    <n v="1"/>
    <n v="10"/>
    <x v="1"/>
    <x v="6"/>
  </r>
  <r>
    <x v="2904"/>
    <x v="2903"/>
    <x v="2902"/>
    <n v="1500"/>
    <n v="75"/>
    <x v="2"/>
    <x v="1"/>
    <s v="GBP"/>
    <n v="1415534400"/>
    <x v="2904"/>
    <b v="0"/>
    <n v="4"/>
    <b v="0"/>
    <s v="theater/plays"/>
    <n v="5"/>
    <n v="19"/>
    <x v="1"/>
    <x v="6"/>
  </r>
  <r>
    <x v="2905"/>
    <x v="2904"/>
    <x v="2903"/>
    <n v="3500"/>
    <n v="622"/>
    <x v="2"/>
    <x v="0"/>
    <s v="USD"/>
    <n v="1473211313"/>
    <x v="2905"/>
    <b v="0"/>
    <n v="17"/>
    <b v="0"/>
    <s v="theater/plays"/>
    <n v="18"/>
    <n v="37"/>
    <x v="1"/>
    <x v="6"/>
  </r>
  <r>
    <x v="2906"/>
    <x v="2905"/>
    <x v="2904"/>
    <n v="6000"/>
    <n v="565"/>
    <x v="2"/>
    <x v="0"/>
    <s v="USD"/>
    <n v="1438390800"/>
    <x v="2906"/>
    <b v="0"/>
    <n v="7"/>
    <b v="0"/>
    <s v="theater/plays"/>
    <n v="9"/>
    <n v="81"/>
    <x v="1"/>
    <x v="6"/>
  </r>
  <r>
    <x v="2907"/>
    <x v="2906"/>
    <x v="2905"/>
    <n v="2500"/>
    <n v="2"/>
    <x v="2"/>
    <x v="0"/>
    <s v="USD"/>
    <n v="1463259837"/>
    <x v="2907"/>
    <b v="0"/>
    <n v="2"/>
    <b v="0"/>
    <s v="theater/plays"/>
    <n v="0"/>
    <n v="1"/>
    <x v="1"/>
    <x v="6"/>
  </r>
  <r>
    <x v="2908"/>
    <x v="2907"/>
    <x v="2906"/>
    <n v="9600"/>
    <n v="264"/>
    <x v="2"/>
    <x v="0"/>
    <s v="USD"/>
    <n v="1465407219"/>
    <x v="2908"/>
    <b v="0"/>
    <n v="5"/>
    <b v="0"/>
    <s v="theater/plays"/>
    <n v="3"/>
    <n v="53"/>
    <x v="1"/>
    <x v="6"/>
  </r>
  <r>
    <x v="2909"/>
    <x v="2908"/>
    <x v="2907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x v="2910"/>
    <x v="2909"/>
    <x v="2908"/>
    <n v="30000"/>
    <n v="1"/>
    <x v="2"/>
    <x v="1"/>
    <s v="GBP"/>
    <n v="1434139887"/>
    <x v="2910"/>
    <b v="0"/>
    <n v="1"/>
    <b v="0"/>
    <s v="theater/plays"/>
    <n v="0"/>
    <n v="1"/>
    <x v="1"/>
    <x v="6"/>
  </r>
  <r>
    <x v="2911"/>
    <x v="2910"/>
    <x v="2909"/>
    <n v="1800"/>
    <n v="657"/>
    <x v="2"/>
    <x v="0"/>
    <s v="USD"/>
    <n v="1435429626"/>
    <x v="2911"/>
    <b v="0"/>
    <n v="14"/>
    <b v="0"/>
    <s v="theater/plays"/>
    <n v="37"/>
    <n v="47"/>
    <x v="1"/>
    <x v="6"/>
  </r>
  <r>
    <x v="2912"/>
    <x v="2911"/>
    <x v="2910"/>
    <n v="14440"/>
    <n v="2030"/>
    <x v="2"/>
    <x v="0"/>
    <s v="USD"/>
    <n v="1452827374"/>
    <x v="2912"/>
    <b v="0"/>
    <n v="26"/>
    <b v="0"/>
    <s v="theater/plays"/>
    <n v="14"/>
    <n v="78"/>
    <x v="1"/>
    <x v="6"/>
  </r>
  <r>
    <x v="2913"/>
    <x v="2912"/>
    <x v="2911"/>
    <n v="10000"/>
    <n v="2"/>
    <x v="2"/>
    <x v="0"/>
    <s v="USD"/>
    <n v="1410041339"/>
    <x v="2913"/>
    <b v="0"/>
    <n v="2"/>
    <b v="0"/>
    <s v="theater/plays"/>
    <n v="0"/>
    <n v="1"/>
    <x v="1"/>
    <x v="6"/>
  </r>
  <r>
    <x v="2914"/>
    <x v="2913"/>
    <x v="2912"/>
    <n v="25000"/>
    <n v="1"/>
    <x v="2"/>
    <x v="1"/>
    <s v="GBP"/>
    <n v="1426365994"/>
    <x v="2914"/>
    <b v="0"/>
    <n v="1"/>
    <b v="0"/>
    <s v="theater/plays"/>
    <n v="0"/>
    <n v="1"/>
    <x v="1"/>
    <x v="6"/>
  </r>
  <r>
    <x v="2915"/>
    <x v="2914"/>
    <x v="2913"/>
    <n v="1000"/>
    <n v="611"/>
    <x v="2"/>
    <x v="1"/>
    <s v="GBP"/>
    <n v="1458117190"/>
    <x v="2915"/>
    <b v="0"/>
    <n v="3"/>
    <b v="0"/>
    <s v="theater/plays"/>
    <n v="61"/>
    <n v="204"/>
    <x v="1"/>
    <x v="6"/>
  </r>
  <r>
    <x v="2916"/>
    <x v="2915"/>
    <x v="2914"/>
    <n v="1850"/>
    <n v="145"/>
    <x v="2"/>
    <x v="1"/>
    <s v="GBP"/>
    <n v="1400498789"/>
    <x v="2916"/>
    <b v="0"/>
    <n v="7"/>
    <b v="0"/>
    <s v="theater/plays"/>
    <n v="8"/>
    <n v="21"/>
    <x v="1"/>
    <x v="6"/>
  </r>
  <r>
    <x v="2917"/>
    <x v="2916"/>
    <x v="2915"/>
    <n v="2000"/>
    <n v="437"/>
    <x v="2"/>
    <x v="0"/>
    <s v="USD"/>
    <n v="1442381847"/>
    <x v="2917"/>
    <b v="0"/>
    <n v="9"/>
    <b v="0"/>
    <s v="theater/plays"/>
    <n v="22"/>
    <n v="49"/>
    <x v="1"/>
    <x v="6"/>
  </r>
  <r>
    <x v="2918"/>
    <x v="2917"/>
    <x v="2916"/>
    <n v="5000"/>
    <n v="1362"/>
    <x v="2"/>
    <x v="0"/>
    <s v="USD"/>
    <n v="1446131207"/>
    <x v="2918"/>
    <b v="0"/>
    <n v="20"/>
    <b v="0"/>
    <s v="theater/plays"/>
    <n v="27"/>
    <n v="68"/>
    <x v="1"/>
    <x v="6"/>
  </r>
  <r>
    <x v="2919"/>
    <x v="2918"/>
    <x v="2917"/>
    <n v="600"/>
    <n v="51"/>
    <x v="2"/>
    <x v="0"/>
    <s v="USD"/>
    <n v="1407250329"/>
    <x v="2919"/>
    <b v="0"/>
    <n v="6"/>
    <b v="0"/>
    <s v="theater/plays"/>
    <n v="9"/>
    <n v="9"/>
    <x v="1"/>
    <x v="6"/>
  </r>
  <r>
    <x v="2920"/>
    <x v="2919"/>
    <x v="2918"/>
    <n v="2500"/>
    <n v="671"/>
    <x v="2"/>
    <x v="5"/>
    <s v="CAD"/>
    <n v="1427306470"/>
    <x v="2920"/>
    <b v="0"/>
    <n v="13"/>
    <b v="0"/>
    <s v="theater/plays"/>
    <n v="27"/>
    <n v="52"/>
    <x v="1"/>
    <x v="6"/>
  </r>
  <r>
    <x v="2921"/>
    <x v="2920"/>
    <x v="2919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x v="2922"/>
    <x v="2921"/>
    <x v="2920"/>
    <n v="500"/>
    <n v="500"/>
    <x v="0"/>
    <x v="1"/>
    <s v="GBP"/>
    <n v="1431982727"/>
    <x v="2922"/>
    <b v="0"/>
    <n v="6"/>
    <b v="1"/>
    <s v="theater/musical"/>
    <n v="100"/>
    <n v="83"/>
    <x v="1"/>
    <x v="40"/>
  </r>
  <r>
    <x v="2923"/>
    <x v="2922"/>
    <x v="2921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x v="2924"/>
    <x v="2923"/>
    <x v="2922"/>
    <n v="25000"/>
    <n v="25800"/>
    <x v="0"/>
    <x v="0"/>
    <s v="USD"/>
    <n v="1431143940"/>
    <x v="2924"/>
    <b v="0"/>
    <n v="147"/>
    <b v="1"/>
    <s v="theater/musical"/>
    <n v="103"/>
    <n v="176"/>
    <x v="1"/>
    <x v="40"/>
  </r>
  <r>
    <x v="2925"/>
    <x v="2924"/>
    <x v="2923"/>
    <n v="45000"/>
    <n v="46100.69"/>
    <x v="0"/>
    <x v="0"/>
    <s v="USD"/>
    <n v="1410444068"/>
    <x v="2925"/>
    <b v="0"/>
    <n v="199"/>
    <b v="1"/>
    <s v="theater/musical"/>
    <n v="102"/>
    <n v="232"/>
    <x v="1"/>
    <x v="40"/>
  </r>
  <r>
    <x v="2926"/>
    <x v="2925"/>
    <x v="2924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x v="2927"/>
    <x v="2926"/>
    <x v="2925"/>
    <n v="1800"/>
    <n v="2355"/>
    <x v="0"/>
    <x v="0"/>
    <s v="USD"/>
    <n v="1405400400"/>
    <x v="2927"/>
    <b v="0"/>
    <n v="21"/>
    <b v="1"/>
    <s v="theater/musical"/>
    <n v="131"/>
    <n v="112"/>
    <x v="1"/>
    <x v="40"/>
  </r>
  <r>
    <x v="2928"/>
    <x v="2927"/>
    <x v="2926"/>
    <n v="1000"/>
    <n v="1000"/>
    <x v="0"/>
    <x v="0"/>
    <s v="USD"/>
    <n v="1457135846"/>
    <x v="2928"/>
    <b v="0"/>
    <n v="24"/>
    <b v="1"/>
    <s v="theater/musical"/>
    <n v="100"/>
    <n v="42"/>
    <x v="1"/>
    <x v="40"/>
  </r>
  <r>
    <x v="2929"/>
    <x v="2928"/>
    <x v="2927"/>
    <n v="8000"/>
    <n v="8165.55"/>
    <x v="0"/>
    <x v="0"/>
    <s v="USD"/>
    <n v="1401024758"/>
    <x v="2929"/>
    <b v="0"/>
    <n v="32"/>
    <b v="1"/>
    <s v="theater/musical"/>
    <n v="102"/>
    <n v="255"/>
    <x v="1"/>
    <x v="40"/>
  </r>
  <r>
    <x v="2930"/>
    <x v="2929"/>
    <x v="2928"/>
    <n v="10000"/>
    <n v="10092"/>
    <x v="0"/>
    <x v="1"/>
    <s v="GBP"/>
    <n v="1431007264"/>
    <x v="2930"/>
    <b v="0"/>
    <n v="62"/>
    <b v="1"/>
    <s v="theater/musical"/>
    <n v="101"/>
    <n v="163"/>
    <x v="1"/>
    <x v="40"/>
  </r>
  <r>
    <x v="2931"/>
    <x v="2930"/>
    <x v="2929"/>
    <n v="750"/>
    <n v="795"/>
    <x v="0"/>
    <x v="5"/>
    <s v="CAD"/>
    <n v="1410761280"/>
    <x v="2931"/>
    <b v="0"/>
    <n v="9"/>
    <b v="1"/>
    <s v="theater/musical"/>
    <n v="106"/>
    <n v="88"/>
    <x v="1"/>
    <x v="40"/>
  </r>
  <r>
    <x v="2932"/>
    <x v="2931"/>
    <x v="2930"/>
    <n v="3100"/>
    <n v="3258"/>
    <x v="0"/>
    <x v="2"/>
    <s v="AUD"/>
    <n v="1424516400"/>
    <x v="2932"/>
    <b v="0"/>
    <n v="38"/>
    <b v="1"/>
    <s v="theater/musical"/>
    <n v="105"/>
    <n v="86"/>
    <x v="1"/>
    <x v="40"/>
  </r>
  <r>
    <x v="2933"/>
    <x v="2932"/>
    <x v="2931"/>
    <n v="2500"/>
    <n v="2569"/>
    <x v="0"/>
    <x v="0"/>
    <s v="USD"/>
    <n v="1465081053"/>
    <x v="2933"/>
    <b v="0"/>
    <n v="54"/>
    <b v="1"/>
    <s v="theater/musical"/>
    <n v="103"/>
    <n v="48"/>
    <x v="1"/>
    <x v="40"/>
  </r>
  <r>
    <x v="2934"/>
    <x v="2933"/>
    <x v="2932"/>
    <n v="2500"/>
    <n v="2700"/>
    <x v="0"/>
    <x v="5"/>
    <s v="CAD"/>
    <n v="1402845364"/>
    <x v="2934"/>
    <b v="0"/>
    <n v="37"/>
    <b v="1"/>
    <s v="theater/musical"/>
    <n v="108"/>
    <n v="73"/>
    <x v="1"/>
    <x v="40"/>
  </r>
  <r>
    <x v="2935"/>
    <x v="2934"/>
    <x v="2933"/>
    <n v="3500"/>
    <n v="3531"/>
    <x v="0"/>
    <x v="0"/>
    <s v="USD"/>
    <n v="1472490000"/>
    <x v="2935"/>
    <b v="0"/>
    <n v="39"/>
    <b v="1"/>
    <s v="theater/musical"/>
    <n v="101"/>
    <n v="91"/>
    <x v="1"/>
    <x v="40"/>
  </r>
  <r>
    <x v="2936"/>
    <x v="2935"/>
    <x v="2934"/>
    <n v="1000"/>
    <n v="1280"/>
    <x v="0"/>
    <x v="0"/>
    <s v="USD"/>
    <n v="1413176340"/>
    <x v="2936"/>
    <b v="0"/>
    <n v="34"/>
    <b v="1"/>
    <s v="theater/musical"/>
    <n v="128"/>
    <n v="38"/>
    <x v="1"/>
    <x v="40"/>
  </r>
  <r>
    <x v="2937"/>
    <x v="2936"/>
    <x v="2935"/>
    <n v="1500"/>
    <n v="2000"/>
    <x v="0"/>
    <x v="1"/>
    <s v="GBP"/>
    <n v="1405249113"/>
    <x v="2937"/>
    <b v="0"/>
    <n v="55"/>
    <b v="1"/>
    <s v="theater/musical"/>
    <n v="133"/>
    <n v="36"/>
    <x v="1"/>
    <x v="40"/>
  </r>
  <r>
    <x v="2938"/>
    <x v="2937"/>
    <x v="2936"/>
    <n v="4000"/>
    <n v="4055"/>
    <x v="0"/>
    <x v="0"/>
    <s v="USD"/>
    <n v="1422636814"/>
    <x v="2938"/>
    <b v="0"/>
    <n v="32"/>
    <b v="1"/>
    <s v="theater/musical"/>
    <n v="101"/>
    <n v="127"/>
    <x v="1"/>
    <x v="40"/>
  </r>
  <r>
    <x v="2939"/>
    <x v="2938"/>
    <x v="2937"/>
    <n v="8000"/>
    <n v="8230"/>
    <x v="0"/>
    <x v="0"/>
    <s v="USD"/>
    <n v="1409187600"/>
    <x v="2939"/>
    <b v="0"/>
    <n v="25"/>
    <b v="1"/>
    <s v="theater/musical"/>
    <n v="103"/>
    <n v="329"/>
    <x v="1"/>
    <x v="40"/>
  </r>
  <r>
    <x v="2940"/>
    <x v="2939"/>
    <x v="2938"/>
    <n v="2500"/>
    <n v="2681"/>
    <x v="0"/>
    <x v="0"/>
    <s v="USD"/>
    <n v="1421606018"/>
    <x v="2940"/>
    <b v="0"/>
    <n v="33"/>
    <b v="1"/>
    <s v="theater/musical"/>
    <n v="107"/>
    <n v="81"/>
    <x v="1"/>
    <x v="40"/>
  </r>
  <r>
    <x v="2941"/>
    <x v="2940"/>
    <x v="2939"/>
    <n v="25000"/>
    <n v="1"/>
    <x v="2"/>
    <x v="0"/>
    <s v="USD"/>
    <n v="1425250955"/>
    <x v="2941"/>
    <b v="0"/>
    <n v="1"/>
    <b v="0"/>
    <s v="theater/spaces"/>
    <n v="0"/>
    <n v="1"/>
    <x v="1"/>
    <x v="38"/>
  </r>
  <r>
    <x v="2942"/>
    <x v="2941"/>
    <x v="2940"/>
    <n v="200000"/>
    <n v="40850"/>
    <x v="2"/>
    <x v="5"/>
    <s v="CAD"/>
    <n v="1450297080"/>
    <x v="2942"/>
    <b v="0"/>
    <n v="202"/>
    <b v="0"/>
    <s v="theater/spaces"/>
    <n v="20"/>
    <n v="202"/>
    <x v="1"/>
    <x v="38"/>
  </r>
  <r>
    <x v="2943"/>
    <x v="2942"/>
    <x v="2941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x v="2944"/>
    <x v="2943"/>
    <x v="2942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x v="2945"/>
    <x v="2944"/>
    <x v="2943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x v="2946"/>
    <x v="2945"/>
    <x v="2944"/>
    <n v="2000"/>
    <n v="2"/>
    <x v="2"/>
    <x v="1"/>
    <s v="GBP"/>
    <n v="1471265092"/>
    <x v="2946"/>
    <b v="0"/>
    <n v="2"/>
    <b v="0"/>
    <s v="theater/spaces"/>
    <n v="0"/>
    <n v="1"/>
    <x v="1"/>
    <x v="38"/>
  </r>
  <r>
    <x v="2947"/>
    <x v="2946"/>
    <x v="2945"/>
    <n v="25000"/>
    <n v="1072"/>
    <x v="2"/>
    <x v="0"/>
    <s v="USD"/>
    <n v="1480007460"/>
    <x v="2947"/>
    <b v="0"/>
    <n v="13"/>
    <b v="0"/>
    <s v="theater/spaces"/>
    <n v="4"/>
    <n v="82"/>
    <x v="1"/>
    <x v="38"/>
  </r>
  <r>
    <x v="2948"/>
    <x v="2947"/>
    <x v="2946"/>
    <n v="500000"/>
    <n v="24"/>
    <x v="2"/>
    <x v="0"/>
    <s v="USD"/>
    <n v="1433259293"/>
    <x v="2948"/>
    <b v="0"/>
    <n v="9"/>
    <b v="0"/>
    <s v="theater/spaces"/>
    <n v="0"/>
    <n v="3"/>
    <x v="1"/>
    <x v="38"/>
  </r>
  <r>
    <x v="2949"/>
    <x v="2948"/>
    <x v="2947"/>
    <n v="1000"/>
    <n v="25"/>
    <x v="2"/>
    <x v="0"/>
    <s v="USD"/>
    <n v="1447965917"/>
    <x v="2949"/>
    <b v="0"/>
    <n v="2"/>
    <b v="0"/>
    <s v="theater/spaces"/>
    <n v="3"/>
    <n v="13"/>
    <x v="1"/>
    <x v="38"/>
  </r>
  <r>
    <x v="2950"/>
    <x v="2949"/>
    <x v="2948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x v="2951"/>
    <x v="2950"/>
    <x v="2949"/>
    <n v="50000"/>
    <n v="1096"/>
    <x v="1"/>
    <x v="0"/>
    <s v="USD"/>
    <n v="1412536573"/>
    <x v="2951"/>
    <b v="0"/>
    <n v="58"/>
    <b v="0"/>
    <s v="theater/spaces"/>
    <n v="2"/>
    <n v="19"/>
    <x v="1"/>
    <x v="38"/>
  </r>
  <r>
    <x v="2952"/>
    <x v="2951"/>
    <x v="2950"/>
    <n v="20000"/>
    <n v="1605"/>
    <x v="1"/>
    <x v="0"/>
    <s v="USD"/>
    <n v="1476676800"/>
    <x v="2952"/>
    <b v="0"/>
    <n v="8"/>
    <b v="0"/>
    <s v="theater/spaces"/>
    <n v="8"/>
    <n v="201"/>
    <x v="1"/>
    <x v="38"/>
  </r>
  <r>
    <x v="2953"/>
    <x v="2952"/>
    <x v="2951"/>
    <n v="400000"/>
    <n v="605"/>
    <x v="1"/>
    <x v="0"/>
    <s v="USD"/>
    <n v="1444330821"/>
    <x v="2953"/>
    <b v="0"/>
    <n v="3"/>
    <b v="0"/>
    <s v="theater/spaces"/>
    <n v="0"/>
    <n v="202"/>
    <x v="1"/>
    <x v="38"/>
  </r>
  <r>
    <x v="2954"/>
    <x v="2953"/>
    <x v="2952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x v="2955"/>
    <x v="2954"/>
    <x v="2953"/>
    <n v="1200"/>
    <n v="715"/>
    <x v="1"/>
    <x v="0"/>
    <s v="USD"/>
    <n v="1434476849"/>
    <x v="2955"/>
    <b v="0"/>
    <n v="11"/>
    <b v="0"/>
    <s v="theater/spaces"/>
    <n v="60"/>
    <n v="65"/>
    <x v="1"/>
    <x v="38"/>
  </r>
  <r>
    <x v="2956"/>
    <x v="2955"/>
    <x v="2954"/>
    <n v="7900"/>
    <n v="1322"/>
    <x v="1"/>
    <x v="0"/>
    <s v="USD"/>
    <n v="1462402850"/>
    <x v="2956"/>
    <b v="0"/>
    <n v="20"/>
    <b v="0"/>
    <s v="theater/spaces"/>
    <n v="17"/>
    <n v="66"/>
    <x v="1"/>
    <x v="38"/>
  </r>
  <r>
    <x v="2957"/>
    <x v="2956"/>
    <x v="2955"/>
    <n v="15000"/>
    <n v="280"/>
    <x v="1"/>
    <x v="0"/>
    <s v="USD"/>
    <n v="1427498172"/>
    <x v="2957"/>
    <b v="0"/>
    <n v="3"/>
    <b v="0"/>
    <s v="theater/spaces"/>
    <n v="2"/>
    <n v="93"/>
    <x v="1"/>
    <x v="38"/>
  </r>
  <r>
    <x v="2958"/>
    <x v="2957"/>
    <x v="2956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x v="2959"/>
    <x v="2958"/>
    <x v="2957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x v="2960"/>
    <x v="2959"/>
    <x v="2958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x v="2961"/>
    <x v="2960"/>
    <x v="2959"/>
    <n v="5000"/>
    <n v="5481"/>
    <x v="0"/>
    <x v="0"/>
    <s v="USD"/>
    <n v="1427342400"/>
    <x v="2961"/>
    <b v="0"/>
    <n v="108"/>
    <b v="1"/>
    <s v="theater/plays"/>
    <n v="110"/>
    <n v="51"/>
    <x v="1"/>
    <x v="6"/>
  </r>
  <r>
    <x v="2962"/>
    <x v="2961"/>
    <x v="2960"/>
    <n v="1000"/>
    <n v="1218"/>
    <x v="0"/>
    <x v="0"/>
    <s v="USD"/>
    <n v="1425193140"/>
    <x v="2962"/>
    <b v="0"/>
    <n v="20"/>
    <b v="1"/>
    <s v="theater/plays"/>
    <n v="122"/>
    <n v="61"/>
    <x v="1"/>
    <x v="6"/>
  </r>
  <r>
    <x v="2963"/>
    <x v="2962"/>
    <x v="2961"/>
    <n v="10000"/>
    <n v="10685"/>
    <x v="0"/>
    <x v="0"/>
    <s v="USD"/>
    <n v="1435835824"/>
    <x v="2963"/>
    <b v="0"/>
    <n v="98"/>
    <b v="1"/>
    <s v="theater/plays"/>
    <n v="107"/>
    <n v="109"/>
    <x v="1"/>
    <x v="6"/>
  </r>
  <r>
    <x v="2964"/>
    <x v="2963"/>
    <x v="2962"/>
    <n v="5000"/>
    <n v="5035.6899999999996"/>
    <x v="0"/>
    <x v="0"/>
    <s v="USD"/>
    <n v="1407360720"/>
    <x v="2964"/>
    <b v="0"/>
    <n v="196"/>
    <b v="1"/>
    <s v="theater/plays"/>
    <n v="101"/>
    <n v="26"/>
    <x v="1"/>
    <x v="6"/>
  </r>
  <r>
    <x v="2965"/>
    <x v="2964"/>
    <x v="2963"/>
    <n v="1500"/>
    <n v="1635"/>
    <x v="0"/>
    <x v="0"/>
    <s v="USD"/>
    <n v="1436290233"/>
    <x v="2965"/>
    <b v="0"/>
    <n v="39"/>
    <b v="1"/>
    <s v="theater/plays"/>
    <n v="109"/>
    <n v="42"/>
    <x v="1"/>
    <x v="6"/>
  </r>
  <r>
    <x v="2966"/>
    <x v="2965"/>
    <x v="2964"/>
    <n v="10000"/>
    <n v="11363"/>
    <x v="0"/>
    <x v="0"/>
    <s v="USD"/>
    <n v="1442425412"/>
    <x v="2966"/>
    <b v="0"/>
    <n v="128"/>
    <b v="1"/>
    <s v="theater/plays"/>
    <n v="114"/>
    <n v="89"/>
    <x v="1"/>
    <x v="6"/>
  </r>
  <r>
    <x v="2967"/>
    <x v="2966"/>
    <x v="2965"/>
    <n v="5000"/>
    <n v="5696"/>
    <x v="0"/>
    <x v="0"/>
    <s v="USD"/>
    <n v="1425872692"/>
    <x v="2967"/>
    <b v="0"/>
    <n v="71"/>
    <b v="1"/>
    <s v="theater/plays"/>
    <n v="114"/>
    <n v="80"/>
    <x v="1"/>
    <x v="6"/>
  </r>
  <r>
    <x v="2968"/>
    <x v="2967"/>
    <x v="2966"/>
    <n v="3500"/>
    <n v="3710"/>
    <x v="0"/>
    <x v="0"/>
    <s v="USD"/>
    <n v="1471406340"/>
    <x v="2968"/>
    <b v="0"/>
    <n v="47"/>
    <b v="1"/>
    <s v="theater/plays"/>
    <n v="106"/>
    <n v="79"/>
    <x v="1"/>
    <x v="6"/>
  </r>
  <r>
    <x v="2969"/>
    <x v="2968"/>
    <x v="2967"/>
    <n v="1000"/>
    <n v="1625"/>
    <x v="0"/>
    <x v="5"/>
    <s v="CAD"/>
    <n v="1430693460"/>
    <x v="2969"/>
    <b v="0"/>
    <n v="17"/>
    <b v="1"/>
    <s v="theater/plays"/>
    <n v="163"/>
    <n v="96"/>
    <x v="1"/>
    <x v="6"/>
  </r>
  <r>
    <x v="2970"/>
    <x v="2969"/>
    <x v="2968"/>
    <n v="6000"/>
    <n v="6360"/>
    <x v="0"/>
    <x v="0"/>
    <s v="USD"/>
    <n v="1405699451"/>
    <x v="2970"/>
    <b v="0"/>
    <n v="91"/>
    <b v="1"/>
    <s v="theater/plays"/>
    <n v="106"/>
    <n v="70"/>
    <x v="1"/>
    <x v="6"/>
  </r>
  <r>
    <x v="2971"/>
    <x v="2970"/>
    <x v="2969"/>
    <n v="3200"/>
    <n v="3205"/>
    <x v="0"/>
    <x v="0"/>
    <s v="USD"/>
    <n v="1409500078"/>
    <x v="2971"/>
    <b v="0"/>
    <n v="43"/>
    <b v="1"/>
    <s v="theater/plays"/>
    <n v="100"/>
    <n v="75"/>
    <x v="1"/>
    <x v="6"/>
  </r>
  <r>
    <x v="2972"/>
    <x v="2971"/>
    <x v="2970"/>
    <n v="2000"/>
    <n v="2107"/>
    <x v="0"/>
    <x v="0"/>
    <s v="USD"/>
    <n v="1480899600"/>
    <x v="2972"/>
    <b v="0"/>
    <n v="17"/>
    <b v="1"/>
    <s v="theater/plays"/>
    <n v="105"/>
    <n v="124"/>
    <x v="1"/>
    <x v="6"/>
  </r>
  <r>
    <x v="2973"/>
    <x v="2972"/>
    <x v="2971"/>
    <n v="5000"/>
    <n v="8740"/>
    <x v="0"/>
    <x v="0"/>
    <s v="USD"/>
    <n v="1451620800"/>
    <x v="2973"/>
    <b v="0"/>
    <n v="33"/>
    <b v="1"/>
    <s v="theater/plays"/>
    <n v="175"/>
    <n v="265"/>
    <x v="1"/>
    <x v="6"/>
  </r>
  <r>
    <x v="2974"/>
    <x v="2973"/>
    <x v="2972"/>
    <n v="5000"/>
    <n v="5100"/>
    <x v="0"/>
    <x v="0"/>
    <s v="USD"/>
    <n v="1411695300"/>
    <x v="2974"/>
    <b v="0"/>
    <n v="87"/>
    <b v="1"/>
    <s v="theater/plays"/>
    <n v="102"/>
    <n v="59"/>
    <x v="1"/>
    <x v="6"/>
  </r>
  <r>
    <x v="2975"/>
    <x v="2974"/>
    <x v="2973"/>
    <n v="8000"/>
    <n v="8010"/>
    <x v="0"/>
    <x v="0"/>
    <s v="USD"/>
    <n v="1417057200"/>
    <x v="2975"/>
    <b v="0"/>
    <n v="113"/>
    <b v="1"/>
    <s v="theater/plays"/>
    <n v="100"/>
    <n v="71"/>
    <x v="1"/>
    <x v="6"/>
  </r>
  <r>
    <x v="2976"/>
    <x v="2975"/>
    <x v="2974"/>
    <n v="70"/>
    <n v="120"/>
    <x v="0"/>
    <x v="1"/>
    <s v="GBP"/>
    <n v="1457870400"/>
    <x v="2976"/>
    <b v="0"/>
    <n v="14"/>
    <b v="1"/>
    <s v="theater/plays"/>
    <n v="171"/>
    <n v="9"/>
    <x v="1"/>
    <x v="6"/>
  </r>
  <r>
    <x v="2977"/>
    <x v="2976"/>
    <x v="2975"/>
    <n v="3000"/>
    <n v="3407"/>
    <x v="0"/>
    <x v="0"/>
    <s v="USD"/>
    <n v="1427076840"/>
    <x v="2977"/>
    <b v="0"/>
    <n v="30"/>
    <b v="1"/>
    <s v="theater/plays"/>
    <n v="114"/>
    <n v="114"/>
    <x v="1"/>
    <x v="6"/>
  </r>
  <r>
    <x v="2978"/>
    <x v="2977"/>
    <x v="2976"/>
    <n v="750"/>
    <n v="971"/>
    <x v="0"/>
    <x v="0"/>
    <s v="USD"/>
    <n v="1413784740"/>
    <x v="2978"/>
    <b v="0"/>
    <n v="16"/>
    <b v="1"/>
    <s v="theater/plays"/>
    <n v="129"/>
    <n v="61"/>
    <x v="1"/>
    <x v="6"/>
  </r>
  <r>
    <x v="2979"/>
    <x v="2978"/>
    <x v="2977"/>
    <n v="5000"/>
    <n v="5070"/>
    <x v="0"/>
    <x v="0"/>
    <s v="USD"/>
    <n v="1420524000"/>
    <x v="2979"/>
    <b v="0"/>
    <n v="46"/>
    <b v="1"/>
    <s v="theater/plays"/>
    <n v="101"/>
    <n v="110"/>
    <x v="1"/>
    <x v="6"/>
  </r>
  <r>
    <x v="2980"/>
    <x v="2979"/>
    <x v="2978"/>
    <n v="3000"/>
    <n v="3275"/>
    <x v="0"/>
    <x v="0"/>
    <s v="USD"/>
    <n v="1440381600"/>
    <x v="2980"/>
    <b v="0"/>
    <n v="24"/>
    <b v="1"/>
    <s v="theater/plays"/>
    <n v="109"/>
    <n v="136"/>
    <x v="1"/>
    <x v="6"/>
  </r>
  <r>
    <x v="2981"/>
    <x v="2980"/>
    <x v="2979"/>
    <n v="4000"/>
    <n v="5157"/>
    <x v="0"/>
    <x v="17"/>
    <s v="EUR"/>
    <n v="1443014756"/>
    <x v="2981"/>
    <b v="1"/>
    <n v="97"/>
    <b v="1"/>
    <s v="theater/spaces"/>
    <n v="129"/>
    <n v="53"/>
    <x v="1"/>
    <x v="38"/>
  </r>
  <r>
    <x v="2982"/>
    <x v="2981"/>
    <x v="2980"/>
    <n v="5000"/>
    <n v="5103"/>
    <x v="0"/>
    <x v="1"/>
    <s v="GBP"/>
    <n v="1455208143"/>
    <x v="2982"/>
    <b v="1"/>
    <n v="59"/>
    <b v="1"/>
    <s v="theater/spaces"/>
    <n v="102"/>
    <n v="86"/>
    <x v="1"/>
    <x v="38"/>
  </r>
  <r>
    <x v="2983"/>
    <x v="2982"/>
    <x v="2981"/>
    <n v="116000"/>
    <n v="169985.91"/>
    <x v="0"/>
    <x v="0"/>
    <s v="USD"/>
    <n v="1415722236"/>
    <x v="2983"/>
    <b v="1"/>
    <n v="1095"/>
    <b v="1"/>
    <s v="theater/spaces"/>
    <n v="147"/>
    <n v="155"/>
    <x v="1"/>
    <x v="38"/>
  </r>
  <r>
    <x v="2984"/>
    <x v="2983"/>
    <x v="2982"/>
    <n v="25000"/>
    <n v="25088"/>
    <x v="0"/>
    <x v="0"/>
    <s v="USD"/>
    <n v="1472020881"/>
    <x v="2984"/>
    <b v="1"/>
    <n v="218"/>
    <b v="1"/>
    <s v="theater/spaces"/>
    <n v="100"/>
    <n v="115"/>
    <x v="1"/>
    <x v="38"/>
  </r>
  <r>
    <x v="2985"/>
    <x v="2984"/>
    <x v="2983"/>
    <n v="10000"/>
    <n v="12165"/>
    <x v="0"/>
    <x v="4"/>
    <s v="NZD"/>
    <n v="1477886400"/>
    <x v="2985"/>
    <b v="0"/>
    <n v="111"/>
    <b v="1"/>
    <s v="theater/spaces"/>
    <n v="122"/>
    <n v="110"/>
    <x v="1"/>
    <x v="38"/>
  </r>
  <r>
    <x v="2986"/>
    <x v="2985"/>
    <x v="2984"/>
    <n v="2400"/>
    <n v="2532"/>
    <x v="0"/>
    <x v="1"/>
    <s v="GBP"/>
    <n v="1462100406"/>
    <x v="2986"/>
    <b v="0"/>
    <n v="56"/>
    <b v="1"/>
    <s v="theater/spaces"/>
    <n v="106"/>
    <n v="45"/>
    <x v="1"/>
    <x v="38"/>
  </r>
  <r>
    <x v="2987"/>
    <x v="2986"/>
    <x v="2985"/>
    <n v="25000"/>
    <n v="27600.2"/>
    <x v="0"/>
    <x v="0"/>
    <s v="USD"/>
    <n v="1476316800"/>
    <x v="2987"/>
    <b v="0"/>
    <n v="265"/>
    <b v="1"/>
    <s v="theater/spaces"/>
    <n v="110"/>
    <n v="104"/>
    <x v="1"/>
    <x v="38"/>
  </r>
  <r>
    <x v="2988"/>
    <x v="2987"/>
    <x v="2986"/>
    <n v="1000"/>
    <n v="1000"/>
    <x v="0"/>
    <x v="1"/>
    <s v="GBP"/>
    <n v="1466412081"/>
    <x v="2988"/>
    <b v="0"/>
    <n v="28"/>
    <b v="1"/>
    <s v="theater/spaces"/>
    <n v="100"/>
    <n v="36"/>
    <x v="1"/>
    <x v="38"/>
  </r>
  <r>
    <x v="2989"/>
    <x v="2988"/>
    <x v="2987"/>
    <n v="20000"/>
    <n v="35307"/>
    <x v="0"/>
    <x v="0"/>
    <s v="USD"/>
    <n v="1450673940"/>
    <x v="2989"/>
    <b v="0"/>
    <n v="364"/>
    <b v="1"/>
    <s v="theater/spaces"/>
    <n v="177"/>
    <n v="97"/>
    <x v="1"/>
    <x v="38"/>
  </r>
  <r>
    <x v="2990"/>
    <x v="2989"/>
    <x v="2988"/>
    <n v="10000"/>
    <n v="10000"/>
    <x v="0"/>
    <x v="0"/>
    <s v="USD"/>
    <n v="1452174420"/>
    <x v="2990"/>
    <b v="0"/>
    <n v="27"/>
    <b v="1"/>
    <s v="theater/spaces"/>
    <n v="100"/>
    <n v="370"/>
    <x v="1"/>
    <x v="38"/>
  </r>
  <r>
    <x v="2991"/>
    <x v="2990"/>
    <x v="2989"/>
    <n v="8500"/>
    <n v="8780"/>
    <x v="0"/>
    <x v="0"/>
    <s v="USD"/>
    <n v="1485547530"/>
    <x v="2991"/>
    <b v="0"/>
    <n v="93"/>
    <b v="1"/>
    <s v="theater/spaces"/>
    <n v="103"/>
    <n v="94"/>
    <x v="1"/>
    <x v="38"/>
  </r>
  <r>
    <x v="2992"/>
    <x v="2991"/>
    <x v="2990"/>
    <n v="3000"/>
    <n v="3135"/>
    <x v="0"/>
    <x v="0"/>
    <s v="USD"/>
    <n v="1476037510"/>
    <x v="2992"/>
    <b v="0"/>
    <n v="64"/>
    <b v="1"/>
    <s v="theater/spaces"/>
    <n v="105"/>
    <n v="49"/>
    <x v="1"/>
    <x v="38"/>
  </r>
  <r>
    <x v="2993"/>
    <x v="2992"/>
    <x v="2991"/>
    <n v="1000"/>
    <n v="1003"/>
    <x v="0"/>
    <x v="0"/>
    <s v="USD"/>
    <n v="1455998867"/>
    <x v="2993"/>
    <b v="0"/>
    <n v="22"/>
    <b v="1"/>
    <s v="theater/spaces"/>
    <n v="100"/>
    <n v="46"/>
    <x v="1"/>
    <x v="38"/>
  </r>
  <r>
    <x v="2994"/>
    <x v="2993"/>
    <x v="2992"/>
    <n v="300"/>
    <n v="1373.24"/>
    <x v="0"/>
    <x v="1"/>
    <s v="GBP"/>
    <n v="1412335772"/>
    <x v="2994"/>
    <b v="0"/>
    <n v="59"/>
    <b v="1"/>
    <s v="theater/spaces"/>
    <n v="458"/>
    <n v="23"/>
    <x v="1"/>
    <x v="38"/>
  </r>
  <r>
    <x v="2995"/>
    <x v="2994"/>
    <x v="2993"/>
    <n v="15000"/>
    <n v="15744"/>
    <x v="0"/>
    <x v="0"/>
    <s v="USD"/>
    <n v="1484841471"/>
    <x v="2995"/>
    <b v="0"/>
    <n v="249"/>
    <b v="1"/>
    <s v="theater/spaces"/>
    <n v="105"/>
    <n v="63"/>
    <x v="1"/>
    <x v="38"/>
  </r>
  <r>
    <x v="2996"/>
    <x v="2995"/>
    <x v="2994"/>
    <n v="35000"/>
    <n v="60180"/>
    <x v="0"/>
    <x v="0"/>
    <s v="USD"/>
    <n v="1432677240"/>
    <x v="2996"/>
    <b v="0"/>
    <n v="392"/>
    <b v="1"/>
    <s v="theater/spaces"/>
    <n v="172"/>
    <n v="154"/>
    <x v="1"/>
    <x v="38"/>
  </r>
  <r>
    <x v="2997"/>
    <x v="2996"/>
    <x v="2995"/>
    <n v="10000"/>
    <n v="10373"/>
    <x v="0"/>
    <x v="0"/>
    <s v="USD"/>
    <n v="1488171540"/>
    <x v="2997"/>
    <b v="0"/>
    <n v="115"/>
    <b v="1"/>
    <s v="theater/spaces"/>
    <n v="104"/>
    <n v="90"/>
    <x v="1"/>
    <x v="38"/>
  </r>
  <r>
    <x v="2998"/>
    <x v="2997"/>
    <x v="2996"/>
    <n v="50000"/>
    <n v="51514.5"/>
    <x v="0"/>
    <x v="0"/>
    <s v="USD"/>
    <n v="1402892700"/>
    <x v="2998"/>
    <b v="0"/>
    <n v="433"/>
    <b v="1"/>
    <s v="theater/spaces"/>
    <n v="103"/>
    <n v="119"/>
    <x v="1"/>
    <x v="38"/>
  </r>
  <r>
    <x v="2999"/>
    <x v="2998"/>
    <x v="2997"/>
    <n v="1350"/>
    <n v="1605"/>
    <x v="0"/>
    <x v="0"/>
    <s v="USD"/>
    <n v="1488333600"/>
    <x v="2999"/>
    <b v="0"/>
    <n v="20"/>
    <b v="1"/>
    <s v="theater/spaces"/>
    <n v="119"/>
    <n v="80"/>
    <x v="1"/>
    <x v="38"/>
  </r>
  <r>
    <x v="3000"/>
    <x v="2999"/>
    <x v="2998"/>
    <n v="500"/>
    <n v="500"/>
    <x v="0"/>
    <x v="0"/>
    <s v="USD"/>
    <n v="1485885600"/>
    <x v="3000"/>
    <b v="0"/>
    <n v="8"/>
    <b v="1"/>
    <s v="theater/spaces"/>
    <n v="100"/>
    <n v="63"/>
    <x v="1"/>
    <x v="38"/>
  </r>
  <r>
    <x v="3001"/>
    <x v="3000"/>
    <x v="2999"/>
    <n v="7214"/>
    <n v="22991.01"/>
    <x v="0"/>
    <x v="0"/>
    <s v="USD"/>
    <n v="1468445382"/>
    <x v="3001"/>
    <b v="0"/>
    <n v="175"/>
    <b v="1"/>
    <s v="theater/spaces"/>
    <n v="319"/>
    <n v="131"/>
    <x v="1"/>
    <x v="38"/>
  </r>
  <r>
    <x v="3002"/>
    <x v="3001"/>
    <x v="3000"/>
    <n v="7000"/>
    <n v="7595.43"/>
    <x v="0"/>
    <x v="0"/>
    <s v="USD"/>
    <n v="1356552252"/>
    <x v="3002"/>
    <b v="0"/>
    <n v="104"/>
    <b v="1"/>
    <s v="theater/spaces"/>
    <n v="109"/>
    <n v="73"/>
    <x v="1"/>
    <x v="38"/>
  </r>
  <r>
    <x v="3003"/>
    <x v="3002"/>
    <x v="3001"/>
    <n v="3000"/>
    <n v="3035"/>
    <x v="0"/>
    <x v="0"/>
    <s v="USD"/>
    <n v="1456811940"/>
    <x v="3003"/>
    <b v="0"/>
    <n v="17"/>
    <b v="1"/>
    <s v="theater/spaces"/>
    <n v="101"/>
    <n v="179"/>
    <x v="1"/>
    <x v="38"/>
  </r>
  <r>
    <x v="3004"/>
    <x v="3003"/>
    <x v="3002"/>
    <n v="40000"/>
    <n v="45126"/>
    <x v="0"/>
    <x v="0"/>
    <s v="USD"/>
    <n v="1416089324"/>
    <x v="3004"/>
    <b v="0"/>
    <n v="277"/>
    <b v="1"/>
    <s v="theater/spaces"/>
    <n v="113"/>
    <n v="163"/>
    <x v="1"/>
    <x v="38"/>
  </r>
  <r>
    <x v="3005"/>
    <x v="3004"/>
    <x v="3003"/>
    <n v="10600"/>
    <n v="12772.6"/>
    <x v="0"/>
    <x v="0"/>
    <s v="USD"/>
    <n v="1412611905"/>
    <x v="3005"/>
    <b v="0"/>
    <n v="118"/>
    <b v="1"/>
    <s v="theater/spaces"/>
    <n v="120"/>
    <n v="108"/>
    <x v="1"/>
    <x v="38"/>
  </r>
  <r>
    <x v="3006"/>
    <x v="3005"/>
    <x v="3004"/>
    <n v="8000"/>
    <n v="8620"/>
    <x v="0"/>
    <x v="5"/>
    <s v="CAD"/>
    <n v="1418580591"/>
    <x v="3006"/>
    <b v="0"/>
    <n v="97"/>
    <b v="1"/>
    <s v="theater/spaces"/>
    <n v="108"/>
    <n v="89"/>
    <x v="1"/>
    <x v="38"/>
  </r>
  <r>
    <x v="3007"/>
    <x v="3006"/>
    <x v="3005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x v="3008"/>
    <x v="3007"/>
    <x v="3006"/>
    <n v="3000"/>
    <n v="3035"/>
    <x v="0"/>
    <x v="0"/>
    <s v="USD"/>
    <n v="1453352719"/>
    <x v="3008"/>
    <b v="0"/>
    <n v="26"/>
    <b v="1"/>
    <s v="theater/spaces"/>
    <n v="101"/>
    <n v="117"/>
    <x v="1"/>
    <x v="38"/>
  </r>
  <r>
    <x v="3009"/>
    <x v="3008"/>
    <x v="3007"/>
    <n v="25000"/>
    <n v="29939"/>
    <x v="0"/>
    <x v="0"/>
    <s v="USD"/>
    <n v="1417012840"/>
    <x v="3009"/>
    <b v="0"/>
    <n v="128"/>
    <b v="1"/>
    <s v="theater/spaces"/>
    <n v="120"/>
    <n v="234"/>
    <x v="1"/>
    <x v="38"/>
  </r>
  <r>
    <x v="3010"/>
    <x v="3009"/>
    <x v="3008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x v="3011"/>
    <x v="3010"/>
    <x v="3009"/>
    <n v="300"/>
    <n v="371"/>
    <x v="0"/>
    <x v="3"/>
    <s v="EUR"/>
    <n v="1450911540"/>
    <x v="3011"/>
    <b v="0"/>
    <n v="25"/>
    <b v="1"/>
    <s v="theater/spaces"/>
    <n v="124"/>
    <n v="15"/>
    <x v="1"/>
    <x v="38"/>
  </r>
  <r>
    <x v="3012"/>
    <x v="3011"/>
    <x v="3010"/>
    <n v="4000"/>
    <n v="4685"/>
    <x v="0"/>
    <x v="0"/>
    <s v="USD"/>
    <n v="1423587130"/>
    <x v="3012"/>
    <b v="0"/>
    <n v="55"/>
    <b v="1"/>
    <s v="theater/spaces"/>
    <n v="117"/>
    <n v="85"/>
    <x v="1"/>
    <x v="38"/>
  </r>
  <r>
    <x v="3013"/>
    <x v="3012"/>
    <x v="3011"/>
    <n v="10000"/>
    <n v="15696"/>
    <x v="0"/>
    <x v="0"/>
    <s v="USD"/>
    <n v="1434917049"/>
    <x v="3013"/>
    <b v="0"/>
    <n v="107"/>
    <b v="1"/>
    <s v="theater/spaces"/>
    <n v="157"/>
    <n v="147"/>
    <x v="1"/>
    <x v="38"/>
  </r>
  <r>
    <x v="3014"/>
    <x v="3013"/>
    <x v="3012"/>
    <n v="25000"/>
    <n v="28276"/>
    <x v="0"/>
    <x v="0"/>
    <s v="USD"/>
    <n v="1415163600"/>
    <x v="3014"/>
    <b v="0"/>
    <n v="557"/>
    <b v="1"/>
    <s v="theater/spaces"/>
    <n v="113"/>
    <n v="51"/>
    <x v="1"/>
    <x v="38"/>
  </r>
  <r>
    <x v="3015"/>
    <x v="3014"/>
    <x v="3013"/>
    <n v="3400"/>
    <n v="3508"/>
    <x v="0"/>
    <x v="0"/>
    <s v="USD"/>
    <n v="1402459200"/>
    <x v="3015"/>
    <b v="0"/>
    <n v="40"/>
    <b v="1"/>
    <s v="theater/spaces"/>
    <n v="103"/>
    <n v="88"/>
    <x v="1"/>
    <x v="38"/>
  </r>
  <r>
    <x v="3016"/>
    <x v="3015"/>
    <x v="3014"/>
    <n v="8500"/>
    <n v="8722"/>
    <x v="0"/>
    <x v="0"/>
    <s v="USD"/>
    <n v="1405688952"/>
    <x v="3016"/>
    <b v="0"/>
    <n v="36"/>
    <b v="1"/>
    <s v="theater/spaces"/>
    <n v="103"/>
    <n v="242"/>
    <x v="1"/>
    <x v="38"/>
  </r>
  <r>
    <x v="3017"/>
    <x v="3016"/>
    <x v="3015"/>
    <n v="22000"/>
    <n v="23285"/>
    <x v="0"/>
    <x v="0"/>
    <s v="USD"/>
    <n v="1408566243"/>
    <x v="3017"/>
    <b v="0"/>
    <n v="159"/>
    <b v="1"/>
    <s v="theater/spaces"/>
    <n v="106"/>
    <n v="146"/>
    <x v="1"/>
    <x v="38"/>
  </r>
  <r>
    <x v="3018"/>
    <x v="3017"/>
    <x v="3016"/>
    <n v="4200"/>
    <n v="4230"/>
    <x v="0"/>
    <x v="6"/>
    <s v="EUR"/>
    <n v="1437429600"/>
    <x v="3018"/>
    <b v="0"/>
    <n v="41"/>
    <b v="1"/>
    <s v="theater/spaces"/>
    <n v="101"/>
    <n v="103"/>
    <x v="1"/>
    <x v="38"/>
  </r>
  <r>
    <x v="3019"/>
    <x v="3018"/>
    <x v="3017"/>
    <n v="15000"/>
    <n v="18185"/>
    <x v="0"/>
    <x v="0"/>
    <s v="USD"/>
    <n v="1401159600"/>
    <x v="3019"/>
    <b v="0"/>
    <n v="226"/>
    <b v="1"/>
    <s v="theater/spaces"/>
    <n v="121"/>
    <n v="80"/>
    <x v="1"/>
    <x v="38"/>
  </r>
  <r>
    <x v="3020"/>
    <x v="3019"/>
    <x v="3018"/>
    <n v="7000"/>
    <n v="7040"/>
    <x v="0"/>
    <x v="0"/>
    <s v="USD"/>
    <n v="1439583533"/>
    <x v="3020"/>
    <b v="0"/>
    <n v="30"/>
    <b v="1"/>
    <s v="theater/spaces"/>
    <n v="101"/>
    <n v="235"/>
    <x v="1"/>
    <x v="38"/>
  </r>
  <r>
    <x v="3021"/>
    <x v="3020"/>
    <x v="3019"/>
    <n v="4500"/>
    <n v="5221"/>
    <x v="0"/>
    <x v="0"/>
    <s v="USD"/>
    <n v="1479794340"/>
    <x v="3021"/>
    <b v="0"/>
    <n v="103"/>
    <b v="1"/>
    <s v="theater/spaces"/>
    <n v="116"/>
    <n v="51"/>
    <x v="1"/>
    <x v="38"/>
  </r>
  <r>
    <x v="3022"/>
    <x v="3021"/>
    <x v="3020"/>
    <n v="10000"/>
    <n v="10088"/>
    <x v="0"/>
    <x v="0"/>
    <s v="USD"/>
    <n v="1472338409"/>
    <x v="3022"/>
    <b v="0"/>
    <n v="62"/>
    <b v="1"/>
    <s v="theater/spaces"/>
    <n v="101"/>
    <n v="163"/>
    <x v="1"/>
    <x v="38"/>
  </r>
  <r>
    <x v="3023"/>
    <x v="3022"/>
    <x v="3021"/>
    <n v="700"/>
    <n v="721"/>
    <x v="0"/>
    <x v="1"/>
    <s v="GBP"/>
    <n v="1434039186"/>
    <x v="3023"/>
    <b v="0"/>
    <n v="6"/>
    <b v="1"/>
    <s v="theater/spaces"/>
    <n v="103"/>
    <n v="120"/>
    <x v="1"/>
    <x v="38"/>
  </r>
  <r>
    <x v="3024"/>
    <x v="3023"/>
    <x v="3022"/>
    <n v="5000"/>
    <n v="12321"/>
    <x v="0"/>
    <x v="0"/>
    <s v="USD"/>
    <n v="1349567475"/>
    <x v="3024"/>
    <b v="0"/>
    <n v="182"/>
    <b v="1"/>
    <s v="theater/spaces"/>
    <n v="246"/>
    <n v="68"/>
    <x v="1"/>
    <x v="38"/>
  </r>
  <r>
    <x v="3025"/>
    <x v="3024"/>
    <x v="3023"/>
    <n v="2500"/>
    <n v="7555"/>
    <x v="0"/>
    <x v="1"/>
    <s v="GBP"/>
    <n v="1401465600"/>
    <x v="3025"/>
    <b v="0"/>
    <n v="145"/>
    <b v="1"/>
    <s v="theater/spaces"/>
    <n v="302"/>
    <n v="52"/>
    <x v="1"/>
    <x v="38"/>
  </r>
  <r>
    <x v="3026"/>
    <x v="3025"/>
    <x v="3024"/>
    <n v="900"/>
    <n v="1290"/>
    <x v="0"/>
    <x v="1"/>
    <s v="GBP"/>
    <n v="1488538892"/>
    <x v="3026"/>
    <b v="0"/>
    <n v="25"/>
    <b v="1"/>
    <s v="theater/spaces"/>
    <n v="143"/>
    <n v="52"/>
    <x v="1"/>
    <x v="38"/>
  </r>
  <r>
    <x v="3027"/>
    <x v="3026"/>
    <x v="3025"/>
    <n v="40000"/>
    <n v="52576"/>
    <x v="0"/>
    <x v="0"/>
    <s v="USD"/>
    <n v="1426866851"/>
    <x v="3027"/>
    <b v="0"/>
    <n v="320"/>
    <b v="1"/>
    <s v="theater/spaces"/>
    <n v="131"/>
    <n v="164"/>
    <x v="1"/>
    <x v="38"/>
  </r>
  <r>
    <x v="3028"/>
    <x v="3027"/>
    <x v="3026"/>
    <n v="5000"/>
    <n v="8401"/>
    <x v="0"/>
    <x v="0"/>
    <s v="USD"/>
    <n v="1471242025"/>
    <x v="3028"/>
    <b v="0"/>
    <n v="99"/>
    <b v="1"/>
    <s v="theater/spaces"/>
    <n v="168"/>
    <n v="85"/>
    <x v="1"/>
    <x v="38"/>
  </r>
  <r>
    <x v="3029"/>
    <x v="3028"/>
    <x v="3027"/>
    <n v="30000"/>
    <n v="32903"/>
    <x v="0"/>
    <x v="0"/>
    <s v="USD"/>
    <n v="1416285300"/>
    <x v="3029"/>
    <b v="0"/>
    <n v="348"/>
    <b v="1"/>
    <s v="theater/spaces"/>
    <n v="110"/>
    <n v="95"/>
    <x v="1"/>
    <x v="38"/>
  </r>
  <r>
    <x v="3030"/>
    <x v="3029"/>
    <x v="3028"/>
    <n v="1750"/>
    <n v="1867"/>
    <x v="0"/>
    <x v="0"/>
    <s v="USD"/>
    <n v="1442426171"/>
    <x v="3030"/>
    <b v="0"/>
    <n v="41"/>
    <b v="1"/>
    <s v="theater/spaces"/>
    <n v="107"/>
    <n v="46"/>
    <x v="1"/>
    <x v="38"/>
  </r>
  <r>
    <x v="3031"/>
    <x v="3030"/>
    <x v="3029"/>
    <n v="1500"/>
    <n v="1500"/>
    <x v="0"/>
    <x v="0"/>
    <s v="USD"/>
    <n v="1476479447"/>
    <x v="3031"/>
    <b v="0"/>
    <n v="29"/>
    <b v="1"/>
    <s v="theater/spaces"/>
    <n v="100"/>
    <n v="52"/>
    <x v="1"/>
    <x v="38"/>
  </r>
  <r>
    <x v="3032"/>
    <x v="3031"/>
    <x v="3030"/>
    <n v="1000"/>
    <n v="1272"/>
    <x v="0"/>
    <x v="0"/>
    <s v="USD"/>
    <n v="1441933459"/>
    <x v="3032"/>
    <b v="0"/>
    <n v="25"/>
    <b v="1"/>
    <s v="theater/spaces"/>
    <n v="127"/>
    <n v="51"/>
    <x v="1"/>
    <x v="38"/>
  </r>
  <r>
    <x v="3033"/>
    <x v="3032"/>
    <x v="3031"/>
    <n v="3000"/>
    <n v="4396"/>
    <x v="0"/>
    <x v="0"/>
    <s v="USD"/>
    <n v="1471487925"/>
    <x v="3033"/>
    <b v="0"/>
    <n v="23"/>
    <b v="1"/>
    <s v="theater/spaces"/>
    <n v="147"/>
    <n v="191"/>
    <x v="1"/>
    <x v="38"/>
  </r>
  <r>
    <x v="3034"/>
    <x v="3033"/>
    <x v="3032"/>
    <n v="100000"/>
    <n v="112536"/>
    <x v="0"/>
    <x v="0"/>
    <s v="USD"/>
    <n v="1477972740"/>
    <x v="3034"/>
    <b v="0"/>
    <n v="1260"/>
    <b v="1"/>
    <s v="theater/spaces"/>
    <n v="113"/>
    <n v="89"/>
    <x v="1"/>
    <x v="38"/>
  </r>
  <r>
    <x v="3035"/>
    <x v="3034"/>
    <x v="3033"/>
    <n v="25000"/>
    <n v="27196.71"/>
    <x v="0"/>
    <x v="0"/>
    <s v="USD"/>
    <n v="1367674009"/>
    <x v="3035"/>
    <b v="0"/>
    <n v="307"/>
    <b v="1"/>
    <s v="theater/spaces"/>
    <n v="109"/>
    <n v="89"/>
    <x v="1"/>
    <x v="38"/>
  </r>
  <r>
    <x v="3036"/>
    <x v="3035"/>
    <x v="3034"/>
    <n v="25000"/>
    <n v="31683"/>
    <x v="0"/>
    <x v="0"/>
    <s v="USD"/>
    <n v="1376654340"/>
    <x v="3036"/>
    <b v="0"/>
    <n v="329"/>
    <b v="1"/>
    <s v="theater/spaces"/>
    <n v="127"/>
    <n v="96"/>
    <x v="1"/>
    <x v="38"/>
  </r>
  <r>
    <x v="3037"/>
    <x v="3036"/>
    <x v="3035"/>
    <n v="500"/>
    <n v="1066"/>
    <x v="0"/>
    <x v="0"/>
    <s v="USD"/>
    <n v="1285995540"/>
    <x v="3037"/>
    <b v="0"/>
    <n v="32"/>
    <b v="1"/>
    <s v="theater/spaces"/>
    <n v="213"/>
    <n v="33"/>
    <x v="1"/>
    <x v="38"/>
  </r>
  <r>
    <x v="3038"/>
    <x v="3037"/>
    <x v="3036"/>
    <n v="1000"/>
    <n v="1005"/>
    <x v="0"/>
    <x v="0"/>
    <s v="USD"/>
    <n v="1457071397"/>
    <x v="3038"/>
    <b v="0"/>
    <n v="27"/>
    <b v="1"/>
    <s v="theater/spaces"/>
    <n v="101"/>
    <n v="37"/>
    <x v="1"/>
    <x v="38"/>
  </r>
  <r>
    <x v="3039"/>
    <x v="3038"/>
    <x v="3037"/>
    <n v="20000"/>
    <n v="21742.78"/>
    <x v="0"/>
    <x v="0"/>
    <s v="USD"/>
    <n v="1388303940"/>
    <x v="3039"/>
    <b v="0"/>
    <n v="236"/>
    <b v="1"/>
    <s v="theater/spaces"/>
    <n v="109"/>
    <n v="92"/>
    <x v="1"/>
    <x v="38"/>
  </r>
  <r>
    <x v="3040"/>
    <x v="3039"/>
    <x v="3038"/>
    <n v="3000"/>
    <n v="3225"/>
    <x v="0"/>
    <x v="0"/>
    <s v="USD"/>
    <n v="1435359600"/>
    <x v="3040"/>
    <b v="0"/>
    <n v="42"/>
    <b v="1"/>
    <s v="theater/spaces"/>
    <n v="108"/>
    <n v="77"/>
    <x v="1"/>
    <x v="38"/>
  </r>
  <r>
    <x v="3041"/>
    <x v="3040"/>
    <x v="3039"/>
    <n v="8300"/>
    <n v="9170"/>
    <x v="0"/>
    <x v="0"/>
    <s v="USD"/>
    <n v="1453323048"/>
    <x v="3041"/>
    <b v="0"/>
    <n v="95"/>
    <b v="1"/>
    <s v="theater/spaces"/>
    <n v="110"/>
    <n v="97"/>
    <x v="1"/>
    <x v="38"/>
  </r>
  <r>
    <x v="3042"/>
    <x v="3041"/>
    <x v="3040"/>
    <n v="1500"/>
    <n v="1920"/>
    <x v="0"/>
    <x v="1"/>
    <s v="GBP"/>
    <n v="1444149047"/>
    <x v="3042"/>
    <b v="0"/>
    <n v="37"/>
    <b v="1"/>
    <s v="theater/spaces"/>
    <n v="128"/>
    <n v="52"/>
    <x v="1"/>
    <x v="38"/>
  </r>
  <r>
    <x v="3043"/>
    <x v="3042"/>
    <x v="3041"/>
    <n v="15000"/>
    <n v="16501"/>
    <x v="0"/>
    <x v="5"/>
    <s v="CAD"/>
    <n v="1429152600"/>
    <x v="3043"/>
    <b v="0"/>
    <n v="128"/>
    <b v="1"/>
    <s v="theater/spaces"/>
    <n v="110"/>
    <n v="129"/>
    <x v="1"/>
    <x v="38"/>
  </r>
  <r>
    <x v="3044"/>
    <x v="3043"/>
    <x v="3042"/>
    <n v="12000"/>
    <n v="13121"/>
    <x v="0"/>
    <x v="0"/>
    <s v="USD"/>
    <n v="1454433998"/>
    <x v="3044"/>
    <b v="0"/>
    <n v="156"/>
    <b v="1"/>
    <s v="theater/spaces"/>
    <n v="109"/>
    <n v="84"/>
    <x v="1"/>
    <x v="38"/>
  </r>
  <r>
    <x v="3045"/>
    <x v="3044"/>
    <x v="3043"/>
    <n v="4000"/>
    <n v="5308.26"/>
    <x v="0"/>
    <x v="0"/>
    <s v="USD"/>
    <n v="1408679055"/>
    <x v="3045"/>
    <b v="0"/>
    <n v="64"/>
    <b v="1"/>
    <s v="theater/spaces"/>
    <n v="133"/>
    <n v="83"/>
    <x v="1"/>
    <x v="38"/>
  </r>
  <r>
    <x v="3046"/>
    <x v="3045"/>
    <x v="3044"/>
    <n v="7900"/>
    <n v="15077"/>
    <x v="0"/>
    <x v="0"/>
    <s v="USD"/>
    <n v="1410324720"/>
    <x v="3046"/>
    <b v="0"/>
    <n v="58"/>
    <b v="1"/>
    <s v="theater/spaces"/>
    <n v="191"/>
    <n v="260"/>
    <x v="1"/>
    <x v="38"/>
  </r>
  <r>
    <x v="3047"/>
    <x v="3046"/>
    <x v="3045"/>
    <n v="500"/>
    <n v="745"/>
    <x v="0"/>
    <x v="0"/>
    <s v="USD"/>
    <n v="1461762960"/>
    <x v="3047"/>
    <b v="0"/>
    <n v="20"/>
    <b v="1"/>
    <s v="theater/spaces"/>
    <n v="149"/>
    <n v="37"/>
    <x v="1"/>
    <x v="38"/>
  </r>
  <r>
    <x v="3048"/>
    <x v="3047"/>
    <x v="3046"/>
    <n v="5000"/>
    <n v="8320"/>
    <x v="0"/>
    <x v="0"/>
    <s v="USD"/>
    <n v="1420060920"/>
    <x v="3048"/>
    <b v="0"/>
    <n v="47"/>
    <b v="1"/>
    <s v="theater/spaces"/>
    <n v="166"/>
    <n v="177"/>
    <x v="1"/>
    <x v="38"/>
  </r>
  <r>
    <x v="3049"/>
    <x v="3048"/>
    <x v="3047"/>
    <n v="3750"/>
    <n v="4000"/>
    <x v="0"/>
    <x v="0"/>
    <s v="USD"/>
    <n v="1434241255"/>
    <x v="3049"/>
    <b v="0"/>
    <n v="54"/>
    <b v="1"/>
    <s v="theater/spaces"/>
    <n v="107"/>
    <n v="74"/>
    <x v="1"/>
    <x v="38"/>
  </r>
  <r>
    <x v="3050"/>
    <x v="3049"/>
    <x v="3048"/>
    <n v="600"/>
    <n v="636"/>
    <x v="0"/>
    <x v="0"/>
    <s v="USD"/>
    <n v="1462420960"/>
    <x v="3050"/>
    <b v="0"/>
    <n v="9"/>
    <b v="1"/>
    <s v="theater/spaces"/>
    <n v="106"/>
    <n v="71"/>
    <x v="1"/>
    <x v="38"/>
  </r>
  <r>
    <x v="3051"/>
    <x v="3050"/>
    <x v="3049"/>
    <n v="3500"/>
    <n v="827"/>
    <x v="2"/>
    <x v="1"/>
    <s v="GBP"/>
    <n v="1486547945"/>
    <x v="3051"/>
    <b v="1"/>
    <n v="35"/>
    <b v="0"/>
    <s v="theater/spaces"/>
    <n v="24"/>
    <n v="24"/>
    <x v="1"/>
    <x v="38"/>
  </r>
  <r>
    <x v="3052"/>
    <x v="3051"/>
    <x v="3050"/>
    <n v="50000"/>
    <n v="75"/>
    <x v="2"/>
    <x v="0"/>
    <s v="USD"/>
    <n v="1432828740"/>
    <x v="3052"/>
    <b v="0"/>
    <n v="2"/>
    <b v="0"/>
    <s v="theater/spaces"/>
    <n v="0"/>
    <n v="38"/>
    <x v="1"/>
    <x v="38"/>
  </r>
  <r>
    <x v="3053"/>
    <x v="3052"/>
    <x v="3051"/>
    <n v="10000"/>
    <n v="40"/>
    <x v="2"/>
    <x v="0"/>
    <s v="USD"/>
    <n v="1412222340"/>
    <x v="3053"/>
    <b v="0"/>
    <n v="3"/>
    <b v="0"/>
    <s v="theater/spaces"/>
    <n v="0"/>
    <n v="13"/>
    <x v="1"/>
    <x v="38"/>
  </r>
  <r>
    <x v="3054"/>
    <x v="3053"/>
    <x v="3052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x v="3055"/>
    <x v="3054"/>
    <x v="3053"/>
    <n v="20000"/>
    <n v="1"/>
    <x v="2"/>
    <x v="0"/>
    <s v="USD"/>
    <n v="1420844390"/>
    <x v="3055"/>
    <b v="0"/>
    <n v="1"/>
    <b v="0"/>
    <s v="theater/spaces"/>
    <n v="0"/>
    <n v="1"/>
    <x v="1"/>
    <x v="38"/>
  </r>
  <r>
    <x v="3056"/>
    <x v="3055"/>
    <x v="3054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x v="3057"/>
    <x v="3056"/>
    <x v="3055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x v="3058"/>
    <x v="3057"/>
    <x v="3056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x v="3059"/>
    <x v="3058"/>
    <x v="3057"/>
    <n v="15000"/>
    <n v="451"/>
    <x v="2"/>
    <x v="0"/>
    <s v="USD"/>
    <n v="1407536846"/>
    <x v="3059"/>
    <b v="0"/>
    <n v="11"/>
    <b v="0"/>
    <s v="theater/spaces"/>
    <n v="3"/>
    <n v="41"/>
    <x v="1"/>
    <x v="38"/>
  </r>
  <r>
    <x v="3060"/>
    <x v="3059"/>
    <x v="3058"/>
    <n v="220000"/>
    <n v="335"/>
    <x v="2"/>
    <x v="0"/>
    <s v="USD"/>
    <n v="1443422134"/>
    <x v="3060"/>
    <b v="0"/>
    <n v="6"/>
    <b v="0"/>
    <s v="theater/spaces"/>
    <n v="0"/>
    <n v="56"/>
    <x v="1"/>
    <x v="38"/>
  </r>
  <r>
    <x v="3061"/>
    <x v="3060"/>
    <x v="3059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x v="3062"/>
    <x v="3061"/>
    <x v="3060"/>
    <n v="10000"/>
    <n v="6684"/>
    <x v="2"/>
    <x v="0"/>
    <s v="USD"/>
    <n v="1443636000"/>
    <x v="3062"/>
    <b v="0"/>
    <n v="67"/>
    <b v="0"/>
    <s v="theater/spaces"/>
    <n v="67"/>
    <n v="100"/>
    <x v="1"/>
    <x v="38"/>
  </r>
  <r>
    <x v="3063"/>
    <x v="3062"/>
    <x v="3061"/>
    <n v="3000"/>
    <n v="587"/>
    <x v="2"/>
    <x v="0"/>
    <s v="USD"/>
    <n v="1477174138"/>
    <x v="3063"/>
    <b v="0"/>
    <n v="23"/>
    <b v="0"/>
    <s v="theater/spaces"/>
    <n v="20"/>
    <n v="26"/>
    <x v="1"/>
    <x v="38"/>
  </r>
  <r>
    <x v="3064"/>
    <x v="3063"/>
    <x v="3062"/>
    <n v="75000"/>
    <n v="8471"/>
    <x v="2"/>
    <x v="0"/>
    <s v="USD"/>
    <n v="1448175540"/>
    <x v="3064"/>
    <b v="0"/>
    <n v="72"/>
    <b v="0"/>
    <s v="theater/spaces"/>
    <n v="11"/>
    <n v="118"/>
    <x v="1"/>
    <x v="38"/>
  </r>
  <r>
    <x v="3065"/>
    <x v="3064"/>
    <x v="3063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x v="3066"/>
    <x v="3065"/>
    <x v="3064"/>
    <n v="350000"/>
    <n v="41950"/>
    <x v="2"/>
    <x v="2"/>
    <s v="AUD"/>
    <n v="1468128537"/>
    <x v="3066"/>
    <b v="0"/>
    <n v="15"/>
    <b v="0"/>
    <s v="theater/spaces"/>
    <n v="12"/>
    <n v="2797"/>
    <x v="1"/>
    <x v="38"/>
  </r>
  <r>
    <x v="3067"/>
    <x v="3066"/>
    <x v="3065"/>
    <n v="8000"/>
    <n v="200"/>
    <x v="2"/>
    <x v="4"/>
    <s v="NZD"/>
    <n v="1441837879"/>
    <x v="3067"/>
    <b v="0"/>
    <n v="1"/>
    <b v="0"/>
    <s v="theater/spaces"/>
    <n v="3"/>
    <n v="200"/>
    <x v="1"/>
    <x v="38"/>
  </r>
  <r>
    <x v="3068"/>
    <x v="3067"/>
    <x v="3066"/>
    <n v="250000"/>
    <n v="175"/>
    <x v="2"/>
    <x v="0"/>
    <s v="USD"/>
    <n v="1445013352"/>
    <x v="3068"/>
    <b v="0"/>
    <n v="2"/>
    <b v="0"/>
    <s v="theater/spaces"/>
    <n v="0"/>
    <n v="88"/>
    <x v="1"/>
    <x v="38"/>
  </r>
  <r>
    <x v="3069"/>
    <x v="3068"/>
    <x v="3067"/>
    <n v="1000"/>
    <n v="141"/>
    <x v="2"/>
    <x v="0"/>
    <s v="USD"/>
    <n v="1418587234"/>
    <x v="3069"/>
    <b v="0"/>
    <n v="7"/>
    <b v="0"/>
    <s v="theater/spaces"/>
    <n v="14"/>
    <n v="20"/>
    <x v="1"/>
    <x v="38"/>
  </r>
  <r>
    <x v="3070"/>
    <x v="3069"/>
    <x v="3068"/>
    <n v="10000"/>
    <n v="334"/>
    <x v="2"/>
    <x v="1"/>
    <s v="GBP"/>
    <n v="1481132169"/>
    <x v="3070"/>
    <b v="0"/>
    <n v="16"/>
    <b v="0"/>
    <s v="theater/spaces"/>
    <n v="3"/>
    <n v="21"/>
    <x v="1"/>
    <x v="38"/>
  </r>
  <r>
    <x v="3071"/>
    <x v="3070"/>
    <x v="3069"/>
    <n v="12000"/>
    <n v="7173"/>
    <x v="2"/>
    <x v="0"/>
    <s v="USD"/>
    <n v="1429595940"/>
    <x v="3071"/>
    <b v="0"/>
    <n v="117"/>
    <b v="0"/>
    <s v="theater/spaces"/>
    <n v="60"/>
    <n v="61"/>
    <x v="1"/>
    <x v="38"/>
  </r>
  <r>
    <x v="3072"/>
    <x v="3071"/>
    <x v="3070"/>
    <n v="12000"/>
    <n v="2"/>
    <x v="2"/>
    <x v="0"/>
    <s v="USD"/>
    <n v="1477791960"/>
    <x v="3072"/>
    <b v="0"/>
    <n v="2"/>
    <b v="0"/>
    <s v="theater/spaces"/>
    <n v="0"/>
    <n v="1"/>
    <x v="1"/>
    <x v="38"/>
  </r>
  <r>
    <x v="3073"/>
    <x v="3072"/>
    <x v="3071"/>
    <n v="2800000"/>
    <n v="645"/>
    <x v="2"/>
    <x v="0"/>
    <s v="USD"/>
    <n v="1434309540"/>
    <x v="3073"/>
    <b v="0"/>
    <n v="7"/>
    <b v="0"/>
    <s v="theater/spaces"/>
    <n v="0"/>
    <n v="92"/>
    <x v="1"/>
    <x v="38"/>
  </r>
  <r>
    <x v="3074"/>
    <x v="3073"/>
    <x v="3072"/>
    <n v="25000"/>
    <n v="22"/>
    <x v="2"/>
    <x v="6"/>
    <s v="EUR"/>
    <n v="1457617359"/>
    <x v="3074"/>
    <b v="0"/>
    <n v="3"/>
    <b v="0"/>
    <s v="theater/spaces"/>
    <n v="0"/>
    <n v="7"/>
    <x v="1"/>
    <x v="38"/>
  </r>
  <r>
    <x v="3075"/>
    <x v="3074"/>
    <x v="3073"/>
    <n v="15000"/>
    <n v="1296"/>
    <x v="2"/>
    <x v="0"/>
    <s v="USD"/>
    <n v="1471573640"/>
    <x v="3075"/>
    <b v="0"/>
    <n v="20"/>
    <b v="0"/>
    <s v="theater/spaces"/>
    <n v="9"/>
    <n v="65"/>
    <x v="1"/>
    <x v="38"/>
  </r>
  <r>
    <x v="3076"/>
    <x v="3075"/>
    <x v="3074"/>
    <n v="10000"/>
    <n v="1506"/>
    <x v="2"/>
    <x v="0"/>
    <s v="USD"/>
    <n v="1444405123"/>
    <x v="3076"/>
    <b v="0"/>
    <n v="50"/>
    <b v="0"/>
    <s v="theater/spaces"/>
    <n v="15"/>
    <n v="30"/>
    <x v="1"/>
    <x v="38"/>
  </r>
  <r>
    <x v="3077"/>
    <x v="3076"/>
    <x v="3075"/>
    <n v="22000"/>
    <n v="105"/>
    <x v="2"/>
    <x v="5"/>
    <s v="CAD"/>
    <n v="1488495478"/>
    <x v="3077"/>
    <b v="0"/>
    <n v="2"/>
    <b v="0"/>
    <s v="theater/spaces"/>
    <n v="0"/>
    <n v="53"/>
    <x v="1"/>
    <x v="38"/>
  </r>
  <r>
    <x v="3078"/>
    <x v="3077"/>
    <x v="3076"/>
    <n v="60000"/>
    <n v="71"/>
    <x v="2"/>
    <x v="0"/>
    <s v="USD"/>
    <n v="1424920795"/>
    <x v="3078"/>
    <b v="0"/>
    <n v="3"/>
    <b v="0"/>
    <s v="theater/spaces"/>
    <n v="0"/>
    <n v="24"/>
    <x v="1"/>
    <x v="38"/>
  </r>
  <r>
    <x v="3079"/>
    <x v="3078"/>
    <x v="3077"/>
    <n v="1333666"/>
    <n v="11226"/>
    <x v="2"/>
    <x v="0"/>
    <s v="USD"/>
    <n v="1427040435"/>
    <x v="3079"/>
    <b v="0"/>
    <n v="27"/>
    <b v="0"/>
    <s v="theater/spaces"/>
    <n v="1"/>
    <n v="416"/>
    <x v="1"/>
    <x v="38"/>
  </r>
  <r>
    <x v="3080"/>
    <x v="3079"/>
    <x v="3078"/>
    <n v="2000000"/>
    <n v="376"/>
    <x v="2"/>
    <x v="0"/>
    <s v="USD"/>
    <n v="1419644444"/>
    <x v="3080"/>
    <b v="0"/>
    <n v="7"/>
    <b v="0"/>
    <s v="theater/spaces"/>
    <n v="0"/>
    <n v="54"/>
    <x v="1"/>
    <x v="38"/>
  </r>
  <r>
    <x v="3081"/>
    <x v="3080"/>
    <x v="3079"/>
    <n v="1000000"/>
    <n v="2103"/>
    <x v="2"/>
    <x v="0"/>
    <s v="USD"/>
    <n v="1442722891"/>
    <x v="3081"/>
    <b v="0"/>
    <n v="5"/>
    <b v="0"/>
    <s v="theater/spaces"/>
    <n v="0"/>
    <n v="421"/>
    <x v="1"/>
    <x v="38"/>
  </r>
  <r>
    <x v="3082"/>
    <x v="3081"/>
    <x v="3080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x v="3083"/>
    <x v="3082"/>
    <x v="3081"/>
    <n v="20000"/>
    <n v="56"/>
    <x v="2"/>
    <x v="0"/>
    <s v="USD"/>
    <n v="1409547600"/>
    <x v="3083"/>
    <b v="0"/>
    <n v="3"/>
    <b v="0"/>
    <s v="theater/spaces"/>
    <n v="0"/>
    <n v="19"/>
    <x v="1"/>
    <x v="38"/>
  </r>
  <r>
    <x v="3084"/>
    <x v="3083"/>
    <x v="3082"/>
    <n v="4059"/>
    <n v="470"/>
    <x v="2"/>
    <x v="0"/>
    <s v="USD"/>
    <n v="1430851680"/>
    <x v="3084"/>
    <b v="0"/>
    <n v="6"/>
    <b v="0"/>
    <s v="theater/spaces"/>
    <n v="12"/>
    <n v="78"/>
    <x v="1"/>
    <x v="38"/>
  </r>
  <r>
    <x v="3085"/>
    <x v="3084"/>
    <x v="3083"/>
    <n v="25000"/>
    <n v="610"/>
    <x v="2"/>
    <x v="0"/>
    <s v="USD"/>
    <n v="1443561159"/>
    <x v="3085"/>
    <b v="0"/>
    <n v="9"/>
    <b v="0"/>
    <s v="theater/spaces"/>
    <n v="2"/>
    <n v="68"/>
    <x v="1"/>
    <x v="38"/>
  </r>
  <r>
    <x v="3086"/>
    <x v="3085"/>
    <x v="3084"/>
    <n v="20000"/>
    <n v="50"/>
    <x v="2"/>
    <x v="13"/>
    <s v="EUR"/>
    <n v="1439827559"/>
    <x v="3086"/>
    <b v="0"/>
    <n v="3"/>
    <b v="0"/>
    <s v="theater/spaces"/>
    <n v="0"/>
    <n v="17"/>
    <x v="1"/>
    <x v="38"/>
  </r>
  <r>
    <x v="3087"/>
    <x v="3086"/>
    <x v="3085"/>
    <n v="20000"/>
    <n v="125"/>
    <x v="2"/>
    <x v="0"/>
    <s v="USD"/>
    <n v="1482294990"/>
    <x v="3087"/>
    <b v="0"/>
    <n v="2"/>
    <b v="0"/>
    <s v="theater/spaces"/>
    <n v="1"/>
    <n v="63"/>
    <x v="1"/>
    <x v="38"/>
  </r>
  <r>
    <x v="3088"/>
    <x v="3087"/>
    <x v="3086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x v="3089"/>
    <x v="3088"/>
    <x v="3087"/>
    <n v="25000"/>
    <n v="5854"/>
    <x v="2"/>
    <x v="0"/>
    <s v="USD"/>
    <n v="1468029540"/>
    <x v="3089"/>
    <b v="0"/>
    <n v="45"/>
    <b v="0"/>
    <s v="theater/spaces"/>
    <n v="23"/>
    <n v="130"/>
    <x v="1"/>
    <x v="38"/>
  </r>
  <r>
    <x v="3090"/>
    <x v="3089"/>
    <x v="3088"/>
    <n v="225000"/>
    <n v="11432"/>
    <x v="2"/>
    <x v="0"/>
    <s v="USD"/>
    <n v="1430505545"/>
    <x v="3090"/>
    <b v="0"/>
    <n v="9"/>
    <b v="0"/>
    <s v="theater/spaces"/>
    <n v="5"/>
    <n v="1270"/>
    <x v="1"/>
    <x v="38"/>
  </r>
  <r>
    <x v="3091"/>
    <x v="3090"/>
    <x v="3089"/>
    <n v="5000"/>
    <n v="796"/>
    <x v="2"/>
    <x v="0"/>
    <s v="USD"/>
    <n v="1471214743"/>
    <x v="3091"/>
    <b v="0"/>
    <n v="9"/>
    <b v="0"/>
    <s v="theater/spaces"/>
    <n v="16"/>
    <n v="88"/>
    <x v="1"/>
    <x v="38"/>
  </r>
  <r>
    <x v="3092"/>
    <x v="3091"/>
    <x v="3090"/>
    <n v="100000"/>
    <n v="1183.19"/>
    <x v="2"/>
    <x v="0"/>
    <s v="USD"/>
    <n v="1444946400"/>
    <x v="3092"/>
    <b v="0"/>
    <n v="21"/>
    <b v="0"/>
    <s v="theater/spaces"/>
    <n v="1"/>
    <n v="56"/>
    <x v="1"/>
    <x v="38"/>
  </r>
  <r>
    <x v="3093"/>
    <x v="3092"/>
    <x v="3091"/>
    <n v="4000"/>
    <n v="910"/>
    <x v="2"/>
    <x v="5"/>
    <s v="CAD"/>
    <n v="1401595140"/>
    <x v="3093"/>
    <b v="0"/>
    <n v="17"/>
    <b v="0"/>
    <s v="theater/spaces"/>
    <n v="23"/>
    <n v="54"/>
    <x v="1"/>
    <x v="38"/>
  </r>
  <r>
    <x v="3094"/>
    <x v="3093"/>
    <x v="3092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x v="3095"/>
    <x v="3094"/>
    <x v="3093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x v="3096"/>
    <x v="3095"/>
    <x v="3094"/>
    <n v="20000"/>
    <n v="795"/>
    <x v="2"/>
    <x v="0"/>
    <s v="USD"/>
    <n v="1432151326"/>
    <x v="3096"/>
    <b v="0"/>
    <n v="14"/>
    <b v="0"/>
    <s v="theater/spaces"/>
    <n v="4"/>
    <n v="57"/>
    <x v="1"/>
    <x v="38"/>
  </r>
  <r>
    <x v="3097"/>
    <x v="3096"/>
    <x v="3095"/>
    <n v="10000"/>
    <n v="1715"/>
    <x v="2"/>
    <x v="1"/>
    <s v="GBP"/>
    <n v="1475848800"/>
    <x v="3097"/>
    <b v="0"/>
    <n v="42"/>
    <b v="0"/>
    <s v="theater/spaces"/>
    <n v="17"/>
    <n v="41"/>
    <x v="1"/>
    <x v="38"/>
  </r>
  <r>
    <x v="3098"/>
    <x v="3097"/>
    <x v="3096"/>
    <n v="48725"/>
    <n v="1758"/>
    <x v="2"/>
    <x v="0"/>
    <s v="USD"/>
    <n v="1454890620"/>
    <x v="3098"/>
    <b v="0"/>
    <n v="27"/>
    <b v="0"/>
    <s v="theater/spaces"/>
    <n v="4"/>
    <n v="65"/>
    <x v="1"/>
    <x v="38"/>
  </r>
  <r>
    <x v="3099"/>
    <x v="3098"/>
    <x v="3097"/>
    <n v="2000"/>
    <n v="278"/>
    <x v="2"/>
    <x v="0"/>
    <s v="USD"/>
    <n v="1455251591"/>
    <x v="3099"/>
    <b v="0"/>
    <n v="5"/>
    <b v="0"/>
    <s v="theater/spaces"/>
    <n v="14"/>
    <n v="56"/>
    <x v="1"/>
    <x v="38"/>
  </r>
  <r>
    <x v="3100"/>
    <x v="3099"/>
    <x v="3098"/>
    <n v="12000"/>
    <n v="1827"/>
    <x v="2"/>
    <x v="0"/>
    <s v="USD"/>
    <n v="1413816975"/>
    <x v="3100"/>
    <b v="0"/>
    <n v="13"/>
    <b v="0"/>
    <s v="theater/spaces"/>
    <n v="15"/>
    <n v="141"/>
    <x v="1"/>
    <x v="38"/>
  </r>
  <r>
    <x v="3101"/>
    <x v="3100"/>
    <x v="3099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x v="3102"/>
    <x v="3101"/>
    <x v="3100"/>
    <n v="16000"/>
    <n v="6258"/>
    <x v="2"/>
    <x v="1"/>
    <s v="GBP"/>
    <n v="1471939818"/>
    <x v="3102"/>
    <b v="0"/>
    <n v="90"/>
    <b v="0"/>
    <s v="theater/spaces"/>
    <n v="39"/>
    <n v="70"/>
    <x v="1"/>
    <x v="38"/>
  </r>
  <r>
    <x v="3103"/>
    <x v="3102"/>
    <x v="3101"/>
    <n v="4100"/>
    <n v="11"/>
    <x v="2"/>
    <x v="0"/>
    <s v="USD"/>
    <n v="1434080706"/>
    <x v="3103"/>
    <b v="0"/>
    <n v="2"/>
    <b v="0"/>
    <s v="theater/spaces"/>
    <n v="0"/>
    <n v="6"/>
    <x v="1"/>
    <x v="38"/>
  </r>
  <r>
    <x v="3104"/>
    <x v="3103"/>
    <x v="3102"/>
    <n v="4000"/>
    <n v="1185"/>
    <x v="2"/>
    <x v="2"/>
    <s v="AUD"/>
    <n v="1422928800"/>
    <x v="3104"/>
    <b v="0"/>
    <n v="5"/>
    <b v="0"/>
    <s v="theater/spaces"/>
    <n v="30"/>
    <n v="237"/>
    <x v="1"/>
    <x v="38"/>
  </r>
  <r>
    <x v="3105"/>
    <x v="3104"/>
    <x v="3103"/>
    <n v="5845"/>
    <n v="2476"/>
    <x v="2"/>
    <x v="0"/>
    <s v="USD"/>
    <n v="1413694800"/>
    <x v="3105"/>
    <b v="0"/>
    <n v="31"/>
    <b v="0"/>
    <s v="theater/spaces"/>
    <n v="42"/>
    <n v="80"/>
    <x v="1"/>
    <x v="38"/>
  </r>
  <r>
    <x v="3106"/>
    <x v="3105"/>
    <x v="3104"/>
    <n v="1000"/>
    <n v="41"/>
    <x v="2"/>
    <x v="1"/>
    <s v="GBP"/>
    <n v="1442440800"/>
    <x v="3106"/>
    <b v="0"/>
    <n v="4"/>
    <b v="0"/>
    <s v="theater/spaces"/>
    <n v="4"/>
    <n v="10"/>
    <x v="1"/>
    <x v="38"/>
  </r>
  <r>
    <x v="3107"/>
    <x v="3106"/>
    <x v="3105"/>
    <n v="40000"/>
    <n v="7905"/>
    <x v="2"/>
    <x v="0"/>
    <s v="USD"/>
    <n v="1431372751"/>
    <x v="3107"/>
    <b v="0"/>
    <n v="29"/>
    <b v="0"/>
    <s v="theater/spaces"/>
    <n v="20"/>
    <n v="273"/>
    <x v="1"/>
    <x v="38"/>
  </r>
  <r>
    <x v="3108"/>
    <x v="3107"/>
    <x v="3106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x v="3109"/>
    <x v="3108"/>
    <x v="3107"/>
    <n v="26500"/>
    <n v="6633"/>
    <x v="2"/>
    <x v="0"/>
    <s v="USD"/>
    <n v="1409194810"/>
    <x v="3109"/>
    <b v="0"/>
    <n v="114"/>
    <b v="0"/>
    <s v="theater/spaces"/>
    <n v="25"/>
    <n v="58"/>
    <x v="1"/>
    <x v="38"/>
  </r>
  <r>
    <x v="3110"/>
    <x v="3109"/>
    <x v="3108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x v="3111"/>
    <x v="3110"/>
    <x v="3109"/>
    <n v="20000"/>
    <n v="5328"/>
    <x v="2"/>
    <x v="0"/>
    <s v="USD"/>
    <n v="1412432220"/>
    <x v="3111"/>
    <b v="0"/>
    <n v="76"/>
    <b v="0"/>
    <s v="theater/spaces"/>
    <n v="27"/>
    <n v="70"/>
    <x v="1"/>
    <x v="38"/>
  </r>
  <r>
    <x v="3112"/>
    <x v="3111"/>
    <x v="3110"/>
    <n v="11000"/>
    <n v="521"/>
    <x v="2"/>
    <x v="0"/>
    <s v="USD"/>
    <n v="1477968934"/>
    <x v="3112"/>
    <b v="0"/>
    <n v="9"/>
    <b v="0"/>
    <s v="theater/spaces"/>
    <n v="5"/>
    <n v="58"/>
    <x v="1"/>
    <x v="38"/>
  </r>
  <r>
    <x v="3113"/>
    <x v="3112"/>
    <x v="3111"/>
    <n v="109225"/>
    <n v="4635"/>
    <x v="2"/>
    <x v="0"/>
    <s v="USD"/>
    <n v="1429291982"/>
    <x v="3113"/>
    <b v="0"/>
    <n v="37"/>
    <b v="0"/>
    <s v="theater/spaces"/>
    <n v="4"/>
    <n v="125"/>
    <x v="1"/>
    <x v="38"/>
  </r>
  <r>
    <x v="3114"/>
    <x v="3113"/>
    <x v="3112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x v="3115"/>
    <x v="3114"/>
    <x v="3113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x v="3116"/>
    <x v="3115"/>
    <x v="3114"/>
    <n v="750"/>
    <n v="430"/>
    <x v="2"/>
    <x v="0"/>
    <s v="USD"/>
    <n v="1427890925"/>
    <x v="3116"/>
    <b v="0"/>
    <n v="10"/>
    <b v="0"/>
    <s v="theater/spaces"/>
    <n v="57"/>
    <n v="43"/>
    <x v="1"/>
    <x v="38"/>
  </r>
  <r>
    <x v="3117"/>
    <x v="3116"/>
    <x v="3115"/>
    <n v="1000"/>
    <n v="1"/>
    <x v="2"/>
    <x v="1"/>
    <s v="GBP"/>
    <n v="1464354720"/>
    <x v="3117"/>
    <b v="0"/>
    <n v="1"/>
    <b v="0"/>
    <s v="theater/spaces"/>
    <n v="0"/>
    <n v="1"/>
    <x v="1"/>
    <x v="38"/>
  </r>
  <r>
    <x v="3118"/>
    <x v="3117"/>
    <x v="3116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x v="3119"/>
    <x v="3118"/>
    <x v="3117"/>
    <n v="10000"/>
    <n v="5"/>
    <x v="2"/>
    <x v="0"/>
    <s v="USD"/>
    <n v="1427414732"/>
    <x v="3119"/>
    <b v="0"/>
    <n v="1"/>
    <b v="0"/>
    <s v="theater/spaces"/>
    <n v="0"/>
    <n v="5"/>
    <x v="1"/>
    <x v="38"/>
  </r>
  <r>
    <x v="3120"/>
    <x v="3119"/>
    <x v="3118"/>
    <n v="1300000"/>
    <n v="128"/>
    <x v="2"/>
    <x v="9"/>
    <s v="EUR"/>
    <n v="1462484196"/>
    <x v="3120"/>
    <b v="0"/>
    <n v="10"/>
    <b v="0"/>
    <s v="theater/spaces"/>
    <n v="0"/>
    <n v="13"/>
    <x v="1"/>
    <x v="38"/>
  </r>
  <r>
    <x v="3121"/>
    <x v="3120"/>
    <x v="3119"/>
    <n v="1500"/>
    <n v="10"/>
    <x v="1"/>
    <x v="5"/>
    <s v="CAD"/>
    <n v="1411748335"/>
    <x v="3121"/>
    <b v="0"/>
    <n v="1"/>
    <b v="0"/>
    <s v="theater/spaces"/>
    <n v="1"/>
    <n v="10"/>
    <x v="1"/>
    <x v="38"/>
  </r>
  <r>
    <x v="3122"/>
    <x v="3121"/>
    <x v="3120"/>
    <n v="199"/>
    <n v="116"/>
    <x v="1"/>
    <x v="0"/>
    <s v="USD"/>
    <n v="1478733732"/>
    <x v="3122"/>
    <b v="0"/>
    <n v="2"/>
    <b v="0"/>
    <s v="theater/spaces"/>
    <n v="58"/>
    <n v="58"/>
    <x v="1"/>
    <x v="38"/>
  </r>
  <r>
    <x v="3123"/>
    <x v="3122"/>
    <x v="3121"/>
    <n v="125000"/>
    <n v="85192"/>
    <x v="1"/>
    <x v="0"/>
    <s v="USD"/>
    <n v="1468108198"/>
    <x v="3123"/>
    <b v="0"/>
    <n v="348"/>
    <b v="0"/>
    <s v="theater/spaces"/>
    <n v="68"/>
    <n v="245"/>
    <x v="1"/>
    <x v="38"/>
  </r>
  <r>
    <x v="3124"/>
    <x v="3123"/>
    <x v="3122"/>
    <n v="800000"/>
    <n v="26"/>
    <x v="1"/>
    <x v="0"/>
    <s v="USD"/>
    <n v="1422902601"/>
    <x v="3124"/>
    <b v="0"/>
    <n v="4"/>
    <b v="0"/>
    <s v="theater/spaces"/>
    <n v="0"/>
    <n v="7"/>
    <x v="1"/>
    <x v="38"/>
  </r>
  <r>
    <x v="3125"/>
    <x v="3124"/>
    <x v="3123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x v="3126"/>
    <x v="3125"/>
    <x v="3124"/>
    <n v="25000"/>
    <n v="1040"/>
    <x v="1"/>
    <x v="0"/>
    <s v="USD"/>
    <n v="1459121162"/>
    <x v="3126"/>
    <b v="0"/>
    <n v="17"/>
    <b v="0"/>
    <s v="theater/spaces"/>
    <n v="4"/>
    <n v="61"/>
    <x v="1"/>
    <x v="38"/>
  </r>
  <r>
    <x v="3127"/>
    <x v="3126"/>
    <x v="3125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x v="3128"/>
    <x v="3127"/>
    <x v="3126"/>
    <n v="15000"/>
    <n v="16291"/>
    <x v="3"/>
    <x v="0"/>
    <s v="USD"/>
    <n v="1489690141"/>
    <x v="3128"/>
    <b v="0"/>
    <n v="117"/>
    <b v="0"/>
    <s v="theater/plays"/>
    <n v="109"/>
    <n v="139"/>
    <x v="1"/>
    <x v="6"/>
  </r>
  <r>
    <x v="3129"/>
    <x v="3128"/>
    <x v="3127"/>
    <n v="1250"/>
    <n v="10"/>
    <x v="3"/>
    <x v="0"/>
    <s v="USD"/>
    <n v="1492542819"/>
    <x v="3129"/>
    <b v="0"/>
    <n v="1"/>
    <b v="0"/>
    <s v="theater/plays"/>
    <n v="1"/>
    <n v="10"/>
    <x v="1"/>
    <x v="6"/>
  </r>
  <r>
    <x v="3130"/>
    <x v="3129"/>
    <x v="3128"/>
    <n v="10000"/>
    <n v="375"/>
    <x v="3"/>
    <x v="0"/>
    <s v="USD"/>
    <n v="1492145940"/>
    <x v="3130"/>
    <b v="0"/>
    <n v="4"/>
    <b v="0"/>
    <s v="theater/plays"/>
    <n v="4"/>
    <n v="94"/>
    <x v="1"/>
    <x v="6"/>
  </r>
  <r>
    <x v="3131"/>
    <x v="3130"/>
    <x v="3129"/>
    <n v="4100"/>
    <n v="645"/>
    <x v="3"/>
    <x v="0"/>
    <s v="USD"/>
    <n v="1491656045"/>
    <x v="3131"/>
    <b v="0"/>
    <n v="12"/>
    <b v="0"/>
    <s v="theater/plays"/>
    <n v="16"/>
    <n v="54"/>
    <x v="1"/>
    <x v="6"/>
  </r>
  <r>
    <x v="3132"/>
    <x v="3131"/>
    <x v="3130"/>
    <n v="30000"/>
    <n v="10"/>
    <x v="3"/>
    <x v="0"/>
    <s v="USD"/>
    <n v="1492759460"/>
    <x v="3132"/>
    <b v="0"/>
    <n v="1"/>
    <b v="0"/>
    <s v="theater/plays"/>
    <n v="0"/>
    <n v="10"/>
    <x v="1"/>
    <x v="6"/>
  </r>
  <r>
    <x v="3133"/>
    <x v="3132"/>
    <x v="3131"/>
    <n v="500"/>
    <n v="540"/>
    <x v="3"/>
    <x v="1"/>
    <s v="GBP"/>
    <n v="1490358834"/>
    <x v="3133"/>
    <b v="0"/>
    <n v="16"/>
    <b v="0"/>
    <s v="theater/plays"/>
    <n v="108"/>
    <n v="34"/>
    <x v="1"/>
    <x v="6"/>
  </r>
  <r>
    <x v="3134"/>
    <x v="3133"/>
    <x v="3132"/>
    <n v="1000"/>
    <n v="225"/>
    <x v="3"/>
    <x v="1"/>
    <s v="GBP"/>
    <n v="1490631419"/>
    <x v="3134"/>
    <b v="0"/>
    <n v="12"/>
    <b v="0"/>
    <s v="theater/plays"/>
    <n v="23"/>
    <n v="19"/>
    <x v="1"/>
    <x v="6"/>
  </r>
  <r>
    <x v="3135"/>
    <x v="3134"/>
    <x v="3133"/>
    <n v="777"/>
    <n v="162"/>
    <x v="3"/>
    <x v="0"/>
    <s v="USD"/>
    <n v="1491277121"/>
    <x v="3135"/>
    <b v="0"/>
    <n v="7"/>
    <b v="0"/>
    <s v="theater/plays"/>
    <n v="21"/>
    <n v="23"/>
    <x v="1"/>
    <x v="6"/>
  </r>
  <r>
    <x v="3136"/>
    <x v="3135"/>
    <x v="3134"/>
    <n v="500"/>
    <n v="639"/>
    <x v="3"/>
    <x v="1"/>
    <s v="GBP"/>
    <n v="1491001140"/>
    <x v="3136"/>
    <b v="0"/>
    <n v="22"/>
    <b v="0"/>
    <s v="theater/plays"/>
    <n v="128"/>
    <n v="29"/>
    <x v="1"/>
    <x v="6"/>
  </r>
  <r>
    <x v="3137"/>
    <x v="3136"/>
    <x v="3135"/>
    <n v="1500"/>
    <n v="50"/>
    <x v="3"/>
    <x v="0"/>
    <s v="USD"/>
    <n v="1493838720"/>
    <x v="3137"/>
    <b v="0"/>
    <n v="1"/>
    <b v="0"/>
    <s v="theater/plays"/>
    <n v="3"/>
    <n v="50"/>
    <x v="1"/>
    <x v="6"/>
  </r>
  <r>
    <x v="3138"/>
    <x v="3137"/>
    <x v="3136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x v="3139"/>
    <x v="3138"/>
    <x v="3137"/>
    <n v="50000"/>
    <n v="2700"/>
    <x v="3"/>
    <x v="14"/>
    <s v="MXN"/>
    <n v="1490416380"/>
    <x v="3139"/>
    <b v="0"/>
    <n v="6"/>
    <b v="0"/>
    <s v="theater/plays"/>
    <n v="5"/>
    <n v="450"/>
    <x v="1"/>
    <x v="6"/>
  </r>
  <r>
    <x v="3140"/>
    <x v="3139"/>
    <x v="3138"/>
    <n v="10000"/>
    <n v="96"/>
    <x v="3"/>
    <x v="6"/>
    <s v="EUR"/>
    <n v="1491581703"/>
    <x v="3140"/>
    <b v="0"/>
    <n v="4"/>
    <b v="0"/>
    <s v="theater/plays"/>
    <n v="1"/>
    <n v="24"/>
    <x v="1"/>
    <x v="6"/>
  </r>
  <r>
    <x v="3141"/>
    <x v="3140"/>
    <x v="3139"/>
    <n v="500"/>
    <n v="258"/>
    <x v="3"/>
    <x v="9"/>
    <s v="EUR"/>
    <n v="1492372800"/>
    <x v="3141"/>
    <b v="0"/>
    <n v="8"/>
    <b v="0"/>
    <s v="theater/plays"/>
    <n v="52"/>
    <n v="32"/>
    <x v="1"/>
    <x v="6"/>
  </r>
  <r>
    <x v="3142"/>
    <x v="3141"/>
    <x v="3140"/>
    <n v="2750"/>
    <n v="45"/>
    <x v="3"/>
    <x v="1"/>
    <s v="GBP"/>
    <n v="1489922339"/>
    <x v="3142"/>
    <b v="0"/>
    <n v="3"/>
    <b v="0"/>
    <s v="theater/plays"/>
    <n v="2"/>
    <n v="15"/>
    <x v="1"/>
    <x v="6"/>
  </r>
  <r>
    <x v="3143"/>
    <x v="3142"/>
    <x v="3141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x v="3144"/>
    <x v="3143"/>
    <x v="3142"/>
    <n v="10000"/>
    <n v="7540"/>
    <x v="3"/>
    <x v="0"/>
    <s v="USD"/>
    <n v="1489903200"/>
    <x v="3144"/>
    <b v="0"/>
    <n v="30"/>
    <b v="0"/>
    <s v="theater/plays"/>
    <n v="75"/>
    <n v="251"/>
    <x v="1"/>
    <x v="6"/>
  </r>
  <r>
    <x v="3145"/>
    <x v="3144"/>
    <x v="3143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x v="3146"/>
    <x v="3145"/>
    <x v="3144"/>
    <n v="50000"/>
    <n v="5250"/>
    <x v="3"/>
    <x v="14"/>
    <s v="MXN"/>
    <n v="1492356166"/>
    <x v="3146"/>
    <b v="0"/>
    <n v="12"/>
    <b v="0"/>
    <s v="theater/plays"/>
    <n v="11"/>
    <n v="438"/>
    <x v="1"/>
    <x v="6"/>
  </r>
  <r>
    <x v="3147"/>
    <x v="3146"/>
    <x v="3145"/>
    <n v="20000"/>
    <n v="23505"/>
    <x v="0"/>
    <x v="0"/>
    <s v="USD"/>
    <n v="1415319355"/>
    <x v="3147"/>
    <b v="1"/>
    <n v="213"/>
    <b v="1"/>
    <s v="theater/plays"/>
    <n v="118"/>
    <n v="110"/>
    <x v="1"/>
    <x v="6"/>
  </r>
  <r>
    <x v="3148"/>
    <x v="3147"/>
    <x v="3146"/>
    <n v="1800"/>
    <n v="2361"/>
    <x v="0"/>
    <x v="0"/>
    <s v="USD"/>
    <n v="1412136000"/>
    <x v="3148"/>
    <b v="1"/>
    <n v="57"/>
    <b v="1"/>
    <s v="theater/plays"/>
    <n v="131"/>
    <n v="41"/>
    <x v="1"/>
    <x v="6"/>
  </r>
  <r>
    <x v="3149"/>
    <x v="3148"/>
    <x v="3147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x v="3150"/>
    <x v="3149"/>
    <x v="3148"/>
    <n v="3500"/>
    <n v="3535"/>
    <x v="0"/>
    <x v="0"/>
    <s v="USD"/>
    <n v="1295928000"/>
    <x v="3150"/>
    <b v="1"/>
    <n v="104"/>
    <b v="1"/>
    <s v="theater/plays"/>
    <n v="101"/>
    <n v="34"/>
    <x v="1"/>
    <x v="6"/>
  </r>
  <r>
    <x v="3151"/>
    <x v="3150"/>
    <x v="3149"/>
    <n v="3500"/>
    <n v="3514"/>
    <x v="0"/>
    <x v="0"/>
    <s v="USD"/>
    <n v="1410379774"/>
    <x v="3151"/>
    <b v="1"/>
    <n v="34"/>
    <b v="1"/>
    <s v="theater/plays"/>
    <n v="100"/>
    <n v="103"/>
    <x v="1"/>
    <x v="6"/>
  </r>
  <r>
    <x v="3152"/>
    <x v="3151"/>
    <x v="3150"/>
    <n v="2200"/>
    <n v="2331"/>
    <x v="0"/>
    <x v="1"/>
    <s v="GBP"/>
    <n v="1383425367"/>
    <x v="3152"/>
    <b v="1"/>
    <n v="67"/>
    <b v="1"/>
    <s v="theater/plays"/>
    <n v="106"/>
    <n v="35"/>
    <x v="1"/>
    <x v="6"/>
  </r>
  <r>
    <x v="3153"/>
    <x v="3152"/>
    <x v="3151"/>
    <n v="3000"/>
    <n v="10067.5"/>
    <x v="0"/>
    <x v="0"/>
    <s v="USD"/>
    <n v="1304225940"/>
    <x v="3153"/>
    <b v="1"/>
    <n v="241"/>
    <b v="1"/>
    <s v="theater/plays"/>
    <n v="336"/>
    <n v="42"/>
    <x v="1"/>
    <x v="6"/>
  </r>
  <r>
    <x v="3154"/>
    <x v="3153"/>
    <x v="3152"/>
    <n v="7000"/>
    <n v="7905"/>
    <x v="0"/>
    <x v="0"/>
    <s v="USD"/>
    <n v="1333310458"/>
    <x v="3154"/>
    <b v="1"/>
    <n v="123"/>
    <b v="1"/>
    <s v="theater/plays"/>
    <n v="113"/>
    <n v="64"/>
    <x v="1"/>
    <x v="6"/>
  </r>
  <r>
    <x v="3155"/>
    <x v="3154"/>
    <x v="3153"/>
    <n v="5000"/>
    <n v="9425.23"/>
    <x v="0"/>
    <x v="1"/>
    <s v="GBP"/>
    <n v="1356004725"/>
    <x v="3155"/>
    <b v="1"/>
    <n v="302"/>
    <b v="1"/>
    <s v="theater/plays"/>
    <n v="189"/>
    <n v="31"/>
    <x v="1"/>
    <x v="6"/>
  </r>
  <r>
    <x v="3156"/>
    <x v="3155"/>
    <x v="3154"/>
    <n v="5500"/>
    <n v="5600"/>
    <x v="0"/>
    <x v="0"/>
    <s v="USD"/>
    <n v="1338591144"/>
    <x v="3156"/>
    <b v="1"/>
    <n v="89"/>
    <b v="1"/>
    <s v="theater/plays"/>
    <n v="102"/>
    <n v="63"/>
    <x v="1"/>
    <x v="6"/>
  </r>
  <r>
    <x v="3157"/>
    <x v="3156"/>
    <x v="3155"/>
    <n v="4000"/>
    <n v="4040"/>
    <x v="0"/>
    <x v="0"/>
    <s v="USD"/>
    <n v="1405746000"/>
    <x v="3157"/>
    <b v="1"/>
    <n v="41"/>
    <b v="1"/>
    <s v="theater/plays"/>
    <n v="101"/>
    <n v="99"/>
    <x v="1"/>
    <x v="6"/>
  </r>
  <r>
    <x v="3158"/>
    <x v="3157"/>
    <x v="3156"/>
    <n v="5000"/>
    <n v="5700"/>
    <x v="0"/>
    <x v="0"/>
    <s v="USD"/>
    <n v="1374523752"/>
    <x v="3158"/>
    <b v="1"/>
    <n v="69"/>
    <b v="1"/>
    <s v="theater/plays"/>
    <n v="114"/>
    <n v="83"/>
    <x v="1"/>
    <x v="6"/>
  </r>
  <r>
    <x v="3159"/>
    <x v="3158"/>
    <x v="3157"/>
    <n v="1500"/>
    <n v="2002.22"/>
    <x v="0"/>
    <x v="0"/>
    <s v="USD"/>
    <n v="1326927600"/>
    <x v="3159"/>
    <b v="1"/>
    <n v="52"/>
    <b v="1"/>
    <s v="theater/plays"/>
    <n v="133"/>
    <n v="39"/>
    <x v="1"/>
    <x v="6"/>
  </r>
  <r>
    <x v="3160"/>
    <x v="3159"/>
    <x v="3158"/>
    <n v="4500"/>
    <n v="4569"/>
    <x v="0"/>
    <x v="0"/>
    <s v="USD"/>
    <n v="1407905940"/>
    <x v="3160"/>
    <b v="1"/>
    <n v="57"/>
    <b v="1"/>
    <s v="theater/plays"/>
    <n v="102"/>
    <n v="80"/>
    <x v="1"/>
    <x v="6"/>
  </r>
  <r>
    <x v="3161"/>
    <x v="3160"/>
    <x v="3159"/>
    <n v="2000"/>
    <n v="2102"/>
    <x v="0"/>
    <x v="1"/>
    <s v="GBP"/>
    <n v="1413377522"/>
    <x v="3161"/>
    <b v="1"/>
    <n v="74"/>
    <b v="1"/>
    <s v="theater/plays"/>
    <n v="105"/>
    <n v="28"/>
    <x v="1"/>
    <x v="6"/>
  </r>
  <r>
    <x v="3162"/>
    <x v="3161"/>
    <x v="3160"/>
    <n v="4000"/>
    <n v="5086"/>
    <x v="0"/>
    <x v="0"/>
    <s v="USD"/>
    <n v="1404698400"/>
    <x v="3162"/>
    <b v="1"/>
    <n v="63"/>
    <b v="1"/>
    <s v="theater/plays"/>
    <n v="127"/>
    <n v="81"/>
    <x v="1"/>
    <x v="6"/>
  </r>
  <r>
    <x v="3163"/>
    <x v="3162"/>
    <x v="3161"/>
    <n v="13000"/>
    <n v="14450"/>
    <x v="0"/>
    <x v="0"/>
    <s v="USD"/>
    <n v="1402855525"/>
    <x v="3163"/>
    <b v="1"/>
    <n v="72"/>
    <b v="1"/>
    <s v="theater/plays"/>
    <n v="111"/>
    <n v="201"/>
    <x v="1"/>
    <x v="6"/>
  </r>
  <r>
    <x v="3164"/>
    <x v="3163"/>
    <x v="3162"/>
    <n v="2500"/>
    <n v="2669"/>
    <x v="0"/>
    <x v="0"/>
    <s v="USD"/>
    <n v="1402341615"/>
    <x v="3164"/>
    <b v="1"/>
    <n v="71"/>
    <b v="1"/>
    <s v="theater/plays"/>
    <n v="107"/>
    <n v="38"/>
    <x v="1"/>
    <x v="6"/>
  </r>
  <r>
    <x v="3165"/>
    <x v="3164"/>
    <x v="3163"/>
    <n v="750"/>
    <n v="1220"/>
    <x v="0"/>
    <x v="0"/>
    <s v="USD"/>
    <n v="1304395140"/>
    <x v="3165"/>
    <b v="1"/>
    <n v="21"/>
    <b v="1"/>
    <s v="theater/plays"/>
    <n v="163"/>
    <n v="58"/>
    <x v="1"/>
    <x v="6"/>
  </r>
  <r>
    <x v="3166"/>
    <x v="3165"/>
    <x v="3164"/>
    <n v="35000"/>
    <n v="56079.83"/>
    <x v="0"/>
    <x v="0"/>
    <s v="USD"/>
    <n v="1416988740"/>
    <x v="3166"/>
    <b v="1"/>
    <n v="930"/>
    <b v="1"/>
    <s v="theater/plays"/>
    <n v="160"/>
    <n v="60"/>
    <x v="1"/>
    <x v="6"/>
  </r>
  <r>
    <x v="3167"/>
    <x v="3166"/>
    <x v="3165"/>
    <n v="3000"/>
    <n v="3485"/>
    <x v="0"/>
    <x v="0"/>
    <s v="USD"/>
    <n v="1406952781"/>
    <x v="3167"/>
    <b v="1"/>
    <n v="55"/>
    <b v="1"/>
    <s v="theater/plays"/>
    <n v="116"/>
    <n v="63"/>
    <x v="1"/>
    <x v="6"/>
  </r>
  <r>
    <x v="3168"/>
    <x v="3167"/>
    <x v="3166"/>
    <n v="2500"/>
    <n v="3105"/>
    <x v="0"/>
    <x v="0"/>
    <s v="USD"/>
    <n v="1402696800"/>
    <x v="3168"/>
    <b v="1"/>
    <n v="61"/>
    <b v="1"/>
    <s v="theater/plays"/>
    <n v="124"/>
    <n v="51"/>
    <x v="1"/>
    <x v="6"/>
  </r>
  <r>
    <x v="3169"/>
    <x v="3168"/>
    <x v="3167"/>
    <n v="8000"/>
    <n v="8241"/>
    <x v="0"/>
    <x v="0"/>
    <s v="USD"/>
    <n v="1386910740"/>
    <x v="3169"/>
    <b v="1"/>
    <n v="82"/>
    <b v="1"/>
    <s v="theater/plays"/>
    <n v="103"/>
    <n v="101"/>
    <x v="1"/>
    <x v="6"/>
  </r>
  <r>
    <x v="3170"/>
    <x v="3169"/>
    <x v="3168"/>
    <n v="2000"/>
    <n v="2245"/>
    <x v="0"/>
    <x v="0"/>
    <s v="USD"/>
    <n v="1404273600"/>
    <x v="3170"/>
    <b v="1"/>
    <n v="71"/>
    <b v="1"/>
    <s v="theater/plays"/>
    <n v="112"/>
    <n v="32"/>
    <x v="1"/>
    <x v="6"/>
  </r>
  <r>
    <x v="3171"/>
    <x v="3170"/>
    <x v="3169"/>
    <n v="7000"/>
    <n v="7617"/>
    <x v="0"/>
    <x v="1"/>
    <s v="GBP"/>
    <n v="1462545358"/>
    <x v="3171"/>
    <b v="1"/>
    <n v="117"/>
    <b v="1"/>
    <s v="theater/plays"/>
    <n v="109"/>
    <n v="65"/>
    <x v="1"/>
    <x v="6"/>
  </r>
  <r>
    <x v="3172"/>
    <x v="3171"/>
    <x v="3170"/>
    <n v="2000"/>
    <n v="2300"/>
    <x v="0"/>
    <x v="0"/>
    <s v="USD"/>
    <n v="1329240668"/>
    <x v="3172"/>
    <b v="1"/>
    <n v="29"/>
    <b v="1"/>
    <s v="theater/plays"/>
    <n v="115"/>
    <n v="79"/>
    <x v="1"/>
    <x v="6"/>
  </r>
  <r>
    <x v="3173"/>
    <x v="3172"/>
    <x v="3171"/>
    <n v="10000"/>
    <n v="10300"/>
    <x v="0"/>
    <x v="0"/>
    <s v="USD"/>
    <n v="1411765492"/>
    <x v="3173"/>
    <b v="1"/>
    <n v="74"/>
    <b v="1"/>
    <s v="theater/plays"/>
    <n v="103"/>
    <n v="139"/>
    <x v="1"/>
    <x v="6"/>
  </r>
  <r>
    <x v="3174"/>
    <x v="3173"/>
    <x v="3172"/>
    <n v="3000"/>
    <n v="3034"/>
    <x v="0"/>
    <x v="0"/>
    <s v="USD"/>
    <n v="1408999508"/>
    <x v="3174"/>
    <b v="1"/>
    <n v="23"/>
    <b v="1"/>
    <s v="theater/plays"/>
    <n v="101"/>
    <n v="132"/>
    <x v="1"/>
    <x v="6"/>
  </r>
  <r>
    <x v="3175"/>
    <x v="3174"/>
    <x v="3173"/>
    <n v="5000"/>
    <n v="5478"/>
    <x v="0"/>
    <x v="0"/>
    <s v="USD"/>
    <n v="1297977427"/>
    <x v="3175"/>
    <b v="1"/>
    <n v="60"/>
    <b v="1"/>
    <s v="theater/plays"/>
    <n v="110"/>
    <n v="91"/>
    <x v="1"/>
    <x v="6"/>
  </r>
  <r>
    <x v="3176"/>
    <x v="3175"/>
    <x v="3174"/>
    <n v="1900"/>
    <n v="2182"/>
    <x v="0"/>
    <x v="0"/>
    <s v="USD"/>
    <n v="1376838000"/>
    <x v="3176"/>
    <b v="1"/>
    <n v="55"/>
    <b v="1"/>
    <s v="theater/plays"/>
    <n v="115"/>
    <n v="40"/>
    <x v="1"/>
    <x v="6"/>
  </r>
  <r>
    <x v="3177"/>
    <x v="3176"/>
    <x v="3175"/>
    <n v="2500"/>
    <n v="2935"/>
    <x v="0"/>
    <x v="0"/>
    <s v="USD"/>
    <n v="1403366409"/>
    <x v="3177"/>
    <b v="1"/>
    <n v="51"/>
    <b v="1"/>
    <s v="theater/plays"/>
    <n v="117"/>
    <n v="58"/>
    <x v="1"/>
    <x v="6"/>
  </r>
  <r>
    <x v="3178"/>
    <x v="3177"/>
    <x v="3176"/>
    <n v="1500"/>
    <n v="2576"/>
    <x v="0"/>
    <x v="1"/>
    <s v="GBP"/>
    <n v="1405521075"/>
    <x v="3178"/>
    <b v="1"/>
    <n v="78"/>
    <b v="1"/>
    <s v="theater/plays"/>
    <n v="172"/>
    <n v="33"/>
    <x v="1"/>
    <x v="6"/>
  </r>
  <r>
    <x v="3179"/>
    <x v="3178"/>
    <x v="3177"/>
    <n v="4200"/>
    <n v="4794.82"/>
    <x v="0"/>
    <x v="0"/>
    <s v="USD"/>
    <n v="1367859071"/>
    <x v="3179"/>
    <b v="1"/>
    <n v="62"/>
    <b v="1"/>
    <s v="theater/plays"/>
    <n v="114"/>
    <n v="77"/>
    <x v="1"/>
    <x v="6"/>
  </r>
  <r>
    <x v="3180"/>
    <x v="3179"/>
    <x v="3178"/>
    <n v="1200"/>
    <n v="1437"/>
    <x v="0"/>
    <x v="1"/>
    <s v="GBP"/>
    <n v="1403258049"/>
    <x v="3180"/>
    <b v="1"/>
    <n v="45"/>
    <b v="1"/>
    <s v="theater/plays"/>
    <n v="120"/>
    <n v="32"/>
    <x v="1"/>
    <x v="6"/>
  </r>
  <r>
    <x v="3181"/>
    <x v="3180"/>
    <x v="3179"/>
    <n v="500"/>
    <n v="545"/>
    <x v="0"/>
    <x v="1"/>
    <s v="GBP"/>
    <n v="1402848000"/>
    <x v="3181"/>
    <b v="1"/>
    <n v="15"/>
    <b v="1"/>
    <s v="theater/plays"/>
    <n v="109"/>
    <n v="36"/>
    <x v="1"/>
    <x v="6"/>
  </r>
  <r>
    <x v="3182"/>
    <x v="3181"/>
    <x v="3180"/>
    <n v="7000"/>
    <n v="7062"/>
    <x v="0"/>
    <x v="0"/>
    <s v="USD"/>
    <n v="1328029200"/>
    <x v="3182"/>
    <b v="1"/>
    <n v="151"/>
    <b v="1"/>
    <s v="theater/plays"/>
    <n v="101"/>
    <n v="47"/>
    <x v="1"/>
    <x v="6"/>
  </r>
  <r>
    <x v="3183"/>
    <x v="3182"/>
    <x v="3181"/>
    <n v="2500"/>
    <n v="2725"/>
    <x v="0"/>
    <x v="0"/>
    <s v="USD"/>
    <n v="1377284669"/>
    <x v="3183"/>
    <b v="1"/>
    <n v="68"/>
    <b v="1"/>
    <s v="theater/plays"/>
    <n v="109"/>
    <n v="40"/>
    <x v="1"/>
    <x v="6"/>
  </r>
  <r>
    <x v="3184"/>
    <x v="3183"/>
    <x v="3182"/>
    <n v="4300"/>
    <n v="4610"/>
    <x v="0"/>
    <x v="0"/>
    <s v="USD"/>
    <n v="1404258631"/>
    <x v="3184"/>
    <b v="1"/>
    <n v="46"/>
    <b v="1"/>
    <s v="theater/plays"/>
    <n v="107"/>
    <n v="100"/>
    <x v="1"/>
    <x v="6"/>
  </r>
  <r>
    <x v="3185"/>
    <x v="3184"/>
    <x v="3183"/>
    <n v="1000"/>
    <n v="1000"/>
    <x v="0"/>
    <x v="1"/>
    <s v="GBP"/>
    <n v="1405553241"/>
    <x v="3185"/>
    <b v="1"/>
    <n v="24"/>
    <b v="1"/>
    <s v="theater/plays"/>
    <n v="100"/>
    <n v="42"/>
    <x v="1"/>
    <x v="6"/>
  </r>
  <r>
    <x v="3186"/>
    <x v="3185"/>
    <x v="3184"/>
    <n v="3200"/>
    <n v="3270"/>
    <x v="0"/>
    <x v="1"/>
    <s v="GBP"/>
    <n v="1410901200"/>
    <x v="3186"/>
    <b v="1"/>
    <n v="70"/>
    <b v="1"/>
    <s v="theater/plays"/>
    <n v="102"/>
    <n v="47"/>
    <x v="1"/>
    <x v="6"/>
  </r>
  <r>
    <x v="3187"/>
    <x v="3186"/>
    <x v="3185"/>
    <n v="15000"/>
    <n v="17444"/>
    <x v="0"/>
    <x v="0"/>
    <s v="USD"/>
    <n v="1407167973"/>
    <x v="3187"/>
    <b v="1"/>
    <n v="244"/>
    <b v="1"/>
    <s v="theater/plays"/>
    <n v="116"/>
    <n v="71"/>
    <x v="1"/>
    <x v="6"/>
  </r>
  <r>
    <x v="3188"/>
    <x v="3187"/>
    <x v="3186"/>
    <n v="200"/>
    <n v="130"/>
    <x v="2"/>
    <x v="1"/>
    <s v="GBP"/>
    <n v="1433930302"/>
    <x v="3188"/>
    <b v="0"/>
    <n v="9"/>
    <b v="0"/>
    <s v="theater/musical"/>
    <n v="65"/>
    <n v="14"/>
    <x v="1"/>
    <x v="40"/>
  </r>
  <r>
    <x v="3189"/>
    <x v="3188"/>
    <x v="3187"/>
    <n v="55000"/>
    <n v="6780"/>
    <x v="2"/>
    <x v="11"/>
    <s v="SEK"/>
    <n v="1432455532"/>
    <x v="3189"/>
    <b v="0"/>
    <n v="19"/>
    <b v="0"/>
    <s v="theater/musical"/>
    <n v="12"/>
    <n v="357"/>
    <x v="1"/>
    <x v="40"/>
  </r>
  <r>
    <x v="3190"/>
    <x v="3189"/>
    <x v="3188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x v="3191"/>
    <x v="3190"/>
    <x v="3189"/>
    <n v="3750"/>
    <n v="151"/>
    <x v="2"/>
    <x v="0"/>
    <s v="USD"/>
    <n v="1471370869"/>
    <x v="3191"/>
    <b v="0"/>
    <n v="4"/>
    <b v="0"/>
    <s v="theater/musical"/>
    <n v="4"/>
    <n v="38"/>
    <x v="1"/>
    <x v="40"/>
  </r>
  <r>
    <x v="3192"/>
    <x v="3191"/>
    <x v="3190"/>
    <n v="10000"/>
    <n v="102"/>
    <x v="2"/>
    <x v="1"/>
    <s v="GBP"/>
    <n v="1425160800"/>
    <x v="3192"/>
    <b v="0"/>
    <n v="8"/>
    <b v="0"/>
    <s v="theater/musical"/>
    <n v="1"/>
    <n v="13"/>
    <x v="1"/>
    <x v="40"/>
  </r>
  <r>
    <x v="3193"/>
    <x v="3192"/>
    <x v="3191"/>
    <n v="5000"/>
    <n v="587"/>
    <x v="2"/>
    <x v="1"/>
    <s v="GBP"/>
    <n v="1424474056"/>
    <x v="3193"/>
    <b v="0"/>
    <n v="24"/>
    <b v="0"/>
    <s v="theater/musical"/>
    <n v="12"/>
    <n v="24"/>
    <x v="1"/>
    <x v="40"/>
  </r>
  <r>
    <x v="3194"/>
    <x v="3193"/>
    <x v="3192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x v="3195"/>
    <x v="3194"/>
    <x v="3193"/>
    <n v="3500"/>
    <n v="2070"/>
    <x v="2"/>
    <x v="0"/>
    <s v="USD"/>
    <n v="1423750542"/>
    <x v="3195"/>
    <b v="0"/>
    <n v="39"/>
    <b v="0"/>
    <s v="theater/musical"/>
    <n v="59"/>
    <n v="53"/>
    <x v="1"/>
    <x v="40"/>
  </r>
  <r>
    <x v="3196"/>
    <x v="3195"/>
    <x v="3194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x v="3197"/>
    <x v="3196"/>
    <x v="3195"/>
    <n v="10000"/>
    <n v="1145"/>
    <x v="2"/>
    <x v="10"/>
    <s v="NOK"/>
    <n v="1423050618"/>
    <x v="3197"/>
    <b v="0"/>
    <n v="4"/>
    <b v="0"/>
    <s v="theater/musical"/>
    <n v="11"/>
    <n v="286"/>
    <x v="1"/>
    <x v="40"/>
  </r>
  <r>
    <x v="3198"/>
    <x v="3197"/>
    <x v="3196"/>
    <n v="30000"/>
    <n v="110"/>
    <x v="2"/>
    <x v="8"/>
    <s v="DKK"/>
    <n v="1424081477"/>
    <x v="3198"/>
    <b v="0"/>
    <n v="3"/>
    <b v="0"/>
    <s v="theater/musical"/>
    <n v="0"/>
    <n v="37"/>
    <x v="1"/>
    <x v="40"/>
  </r>
  <r>
    <x v="3199"/>
    <x v="3198"/>
    <x v="3197"/>
    <n v="5000"/>
    <n v="2608"/>
    <x v="2"/>
    <x v="0"/>
    <s v="USD"/>
    <n v="1410037200"/>
    <x v="3199"/>
    <b v="0"/>
    <n v="53"/>
    <b v="0"/>
    <s v="theater/musical"/>
    <n v="52"/>
    <n v="49"/>
    <x v="1"/>
    <x v="40"/>
  </r>
  <r>
    <x v="3200"/>
    <x v="3199"/>
    <x v="3198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x v="3201"/>
    <x v="3200"/>
    <x v="3199"/>
    <n v="2000"/>
    <n v="25"/>
    <x v="2"/>
    <x v="1"/>
    <s v="GBP"/>
    <n v="1409509477"/>
    <x v="3201"/>
    <b v="0"/>
    <n v="2"/>
    <b v="0"/>
    <s v="theater/musical"/>
    <n v="1"/>
    <n v="13"/>
    <x v="1"/>
    <x v="40"/>
  </r>
  <r>
    <x v="3202"/>
    <x v="3201"/>
    <x v="3200"/>
    <n v="5000"/>
    <n v="2726"/>
    <x v="2"/>
    <x v="0"/>
    <s v="USD"/>
    <n v="1450072740"/>
    <x v="3202"/>
    <b v="0"/>
    <n v="25"/>
    <b v="0"/>
    <s v="theater/musical"/>
    <n v="55"/>
    <n v="109"/>
    <x v="1"/>
    <x v="40"/>
  </r>
  <r>
    <x v="3203"/>
    <x v="3202"/>
    <x v="3201"/>
    <n v="1000"/>
    <n v="250"/>
    <x v="2"/>
    <x v="0"/>
    <s v="USD"/>
    <n v="1443224622"/>
    <x v="3203"/>
    <b v="0"/>
    <n v="6"/>
    <b v="0"/>
    <s v="theater/musical"/>
    <n v="25"/>
    <n v="42"/>
    <x v="1"/>
    <x v="40"/>
  </r>
  <r>
    <x v="3204"/>
    <x v="3203"/>
    <x v="3202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x v="3205"/>
    <x v="3204"/>
    <x v="3203"/>
    <n v="8000"/>
    <n v="273"/>
    <x v="2"/>
    <x v="1"/>
    <s v="GBP"/>
    <n v="1430470772"/>
    <x v="3205"/>
    <b v="0"/>
    <n v="12"/>
    <b v="0"/>
    <s v="theater/musical"/>
    <n v="3"/>
    <n v="23"/>
    <x v="1"/>
    <x v="40"/>
  </r>
  <r>
    <x v="3206"/>
    <x v="3205"/>
    <x v="3204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x v="3207"/>
    <x v="3206"/>
    <x v="3205"/>
    <n v="5500"/>
    <n v="2550"/>
    <x v="2"/>
    <x v="0"/>
    <s v="USD"/>
    <n v="1429767607"/>
    <x v="3207"/>
    <b v="0"/>
    <n v="36"/>
    <b v="0"/>
    <s v="theater/musical"/>
    <n v="46"/>
    <n v="71"/>
    <x v="1"/>
    <x v="40"/>
  </r>
  <r>
    <x v="3208"/>
    <x v="3207"/>
    <x v="3206"/>
    <n v="5000"/>
    <n v="5175"/>
    <x v="0"/>
    <x v="0"/>
    <s v="USD"/>
    <n v="1406557877"/>
    <x v="3208"/>
    <b v="1"/>
    <n v="82"/>
    <b v="1"/>
    <s v="theater/plays"/>
    <n v="104"/>
    <n v="63"/>
    <x v="1"/>
    <x v="6"/>
  </r>
  <r>
    <x v="3209"/>
    <x v="3208"/>
    <x v="3207"/>
    <n v="9500"/>
    <n v="11335.7"/>
    <x v="0"/>
    <x v="0"/>
    <s v="USD"/>
    <n v="1403305200"/>
    <x v="3209"/>
    <b v="1"/>
    <n v="226"/>
    <b v="1"/>
    <s v="theater/plays"/>
    <n v="119"/>
    <n v="50"/>
    <x v="1"/>
    <x v="6"/>
  </r>
  <r>
    <x v="3210"/>
    <x v="3209"/>
    <x v="3208"/>
    <n v="3000"/>
    <n v="3773"/>
    <x v="0"/>
    <x v="0"/>
    <s v="USD"/>
    <n v="1338523140"/>
    <x v="3210"/>
    <b v="1"/>
    <n v="60"/>
    <b v="1"/>
    <s v="theater/plays"/>
    <n v="126"/>
    <n v="63"/>
    <x v="1"/>
    <x v="6"/>
  </r>
  <r>
    <x v="3211"/>
    <x v="3210"/>
    <x v="3209"/>
    <n v="23000"/>
    <n v="27541"/>
    <x v="0"/>
    <x v="0"/>
    <s v="USD"/>
    <n v="1408068000"/>
    <x v="3211"/>
    <b v="1"/>
    <n v="322"/>
    <b v="1"/>
    <s v="theater/plays"/>
    <n v="120"/>
    <n v="86"/>
    <x v="1"/>
    <x v="6"/>
  </r>
  <r>
    <x v="3212"/>
    <x v="3211"/>
    <x v="3210"/>
    <n v="4000"/>
    <n v="5050"/>
    <x v="0"/>
    <x v="0"/>
    <s v="USD"/>
    <n v="1407524751"/>
    <x v="3212"/>
    <b v="1"/>
    <n v="94"/>
    <b v="1"/>
    <s v="theater/plays"/>
    <n v="126"/>
    <n v="54"/>
    <x v="1"/>
    <x v="6"/>
  </r>
  <r>
    <x v="3213"/>
    <x v="3212"/>
    <x v="3211"/>
    <n v="6000"/>
    <n v="6007"/>
    <x v="0"/>
    <x v="1"/>
    <s v="GBP"/>
    <n v="1437934759"/>
    <x v="3213"/>
    <b v="1"/>
    <n v="47"/>
    <b v="1"/>
    <s v="theater/plays"/>
    <n v="100"/>
    <n v="128"/>
    <x v="1"/>
    <x v="6"/>
  </r>
  <r>
    <x v="3214"/>
    <x v="3213"/>
    <x v="3212"/>
    <n v="12000"/>
    <n v="12256"/>
    <x v="0"/>
    <x v="1"/>
    <s v="GBP"/>
    <n v="1452038100"/>
    <x v="3214"/>
    <b v="1"/>
    <n v="115"/>
    <b v="1"/>
    <s v="theater/plays"/>
    <n v="102"/>
    <n v="107"/>
    <x v="1"/>
    <x v="6"/>
  </r>
  <r>
    <x v="3215"/>
    <x v="3214"/>
    <x v="3213"/>
    <n v="35000"/>
    <n v="35123"/>
    <x v="0"/>
    <x v="0"/>
    <s v="USD"/>
    <n v="1441857540"/>
    <x v="3215"/>
    <b v="1"/>
    <n v="134"/>
    <b v="1"/>
    <s v="theater/plays"/>
    <n v="100"/>
    <n v="262"/>
    <x v="1"/>
    <x v="6"/>
  </r>
  <r>
    <x v="3216"/>
    <x v="3215"/>
    <x v="3214"/>
    <n v="2000"/>
    <n v="2001"/>
    <x v="0"/>
    <x v="1"/>
    <s v="GBP"/>
    <n v="1436625000"/>
    <x v="3216"/>
    <b v="1"/>
    <n v="35"/>
    <b v="1"/>
    <s v="theater/plays"/>
    <n v="100"/>
    <n v="57"/>
    <x v="1"/>
    <x v="6"/>
  </r>
  <r>
    <x v="3217"/>
    <x v="3216"/>
    <x v="3215"/>
    <n v="4500"/>
    <n v="5221"/>
    <x v="0"/>
    <x v="0"/>
    <s v="USD"/>
    <n v="1478264784"/>
    <x v="3217"/>
    <b v="1"/>
    <n v="104"/>
    <b v="1"/>
    <s v="theater/plays"/>
    <n v="116"/>
    <n v="50"/>
    <x v="1"/>
    <x v="6"/>
  </r>
  <r>
    <x v="3218"/>
    <x v="3217"/>
    <x v="3216"/>
    <n v="12000"/>
    <n v="12252"/>
    <x v="0"/>
    <x v="1"/>
    <s v="GBP"/>
    <n v="1419984000"/>
    <x v="3218"/>
    <b v="1"/>
    <n v="184"/>
    <b v="1"/>
    <s v="theater/plays"/>
    <n v="102"/>
    <n v="67"/>
    <x v="1"/>
    <x v="6"/>
  </r>
  <r>
    <x v="3219"/>
    <x v="3218"/>
    <x v="3217"/>
    <n v="20000"/>
    <n v="20022"/>
    <x v="0"/>
    <x v="0"/>
    <s v="USD"/>
    <n v="1427063747"/>
    <x v="3219"/>
    <b v="1"/>
    <n v="119"/>
    <b v="1"/>
    <s v="theater/plays"/>
    <n v="100"/>
    <n v="168"/>
    <x v="1"/>
    <x v="6"/>
  </r>
  <r>
    <x v="3220"/>
    <x v="3219"/>
    <x v="3218"/>
    <n v="15000"/>
    <n v="15126"/>
    <x v="0"/>
    <x v="0"/>
    <s v="USD"/>
    <n v="1489352400"/>
    <x v="3220"/>
    <b v="1"/>
    <n v="59"/>
    <b v="1"/>
    <s v="theater/plays"/>
    <n v="101"/>
    <n v="256"/>
    <x v="1"/>
    <x v="6"/>
  </r>
  <r>
    <x v="3221"/>
    <x v="3220"/>
    <x v="3219"/>
    <n v="4000"/>
    <n v="4137"/>
    <x v="0"/>
    <x v="1"/>
    <s v="GBP"/>
    <n v="1436114603"/>
    <x v="3221"/>
    <b v="1"/>
    <n v="113"/>
    <b v="1"/>
    <s v="theater/plays"/>
    <n v="103"/>
    <n v="37"/>
    <x v="1"/>
    <x v="6"/>
  </r>
  <r>
    <x v="3222"/>
    <x v="3221"/>
    <x v="3220"/>
    <n v="2500"/>
    <n v="3120"/>
    <x v="0"/>
    <x v="0"/>
    <s v="USD"/>
    <n v="1445722140"/>
    <x v="3222"/>
    <b v="1"/>
    <n v="84"/>
    <b v="1"/>
    <s v="theater/plays"/>
    <n v="125"/>
    <n v="37"/>
    <x v="1"/>
    <x v="6"/>
  </r>
  <r>
    <x v="3223"/>
    <x v="3222"/>
    <x v="3221"/>
    <n v="3100"/>
    <n v="3395"/>
    <x v="0"/>
    <x v="0"/>
    <s v="USD"/>
    <n v="1440100976"/>
    <x v="3223"/>
    <b v="1"/>
    <n v="74"/>
    <b v="1"/>
    <s v="theater/plays"/>
    <n v="110"/>
    <n v="46"/>
    <x v="1"/>
    <x v="6"/>
  </r>
  <r>
    <x v="3224"/>
    <x v="3223"/>
    <x v="3222"/>
    <n v="30000"/>
    <n v="30610"/>
    <x v="0"/>
    <x v="0"/>
    <s v="USD"/>
    <n v="1484024400"/>
    <x v="3224"/>
    <b v="1"/>
    <n v="216"/>
    <b v="1"/>
    <s v="theater/plays"/>
    <n v="102"/>
    <n v="142"/>
    <x v="1"/>
    <x v="6"/>
  </r>
  <r>
    <x v="3225"/>
    <x v="3224"/>
    <x v="3223"/>
    <n v="2000"/>
    <n v="2047"/>
    <x v="0"/>
    <x v="0"/>
    <s v="USD"/>
    <n v="1464987600"/>
    <x v="3225"/>
    <b v="1"/>
    <n v="39"/>
    <b v="1"/>
    <s v="theater/plays"/>
    <n v="102"/>
    <n v="52"/>
    <x v="1"/>
    <x v="6"/>
  </r>
  <r>
    <x v="3226"/>
    <x v="3225"/>
    <x v="3224"/>
    <n v="1200"/>
    <n v="1250"/>
    <x v="0"/>
    <x v="1"/>
    <s v="GBP"/>
    <n v="1446213612"/>
    <x v="3226"/>
    <b v="1"/>
    <n v="21"/>
    <b v="1"/>
    <s v="theater/plays"/>
    <n v="104"/>
    <n v="60"/>
    <x v="1"/>
    <x v="6"/>
  </r>
  <r>
    <x v="3227"/>
    <x v="3226"/>
    <x v="3225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x v="3228"/>
    <x v="3227"/>
    <x v="3226"/>
    <n v="7000"/>
    <n v="7164"/>
    <x v="0"/>
    <x v="0"/>
    <s v="USD"/>
    <n v="1450328340"/>
    <x v="3228"/>
    <b v="1"/>
    <n v="37"/>
    <b v="1"/>
    <s v="theater/plays"/>
    <n v="102"/>
    <n v="194"/>
    <x v="1"/>
    <x v="6"/>
  </r>
  <r>
    <x v="3229"/>
    <x v="3228"/>
    <x v="3227"/>
    <n v="20000"/>
    <n v="21573"/>
    <x v="0"/>
    <x v="0"/>
    <s v="USD"/>
    <n v="1416470398"/>
    <x v="3229"/>
    <b v="1"/>
    <n v="202"/>
    <b v="1"/>
    <s v="theater/plays"/>
    <n v="108"/>
    <n v="107"/>
    <x v="1"/>
    <x v="6"/>
  </r>
  <r>
    <x v="3230"/>
    <x v="3229"/>
    <x v="3228"/>
    <n v="2600"/>
    <n v="2857"/>
    <x v="0"/>
    <x v="0"/>
    <s v="USD"/>
    <n v="1412135940"/>
    <x v="3230"/>
    <b v="1"/>
    <n v="37"/>
    <b v="1"/>
    <s v="theater/plays"/>
    <n v="110"/>
    <n v="77"/>
    <x v="1"/>
    <x v="6"/>
  </r>
  <r>
    <x v="3231"/>
    <x v="3230"/>
    <x v="3229"/>
    <n v="1000"/>
    <n v="1610"/>
    <x v="0"/>
    <x v="0"/>
    <s v="USD"/>
    <n v="1460846347"/>
    <x v="3231"/>
    <b v="0"/>
    <n v="28"/>
    <b v="1"/>
    <s v="theater/plays"/>
    <n v="161"/>
    <n v="58"/>
    <x v="1"/>
    <x v="6"/>
  </r>
  <r>
    <x v="3232"/>
    <x v="3231"/>
    <x v="3230"/>
    <n v="1000"/>
    <n v="1312"/>
    <x v="0"/>
    <x v="0"/>
    <s v="USD"/>
    <n v="1462334340"/>
    <x v="3232"/>
    <b v="1"/>
    <n v="26"/>
    <b v="1"/>
    <s v="theater/plays"/>
    <n v="131"/>
    <n v="50"/>
    <x v="1"/>
    <x v="6"/>
  </r>
  <r>
    <x v="3233"/>
    <x v="3232"/>
    <x v="3231"/>
    <n v="5000"/>
    <n v="5940"/>
    <x v="0"/>
    <x v="0"/>
    <s v="USD"/>
    <n v="1488482355"/>
    <x v="3233"/>
    <b v="0"/>
    <n v="61"/>
    <b v="1"/>
    <s v="theater/plays"/>
    <n v="119"/>
    <n v="97"/>
    <x v="1"/>
    <x v="6"/>
  </r>
  <r>
    <x v="3234"/>
    <x v="3233"/>
    <x v="3232"/>
    <n v="4000"/>
    <n v="4015.71"/>
    <x v="0"/>
    <x v="1"/>
    <s v="GBP"/>
    <n v="1485991860"/>
    <x v="3234"/>
    <b v="0"/>
    <n v="115"/>
    <b v="1"/>
    <s v="theater/plays"/>
    <n v="100"/>
    <n v="35"/>
    <x v="1"/>
    <x v="6"/>
  </r>
  <r>
    <x v="3235"/>
    <x v="3234"/>
    <x v="3233"/>
    <n v="15000"/>
    <n v="15481"/>
    <x v="0"/>
    <x v="0"/>
    <s v="USD"/>
    <n v="1467361251"/>
    <x v="3235"/>
    <b v="1"/>
    <n v="181"/>
    <b v="1"/>
    <s v="theater/plays"/>
    <n v="103"/>
    <n v="86"/>
    <x v="1"/>
    <x v="6"/>
  </r>
  <r>
    <x v="3236"/>
    <x v="3235"/>
    <x v="3234"/>
    <n v="20000"/>
    <n v="20120"/>
    <x v="0"/>
    <x v="0"/>
    <s v="USD"/>
    <n v="1482962433"/>
    <x v="3236"/>
    <b v="0"/>
    <n v="110"/>
    <b v="1"/>
    <s v="theater/plays"/>
    <n v="101"/>
    <n v="183"/>
    <x v="1"/>
    <x v="6"/>
  </r>
  <r>
    <x v="3237"/>
    <x v="3236"/>
    <x v="3235"/>
    <n v="35000"/>
    <n v="35275.64"/>
    <x v="0"/>
    <x v="0"/>
    <s v="USD"/>
    <n v="1443499140"/>
    <x v="3237"/>
    <b v="1"/>
    <n v="269"/>
    <b v="1"/>
    <s v="theater/plays"/>
    <n v="101"/>
    <n v="131"/>
    <x v="1"/>
    <x v="6"/>
  </r>
  <r>
    <x v="3238"/>
    <x v="3237"/>
    <x v="3236"/>
    <n v="2800"/>
    <n v="3145"/>
    <x v="0"/>
    <x v="1"/>
    <s v="GBP"/>
    <n v="1435752898"/>
    <x v="3238"/>
    <b v="1"/>
    <n v="79"/>
    <b v="1"/>
    <s v="theater/plays"/>
    <n v="112"/>
    <n v="40"/>
    <x v="1"/>
    <x v="6"/>
  </r>
  <r>
    <x v="3239"/>
    <x v="3238"/>
    <x v="3237"/>
    <n v="5862"/>
    <n v="6208.98"/>
    <x v="0"/>
    <x v="1"/>
    <s v="GBP"/>
    <n v="1445817540"/>
    <x v="3239"/>
    <b v="1"/>
    <n v="104"/>
    <b v="1"/>
    <s v="theater/plays"/>
    <n v="106"/>
    <n v="60"/>
    <x v="1"/>
    <x v="6"/>
  </r>
  <r>
    <x v="3240"/>
    <x v="3239"/>
    <x v="3238"/>
    <n v="3000"/>
    <n v="3017"/>
    <x v="0"/>
    <x v="1"/>
    <s v="GBP"/>
    <n v="1487286000"/>
    <x v="3240"/>
    <b v="0"/>
    <n v="34"/>
    <b v="1"/>
    <s v="theater/plays"/>
    <n v="101"/>
    <n v="89"/>
    <x v="1"/>
    <x v="6"/>
  </r>
  <r>
    <x v="3241"/>
    <x v="3240"/>
    <x v="3239"/>
    <n v="8500"/>
    <n v="9801"/>
    <x v="0"/>
    <x v="0"/>
    <s v="USD"/>
    <n v="1413269940"/>
    <x v="3241"/>
    <b v="1"/>
    <n v="167"/>
    <b v="1"/>
    <s v="theater/plays"/>
    <n v="115"/>
    <n v="59"/>
    <x v="1"/>
    <x v="6"/>
  </r>
  <r>
    <x v="3242"/>
    <x v="3241"/>
    <x v="3240"/>
    <n v="10000"/>
    <n v="12730.42"/>
    <x v="0"/>
    <x v="0"/>
    <s v="USD"/>
    <n v="1411150092"/>
    <x v="3242"/>
    <b v="1"/>
    <n v="183"/>
    <b v="1"/>
    <s v="theater/plays"/>
    <n v="127"/>
    <n v="70"/>
    <x v="1"/>
    <x v="6"/>
  </r>
  <r>
    <x v="3243"/>
    <x v="3242"/>
    <x v="3241"/>
    <n v="8000"/>
    <n v="8227"/>
    <x v="0"/>
    <x v="0"/>
    <s v="USD"/>
    <n v="1444348800"/>
    <x v="3243"/>
    <b v="1"/>
    <n v="71"/>
    <b v="1"/>
    <s v="theater/plays"/>
    <n v="103"/>
    <n v="116"/>
    <x v="1"/>
    <x v="6"/>
  </r>
  <r>
    <x v="3244"/>
    <x v="3243"/>
    <x v="3242"/>
    <n v="1600"/>
    <n v="1647"/>
    <x v="0"/>
    <x v="1"/>
    <s v="GBP"/>
    <n v="1480613982"/>
    <x v="3244"/>
    <b v="0"/>
    <n v="69"/>
    <b v="1"/>
    <s v="theater/plays"/>
    <n v="103"/>
    <n v="24"/>
    <x v="1"/>
    <x v="6"/>
  </r>
  <r>
    <x v="3245"/>
    <x v="3244"/>
    <x v="3243"/>
    <n v="21000"/>
    <n v="21904"/>
    <x v="0"/>
    <x v="0"/>
    <s v="USD"/>
    <n v="1434074400"/>
    <x v="3245"/>
    <b v="0"/>
    <n v="270"/>
    <b v="1"/>
    <s v="theater/plays"/>
    <n v="104"/>
    <n v="81"/>
    <x v="1"/>
    <x v="6"/>
  </r>
  <r>
    <x v="3246"/>
    <x v="3245"/>
    <x v="3244"/>
    <n v="10000"/>
    <n v="11122"/>
    <x v="0"/>
    <x v="0"/>
    <s v="USD"/>
    <n v="1442030340"/>
    <x v="3246"/>
    <b v="1"/>
    <n v="193"/>
    <b v="1"/>
    <s v="theater/plays"/>
    <n v="111"/>
    <n v="58"/>
    <x v="1"/>
    <x v="6"/>
  </r>
  <r>
    <x v="3247"/>
    <x v="3246"/>
    <x v="3245"/>
    <n v="2500"/>
    <n v="2646.5"/>
    <x v="0"/>
    <x v="1"/>
    <s v="GBP"/>
    <n v="1436696712"/>
    <x v="3247"/>
    <b v="1"/>
    <n v="57"/>
    <b v="1"/>
    <s v="theater/plays"/>
    <n v="106"/>
    <n v="46"/>
    <x v="1"/>
    <x v="6"/>
  </r>
  <r>
    <x v="3248"/>
    <x v="3247"/>
    <x v="3246"/>
    <n v="12000"/>
    <n v="12095"/>
    <x v="0"/>
    <x v="0"/>
    <s v="USD"/>
    <n v="1428178757"/>
    <x v="3248"/>
    <b v="1"/>
    <n v="200"/>
    <b v="1"/>
    <s v="theater/plays"/>
    <n v="101"/>
    <n v="60"/>
    <x v="1"/>
    <x v="6"/>
  </r>
  <r>
    <x v="3249"/>
    <x v="3248"/>
    <x v="3247"/>
    <n v="5500"/>
    <n v="5771"/>
    <x v="0"/>
    <x v="0"/>
    <s v="USD"/>
    <n v="1434822914"/>
    <x v="3249"/>
    <b v="1"/>
    <n v="88"/>
    <b v="1"/>
    <s v="theater/plays"/>
    <n v="105"/>
    <n v="66"/>
    <x v="1"/>
    <x v="6"/>
  </r>
  <r>
    <x v="3250"/>
    <x v="3249"/>
    <x v="3248"/>
    <n v="25000"/>
    <n v="25388"/>
    <x v="0"/>
    <x v="0"/>
    <s v="USD"/>
    <n v="1415213324"/>
    <x v="3250"/>
    <b v="1"/>
    <n v="213"/>
    <b v="1"/>
    <s v="theater/plays"/>
    <n v="102"/>
    <n v="119"/>
    <x v="1"/>
    <x v="6"/>
  </r>
  <r>
    <x v="3251"/>
    <x v="3250"/>
    <x v="3249"/>
    <n v="1500"/>
    <n v="1661"/>
    <x v="0"/>
    <x v="0"/>
    <s v="USD"/>
    <n v="1434907966"/>
    <x v="3251"/>
    <b v="1"/>
    <n v="20"/>
    <b v="1"/>
    <s v="theater/plays"/>
    <n v="111"/>
    <n v="83"/>
    <x v="1"/>
    <x v="6"/>
  </r>
  <r>
    <x v="3252"/>
    <x v="3251"/>
    <x v="3250"/>
    <n v="2250"/>
    <n v="2876"/>
    <x v="0"/>
    <x v="1"/>
    <s v="GBP"/>
    <n v="1473247240"/>
    <x v="3252"/>
    <b v="1"/>
    <n v="50"/>
    <b v="1"/>
    <s v="theater/plays"/>
    <n v="128"/>
    <n v="58"/>
    <x v="1"/>
    <x v="6"/>
  </r>
  <r>
    <x v="3253"/>
    <x v="3252"/>
    <x v="3251"/>
    <n v="20000"/>
    <n v="20365"/>
    <x v="0"/>
    <x v="0"/>
    <s v="USD"/>
    <n v="1473306300"/>
    <x v="3253"/>
    <b v="1"/>
    <n v="115"/>
    <b v="1"/>
    <s v="theater/plays"/>
    <n v="102"/>
    <n v="177"/>
    <x v="1"/>
    <x v="6"/>
  </r>
  <r>
    <x v="3254"/>
    <x v="3253"/>
    <x v="3252"/>
    <n v="13000"/>
    <n v="13163.5"/>
    <x v="0"/>
    <x v="1"/>
    <s v="GBP"/>
    <n v="1427331809"/>
    <x v="3254"/>
    <b v="1"/>
    <n v="186"/>
    <b v="1"/>
    <s v="theater/plays"/>
    <n v="101"/>
    <n v="71"/>
    <x v="1"/>
    <x v="6"/>
  </r>
  <r>
    <x v="3255"/>
    <x v="3254"/>
    <x v="3253"/>
    <n v="300"/>
    <n v="525"/>
    <x v="0"/>
    <x v="1"/>
    <s v="GBP"/>
    <n v="1412706375"/>
    <x v="3255"/>
    <b v="1"/>
    <n v="18"/>
    <b v="1"/>
    <s v="theater/plays"/>
    <n v="175"/>
    <n v="29"/>
    <x v="1"/>
    <x v="6"/>
  </r>
  <r>
    <x v="3256"/>
    <x v="3255"/>
    <x v="3254"/>
    <n v="10000"/>
    <n v="12806"/>
    <x v="0"/>
    <x v="0"/>
    <s v="USD"/>
    <n v="1433995140"/>
    <x v="3256"/>
    <b v="1"/>
    <n v="176"/>
    <b v="1"/>
    <s v="theater/plays"/>
    <n v="128"/>
    <n v="73"/>
    <x v="1"/>
    <x v="6"/>
  </r>
  <r>
    <x v="3257"/>
    <x v="3256"/>
    <x v="3255"/>
    <n v="2000"/>
    <n v="2125.9899999999998"/>
    <x v="0"/>
    <x v="1"/>
    <s v="GBP"/>
    <n v="1487769952"/>
    <x v="3257"/>
    <b v="0"/>
    <n v="41"/>
    <b v="1"/>
    <s v="theater/plays"/>
    <n v="106"/>
    <n v="52"/>
    <x v="1"/>
    <x v="6"/>
  </r>
  <r>
    <x v="3258"/>
    <x v="3257"/>
    <x v="3256"/>
    <n v="7000"/>
    <n v="7365"/>
    <x v="0"/>
    <x v="0"/>
    <s v="USD"/>
    <n v="1420751861"/>
    <x v="3258"/>
    <b v="1"/>
    <n v="75"/>
    <b v="1"/>
    <s v="theater/plays"/>
    <n v="105"/>
    <n v="98"/>
    <x v="1"/>
    <x v="6"/>
  </r>
  <r>
    <x v="3259"/>
    <x v="3258"/>
    <x v="3257"/>
    <n v="23000"/>
    <n v="24418.6"/>
    <x v="0"/>
    <x v="0"/>
    <s v="USD"/>
    <n v="1475294340"/>
    <x v="3259"/>
    <b v="1"/>
    <n v="97"/>
    <b v="1"/>
    <s v="theater/plays"/>
    <n v="106"/>
    <n v="252"/>
    <x v="1"/>
    <x v="6"/>
  </r>
  <r>
    <x v="3260"/>
    <x v="3259"/>
    <x v="3258"/>
    <n v="5000"/>
    <n v="5462"/>
    <x v="0"/>
    <x v="0"/>
    <s v="USD"/>
    <n v="1448903318"/>
    <x v="3260"/>
    <b v="1"/>
    <n v="73"/>
    <b v="1"/>
    <s v="theater/plays"/>
    <n v="109"/>
    <n v="75"/>
    <x v="1"/>
    <x v="6"/>
  </r>
  <r>
    <x v="3261"/>
    <x v="3260"/>
    <x v="3259"/>
    <n v="3300"/>
    <n v="3315"/>
    <x v="0"/>
    <x v="0"/>
    <s v="USD"/>
    <n v="1437067476"/>
    <x v="3261"/>
    <b v="1"/>
    <n v="49"/>
    <b v="1"/>
    <s v="theater/plays"/>
    <n v="100"/>
    <n v="68"/>
    <x v="1"/>
    <x v="6"/>
  </r>
  <r>
    <x v="3262"/>
    <x v="3261"/>
    <x v="3260"/>
    <n v="12200"/>
    <n v="12571"/>
    <x v="0"/>
    <x v="0"/>
    <s v="USD"/>
    <n v="1419220800"/>
    <x v="3262"/>
    <b v="1"/>
    <n v="134"/>
    <b v="1"/>
    <s v="theater/plays"/>
    <n v="103"/>
    <n v="94"/>
    <x v="1"/>
    <x v="6"/>
  </r>
  <r>
    <x v="3263"/>
    <x v="3262"/>
    <x v="3261"/>
    <n v="2500"/>
    <n v="2804.16"/>
    <x v="0"/>
    <x v="0"/>
    <s v="USD"/>
    <n v="1446238800"/>
    <x v="3263"/>
    <b v="1"/>
    <n v="68"/>
    <b v="1"/>
    <s v="theater/plays"/>
    <n v="112"/>
    <n v="41"/>
    <x v="1"/>
    <x v="6"/>
  </r>
  <r>
    <x v="3264"/>
    <x v="3263"/>
    <x v="3262"/>
    <n v="2500"/>
    <n v="2575"/>
    <x v="0"/>
    <x v="0"/>
    <s v="USD"/>
    <n v="1422482400"/>
    <x v="3264"/>
    <b v="1"/>
    <n v="49"/>
    <b v="1"/>
    <s v="theater/plays"/>
    <n v="103"/>
    <n v="53"/>
    <x v="1"/>
    <x v="6"/>
  </r>
  <r>
    <x v="3265"/>
    <x v="3264"/>
    <x v="3263"/>
    <n v="2700"/>
    <n v="4428"/>
    <x v="0"/>
    <x v="17"/>
    <s v="EUR"/>
    <n v="1449162000"/>
    <x v="3265"/>
    <b v="1"/>
    <n v="63"/>
    <b v="1"/>
    <s v="theater/plays"/>
    <n v="164"/>
    <n v="70"/>
    <x v="1"/>
    <x v="6"/>
  </r>
  <r>
    <x v="3266"/>
    <x v="3265"/>
    <x v="3264"/>
    <n v="6000"/>
    <n v="7877"/>
    <x v="0"/>
    <x v="0"/>
    <s v="USD"/>
    <n v="1434142800"/>
    <x v="3266"/>
    <b v="1"/>
    <n v="163"/>
    <b v="1"/>
    <s v="theater/plays"/>
    <n v="131"/>
    <n v="48"/>
    <x v="1"/>
    <x v="6"/>
  </r>
  <r>
    <x v="3267"/>
    <x v="3266"/>
    <x v="3265"/>
    <n v="15000"/>
    <n v="15315"/>
    <x v="0"/>
    <x v="0"/>
    <s v="USD"/>
    <n v="1437156660"/>
    <x v="3267"/>
    <b v="1"/>
    <n v="288"/>
    <b v="1"/>
    <s v="theater/plays"/>
    <n v="102"/>
    <n v="53"/>
    <x v="1"/>
    <x v="6"/>
  </r>
  <r>
    <x v="3268"/>
    <x v="3267"/>
    <x v="3266"/>
    <n v="2000"/>
    <n v="2560"/>
    <x v="0"/>
    <x v="0"/>
    <s v="USD"/>
    <n v="1472074928"/>
    <x v="3268"/>
    <b v="1"/>
    <n v="42"/>
    <b v="1"/>
    <s v="theater/plays"/>
    <n v="128"/>
    <n v="61"/>
    <x v="1"/>
    <x v="6"/>
  </r>
  <r>
    <x v="3269"/>
    <x v="3268"/>
    <x v="3267"/>
    <n v="8000"/>
    <n v="8120"/>
    <x v="0"/>
    <x v="1"/>
    <s v="GBP"/>
    <n v="1434452400"/>
    <x v="3269"/>
    <b v="1"/>
    <n v="70"/>
    <b v="1"/>
    <s v="theater/plays"/>
    <n v="102"/>
    <n v="116"/>
    <x v="1"/>
    <x v="6"/>
  </r>
  <r>
    <x v="3270"/>
    <x v="3269"/>
    <x v="3268"/>
    <n v="1800"/>
    <n v="1830"/>
    <x v="0"/>
    <x v="1"/>
    <s v="GBP"/>
    <n v="1436705265"/>
    <x v="3270"/>
    <b v="1"/>
    <n v="30"/>
    <b v="1"/>
    <s v="theater/plays"/>
    <n v="102"/>
    <n v="61"/>
    <x v="1"/>
    <x v="6"/>
  </r>
  <r>
    <x v="3271"/>
    <x v="3270"/>
    <x v="3269"/>
    <n v="1500"/>
    <n v="1950"/>
    <x v="0"/>
    <x v="1"/>
    <s v="GBP"/>
    <n v="1414927775"/>
    <x v="3271"/>
    <b v="1"/>
    <n v="51"/>
    <b v="1"/>
    <s v="theater/plays"/>
    <n v="130"/>
    <n v="38"/>
    <x v="1"/>
    <x v="6"/>
  </r>
  <r>
    <x v="3272"/>
    <x v="3271"/>
    <x v="3270"/>
    <n v="10000"/>
    <n v="15443"/>
    <x v="0"/>
    <x v="0"/>
    <s v="USD"/>
    <n v="1446814809"/>
    <x v="3272"/>
    <b v="1"/>
    <n v="145"/>
    <b v="1"/>
    <s v="theater/plays"/>
    <n v="154"/>
    <n v="107"/>
    <x v="1"/>
    <x v="6"/>
  </r>
  <r>
    <x v="3273"/>
    <x v="3272"/>
    <x v="3271"/>
    <n v="4000"/>
    <n v="4296"/>
    <x v="0"/>
    <x v="0"/>
    <s v="USD"/>
    <n v="1473879600"/>
    <x v="3273"/>
    <b v="1"/>
    <n v="21"/>
    <b v="1"/>
    <s v="theater/plays"/>
    <n v="107"/>
    <n v="205"/>
    <x v="1"/>
    <x v="6"/>
  </r>
  <r>
    <x v="3274"/>
    <x v="3273"/>
    <x v="3272"/>
    <n v="15500"/>
    <n v="15705"/>
    <x v="0"/>
    <x v="0"/>
    <s v="USD"/>
    <n v="1458075600"/>
    <x v="3274"/>
    <b v="1"/>
    <n v="286"/>
    <b v="1"/>
    <s v="theater/plays"/>
    <n v="101"/>
    <n v="55"/>
    <x v="1"/>
    <x v="6"/>
  </r>
  <r>
    <x v="3275"/>
    <x v="3274"/>
    <x v="3273"/>
    <n v="1800"/>
    <n v="1805"/>
    <x v="0"/>
    <x v="0"/>
    <s v="USD"/>
    <n v="1423456200"/>
    <x v="3275"/>
    <b v="1"/>
    <n v="12"/>
    <b v="1"/>
    <s v="theater/plays"/>
    <n v="100"/>
    <n v="150"/>
    <x v="1"/>
    <x v="6"/>
  </r>
  <r>
    <x v="3276"/>
    <x v="3275"/>
    <x v="3274"/>
    <n v="4500"/>
    <n v="5258"/>
    <x v="0"/>
    <x v="5"/>
    <s v="CAD"/>
    <n v="1459483140"/>
    <x v="3276"/>
    <b v="1"/>
    <n v="100"/>
    <b v="1"/>
    <s v="theater/plays"/>
    <n v="117"/>
    <n v="53"/>
    <x v="1"/>
    <x v="6"/>
  </r>
  <r>
    <x v="3277"/>
    <x v="3276"/>
    <x v="3275"/>
    <n v="5000"/>
    <n v="5430"/>
    <x v="0"/>
    <x v="1"/>
    <s v="GBP"/>
    <n v="1416331406"/>
    <x v="3277"/>
    <b v="1"/>
    <n v="100"/>
    <b v="1"/>
    <s v="theater/plays"/>
    <n v="109"/>
    <n v="54"/>
    <x v="1"/>
    <x v="6"/>
  </r>
  <r>
    <x v="3278"/>
    <x v="3277"/>
    <x v="3276"/>
    <n v="2500"/>
    <n v="2585"/>
    <x v="0"/>
    <x v="1"/>
    <s v="GBP"/>
    <n v="1433017303"/>
    <x v="3278"/>
    <b v="1"/>
    <n v="34"/>
    <b v="1"/>
    <s v="theater/plays"/>
    <n v="103"/>
    <n v="76"/>
    <x v="1"/>
    <x v="6"/>
  </r>
  <r>
    <x v="3279"/>
    <x v="3278"/>
    <x v="3277"/>
    <n v="5800"/>
    <n v="6628"/>
    <x v="0"/>
    <x v="0"/>
    <s v="USD"/>
    <n v="1459474059"/>
    <x v="3279"/>
    <b v="0"/>
    <n v="63"/>
    <b v="1"/>
    <s v="theater/plays"/>
    <n v="114"/>
    <n v="105"/>
    <x v="1"/>
    <x v="6"/>
  </r>
  <r>
    <x v="3280"/>
    <x v="3279"/>
    <x v="3278"/>
    <n v="2000"/>
    <n v="2060"/>
    <x v="0"/>
    <x v="0"/>
    <s v="USD"/>
    <n v="1433134800"/>
    <x v="3280"/>
    <b v="0"/>
    <n v="30"/>
    <b v="1"/>
    <s v="theater/plays"/>
    <n v="103"/>
    <n v="69"/>
    <x v="1"/>
    <x v="6"/>
  </r>
  <r>
    <x v="3281"/>
    <x v="3280"/>
    <x v="3279"/>
    <n v="5000"/>
    <n v="6080"/>
    <x v="0"/>
    <x v="0"/>
    <s v="USD"/>
    <n v="1441153705"/>
    <x v="3281"/>
    <b v="0"/>
    <n v="47"/>
    <b v="1"/>
    <s v="theater/plays"/>
    <n v="122"/>
    <n v="129"/>
    <x v="1"/>
    <x v="6"/>
  </r>
  <r>
    <x v="3282"/>
    <x v="3281"/>
    <x v="3280"/>
    <n v="31000"/>
    <n v="31820.5"/>
    <x v="0"/>
    <x v="0"/>
    <s v="USD"/>
    <n v="1461904788"/>
    <x v="3282"/>
    <b v="0"/>
    <n v="237"/>
    <b v="1"/>
    <s v="theater/plays"/>
    <n v="103"/>
    <n v="134"/>
    <x v="1"/>
    <x v="6"/>
  </r>
  <r>
    <x v="3283"/>
    <x v="3282"/>
    <x v="3281"/>
    <n v="800"/>
    <n v="838"/>
    <x v="0"/>
    <x v="1"/>
    <s v="GBP"/>
    <n v="1455138000"/>
    <x v="3283"/>
    <b v="0"/>
    <n v="47"/>
    <b v="1"/>
    <s v="theater/plays"/>
    <n v="105"/>
    <n v="18"/>
    <x v="1"/>
    <x v="6"/>
  </r>
  <r>
    <x v="3284"/>
    <x v="3283"/>
    <x v="3282"/>
    <n v="3000"/>
    <n v="3048"/>
    <x v="0"/>
    <x v="0"/>
    <s v="USD"/>
    <n v="1454047140"/>
    <x v="3284"/>
    <b v="0"/>
    <n v="15"/>
    <b v="1"/>
    <s v="theater/plays"/>
    <n v="102"/>
    <n v="203"/>
    <x v="1"/>
    <x v="6"/>
  </r>
  <r>
    <x v="3285"/>
    <x v="3284"/>
    <x v="3283"/>
    <n v="4999"/>
    <n v="5604"/>
    <x v="0"/>
    <x v="0"/>
    <s v="USD"/>
    <n v="1488258000"/>
    <x v="3285"/>
    <b v="0"/>
    <n v="81"/>
    <b v="1"/>
    <s v="theater/plays"/>
    <n v="112"/>
    <n v="69"/>
    <x v="1"/>
    <x v="6"/>
  </r>
  <r>
    <x v="3286"/>
    <x v="3285"/>
    <x v="3284"/>
    <n v="15000"/>
    <n v="15265"/>
    <x v="0"/>
    <x v="0"/>
    <s v="USD"/>
    <n v="1471291782"/>
    <x v="3286"/>
    <b v="0"/>
    <n v="122"/>
    <b v="1"/>
    <s v="theater/plays"/>
    <n v="102"/>
    <n v="125"/>
    <x v="1"/>
    <x v="6"/>
  </r>
  <r>
    <x v="3287"/>
    <x v="3286"/>
    <x v="3285"/>
    <n v="2500"/>
    <n v="2500"/>
    <x v="0"/>
    <x v="5"/>
    <s v="CAD"/>
    <n v="1448733628"/>
    <x v="3287"/>
    <b v="0"/>
    <n v="34"/>
    <b v="1"/>
    <s v="theater/plays"/>
    <n v="100"/>
    <n v="74"/>
    <x v="1"/>
    <x v="6"/>
  </r>
  <r>
    <x v="3288"/>
    <x v="3287"/>
    <x v="3286"/>
    <n v="10000"/>
    <n v="10026.49"/>
    <x v="0"/>
    <x v="1"/>
    <s v="GBP"/>
    <n v="1466463600"/>
    <x v="3288"/>
    <b v="0"/>
    <n v="207"/>
    <b v="1"/>
    <s v="theater/plays"/>
    <n v="100"/>
    <n v="48"/>
    <x v="1"/>
    <x v="6"/>
  </r>
  <r>
    <x v="3289"/>
    <x v="3288"/>
    <x v="3287"/>
    <n v="500"/>
    <n v="665.21"/>
    <x v="0"/>
    <x v="1"/>
    <s v="GBP"/>
    <n v="1487580602"/>
    <x v="3289"/>
    <b v="0"/>
    <n v="25"/>
    <b v="1"/>
    <s v="theater/plays"/>
    <n v="133"/>
    <n v="27"/>
    <x v="1"/>
    <x v="6"/>
  </r>
  <r>
    <x v="3290"/>
    <x v="3289"/>
    <x v="3288"/>
    <n v="2000"/>
    <n v="2424"/>
    <x v="0"/>
    <x v="1"/>
    <s v="GBP"/>
    <n v="1489234891"/>
    <x v="3290"/>
    <b v="0"/>
    <n v="72"/>
    <b v="1"/>
    <s v="theater/plays"/>
    <n v="121"/>
    <n v="34"/>
    <x v="1"/>
    <x v="6"/>
  </r>
  <r>
    <x v="3291"/>
    <x v="3290"/>
    <x v="3289"/>
    <n v="500"/>
    <n v="570"/>
    <x v="0"/>
    <x v="0"/>
    <s v="USD"/>
    <n v="1442462340"/>
    <x v="3291"/>
    <b v="0"/>
    <n v="14"/>
    <b v="1"/>
    <s v="theater/plays"/>
    <n v="114"/>
    <n v="41"/>
    <x v="1"/>
    <x v="6"/>
  </r>
  <r>
    <x v="3292"/>
    <x v="3291"/>
    <x v="3290"/>
    <n v="101"/>
    <n v="289"/>
    <x v="0"/>
    <x v="1"/>
    <s v="GBP"/>
    <n v="1449257348"/>
    <x v="3292"/>
    <b v="0"/>
    <n v="15"/>
    <b v="1"/>
    <s v="theater/plays"/>
    <n v="286"/>
    <n v="19"/>
    <x v="1"/>
    <x v="6"/>
  </r>
  <r>
    <x v="3293"/>
    <x v="3292"/>
    <x v="3291"/>
    <n v="4500"/>
    <n v="7670"/>
    <x v="0"/>
    <x v="4"/>
    <s v="NZD"/>
    <n v="1488622352"/>
    <x v="3293"/>
    <b v="0"/>
    <n v="91"/>
    <b v="1"/>
    <s v="theater/plays"/>
    <n v="170"/>
    <n v="84"/>
    <x v="1"/>
    <x v="6"/>
  </r>
  <r>
    <x v="3294"/>
    <x v="3293"/>
    <x v="3292"/>
    <n v="600"/>
    <n v="710"/>
    <x v="0"/>
    <x v="1"/>
    <s v="GBP"/>
    <n v="1434459554"/>
    <x v="3294"/>
    <b v="0"/>
    <n v="24"/>
    <b v="1"/>
    <s v="theater/plays"/>
    <n v="118"/>
    <n v="30"/>
    <x v="1"/>
    <x v="6"/>
  </r>
  <r>
    <x v="3295"/>
    <x v="3294"/>
    <x v="3293"/>
    <n v="700"/>
    <n v="720.01"/>
    <x v="0"/>
    <x v="1"/>
    <s v="GBP"/>
    <n v="1474886229"/>
    <x v="3295"/>
    <b v="0"/>
    <n v="27"/>
    <b v="1"/>
    <s v="theater/plays"/>
    <n v="103"/>
    <n v="27"/>
    <x v="1"/>
    <x v="6"/>
  </r>
  <r>
    <x v="3296"/>
    <x v="3295"/>
    <x v="3294"/>
    <n v="1500"/>
    <n v="2161"/>
    <x v="0"/>
    <x v="1"/>
    <s v="GBP"/>
    <n v="1448229600"/>
    <x v="3296"/>
    <b v="0"/>
    <n v="47"/>
    <b v="1"/>
    <s v="theater/plays"/>
    <n v="144"/>
    <n v="46"/>
    <x v="1"/>
    <x v="6"/>
  </r>
  <r>
    <x v="3297"/>
    <x v="3296"/>
    <x v="3295"/>
    <n v="5500"/>
    <n v="5504"/>
    <x v="0"/>
    <x v="1"/>
    <s v="GBP"/>
    <n v="1438037940"/>
    <x v="3297"/>
    <b v="0"/>
    <n v="44"/>
    <b v="1"/>
    <s v="theater/plays"/>
    <n v="100"/>
    <n v="125"/>
    <x v="1"/>
    <x v="6"/>
  </r>
  <r>
    <x v="3298"/>
    <x v="3297"/>
    <x v="3296"/>
    <n v="10000"/>
    <n v="10173"/>
    <x v="0"/>
    <x v="0"/>
    <s v="USD"/>
    <n v="1442102400"/>
    <x v="3298"/>
    <b v="0"/>
    <n v="72"/>
    <b v="1"/>
    <s v="theater/plays"/>
    <n v="102"/>
    <n v="141"/>
    <x v="1"/>
    <x v="6"/>
  </r>
  <r>
    <x v="3299"/>
    <x v="3298"/>
    <x v="3297"/>
    <n v="3000"/>
    <n v="3486"/>
    <x v="0"/>
    <x v="0"/>
    <s v="USD"/>
    <n v="1444860063"/>
    <x v="3299"/>
    <b v="0"/>
    <n v="63"/>
    <b v="1"/>
    <s v="theater/plays"/>
    <n v="116"/>
    <n v="55"/>
    <x v="1"/>
    <x v="6"/>
  </r>
  <r>
    <x v="3300"/>
    <x v="3299"/>
    <x v="3298"/>
    <n v="3000"/>
    <n v="4085"/>
    <x v="0"/>
    <x v="0"/>
    <s v="USD"/>
    <n v="1430329862"/>
    <x v="3300"/>
    <b v="0"/>
    <n v="88"/>
    <b v="1"/>
    <s v="theater/plays"/>
    <n v="136"/>
    <n v="46"/>
    <x v="1"/>
    <x v="6"/>
  </r>
  <r>
    <x v="3301"/>
    <x v="3300"/>
    <x v="3299"/>
    <n v="3000"/>
    <n v="4004"/>
    <x v="0"/>
    <x v="0"/>
    <s v="USD"/>
    <n v="1470034740"/>
    <x v="3301"/>
    <b v="0"/>
    <n v="70"/>
    <b v="1"/>
    <s v="theater/plays"/>
    <n v="133"/>
    <n v="57"/>
    <x v="1"/>
    <x v="6"/>
  </r>
  <r>
    <x v="3302"/>
    <x v="3301"/>
    <x v="3300"/>
    <n v="8400"/>
    <n v="8685"/>
    <x v="0"/>
    <x v="3"/>
    <s v="EUR"/>
    <n v="1481099176"/>
    <x v="3302"/>
    <b v="0"/>
    <n v="50"/>
    <b v="1"/>
    <s v="theater/plays"/>
    <n v="103"/>
    <n v="174"/>
    <x v="1"/>
    <x v="6"/>
  </r>
  <r>
    <x v="3303"/>
    <x v="3302"/>
    <x v="3301"/>
    <n v="1800"/>
    <n v="2086"/>
    <x v="0"/>
    <x v="0"/>
    <s v="USD"/>
    <n v="1427553484"/>
    <x v="3303"/>
    <b v="0"/>
    <n v="35"/>
    <b v="1"/>
    <s v="theater/plays"/>
    <n v="116"/>
    <n v="60"/>
    <x v="1"/>
    <x v="6"/>
  </r>
  <r>
    <x v="3304"/>
    <x v="3303"/>
    <x v="3302"/>
    <n v="15000"/>
    <n v="15677.5"/>
    <x v="0"/>
    <x v="0"/>
    <s v="USD"/>
    <n v="1482418752"/>
    <x v="3304"/>
    <b v="0"/>
    <n v="175"/>
    <b v="1"/>
    <s v="theater/plays"/>
    <n v="105"/>
    <n v="90"/>
    <x v="1"/>
    <x v="6"/>
  </r>
  <r>
    <x v="3305"/>
    <x v="3304"/>
    <x v="3303"/>
    <n v="4000"/>
    <n v="4081"/>
    <x v="0"/>
    <x v="0"/>
    <s v="USD"/>
    <n v="1438374748"/>
    <x v="3305"/>
    <b v="0"/>
    <n v="20"/>
    <b v="1"/>
    <s v="theater/plays"/>
    <n v="102"/>
    <n v="204"/>
    <x v="1"/>
    <x v="6"/>
  </r>
  <r>
    <x v="3306"/>
    <x v="3305"/>
    <x v="3304"/>
    <n v="1500"/>
    <n v="2630"/>
    <x v="0"/>
    <x v="0"/>
    <s v="USD"/>
    <n v="1465527600"/>
    <x v="3306"/>
    <b v="0"/>
    <n v="54"/>
    <b v="1"/>
    <s v="theater/plays"/>
    <n v="175"/>
    <n v="49"/>
    <x v="1"/>
    <x v="6"/>
  </r>
  <r>
    <x v="3307"/>
    <x v="3306"/>
    <x v="3305"/>
    <n v="1000"/>
    <n v="1066.8"/>
    <x v="0"/>
    <x v="0"/>
    <s v="USD"/>
    <n v="1463275339"/>
    <x v="3307"/>
    <b v="0"/>
    <n v="20"/>
    <b v="1"/>
    <s v="theater/plays"/>
    <n v="107"/>
    <n v="53"/>
    <x v="1"/>
    <x v="6"/>
  </r>
  <r>
    <x v="3308"/>
    <x v="3307"/>
    <x v="3306"/>
    <n v="3500"/>
    <n v="4280"/>
    <x v="0"/>
    <x v="0"/>
    <s v="USD"/>
    <n v="1460581365"/>
    <x v="3308"/>
    <b v="0"/>
    <n v="57"/>
    <b v="1"/>
    <s v="theater/plays"/>
    <n v="122"/>
    <n v="75"/>
    <x v="1"/>
    <x v="6"/>
  </r>
  <r>
    <x v="3309"/>
    <x v="3308"/>
    <x v="3307"/>
    <n v="350"/>
    <n v="558"/>
    <x v="0"/>
    <x v="1"/>
    <s v="GBP"/>
    <n v="1476632178"/>
    <x v="3309"/>
    <b v="0"/>
    <n v="31"/>
    <b v="1"/>
    <s v="theater/plays"/>
    <n v="159"/>
    <n v="18"/>
    <x v="1"/>
    <x v="6"/>
  </r>
  <r>
    <x v="3310"/>
    <x v="3309"/>
    <x v="3308"/>
    <n v="6500"/>
    <n v="6505"/>
    <x v="0"/>
    <x v="0"/>
    <s v="USD"/>
    <n v="1444169825"/>
    <x v="3310"/>
    <b v="0"/>
    <n v="31"/>
    <b v="1"/>
    <s v="theater/plays"/>
    <n v="100"/>
    <n v="210"/>
    <x v="1"/>
    <x v="6"/>
  </r>
  <r>
    <x v="3311"/>
    <x v="3310"/>
    <x v="3309"/>
    <n v="2500"/>
    <n v="2746"/>
    <x v="0"/>
    <x v="0"/>
    <s v="USD"/>
    <n v="1445065210"/>
    <x v="3311"/>
    <b v="0"/>
    <n v="45"/>
    <b v="1"/>
    <s v="theater/plays"/>
    <n v="110"/>
    <n v="61"/>
    <x v="1"/>
    <x v="6"/>
  </r>
  <r>
    <x v="3312"/>
    <x v="3311"/>
    <x v="3310"/>
    <n v="2500"/>
    <n v="2501"/>
    <x v="0"/>
    <x v="0"/>
    <s v="USD"/>
    <n v="1478901600"/>
    <x v="3312"/>
    <b v="0"/>
    <n v="41"/>
    <b v="1"/>
    <s v="theater/plays"/>
    <n v="100"/>
    <n v="61"/>
    <x v="1"/>
    <x v="6"/>
  </r>
  <r>
    <x v="3313"/>
    <x v="3312"/>
    <x v="3311"/>
    <n v="2000"/>
    <n v="2321"/>
    <x v="0"/>
    <x v="0"/>
    <s v="USD"/>
    <n v="1453856400"/>
    <x v="3313"/>
    <b v="0"/>
    <n v="29"/>
    <b v="1"/>
    <s v="theater/plays"/>
    <n v="116"/>
    <n v="80"/>
    <x v="1"/>
    <x v="6"/>
  </r>
  <r>
    <x v="3314"/>
    <x v="3313"/>
    <x v="3312"/>
    <n v="800"/>
    <n v="1686"/>
    <x v="0"/>
    <x v="1"/>
    <s v="GBP"/>
    <n v="1431115500"/>
    <x v="3314"/>
    <b v="0"/>
    <n v="58"/>
    <b v="1"/>
    <s v="theater/plays"/>
    <n v="211"/>
    <n v="29"/>
    <x v="1"/>
    <x v="6"/>
  </r>
  <r>
    <x v="3315"/>
    <x v="3314"/>
    <x v="3313"/>
    <n v="4000"/>
    <n v="4400"/>
    <x v="0"/>
    <x v="1"/>
    <s v="GBP"/>
    <n v="1462519041"/>
    <x v="3315"/>
    <b v="0"/>
    <n v="89"/>
    <b v="1"/>
    <s v="theater/plays"/>
    <n v="110"/>
    <n v="49"/>
    <x v="1"/>
    <x v="6"/>
  </r>
  <r>
    <x v="3316"/>
    <x v="3315"/>
    <x v="3314"/>
    <n v="11737"/>
    <n v="11747.18"/>
    <x v="0"/>
    <x v="0"/>
    <s v="USD"/>
    <n v="1407506040"/>
    <x v="3316"/>
    <b v="0"/>
    <n v="125"/>
    <b v="1"/>
    <s v="theater/plays"/>
    <n v="100"/>
    <n v="94"/>
    <x v="1"/>
    <x v="6"/>
  </r>
  <r>
    <x v="3317"/>
    <x v="3316"/>
    <x v="3315"/>
    <n v="1050"/>
    <n v="1115"/>
    <x v="0"/>
    <x v="0"/>
    <s v="USD"/>
    <n v="1465347424"/>
    <x v="3317"/>
    <b v="0"/>
    <n v="18"/>
    <b v="1"/>
    <s v="theater/plays"/>
    <n v="106"/>
    <n v="62"/>
    <x v="1"/>
    <x v="6"/>
  </r>
  <r>
    <x v="3318"/>
    <x v="3317"/>
    <x v="3316"/>
    <n v="2000"/>
    <n v="2512"/>
    <x v="0"/>
    <x v="5"/>
    <s v="CAD"/>
    <n v="1460341800"/>
    <x v="3318"/>
    <b v="0"/>
    <n v="32"/>
    <b v="1"/>
    <s v="theater/plays"/>
    <n v="126"/>
    <n v="79"/>
    <x v="1"/>
    <x v="6"/>
  </r>
  <r>
    <x v="3319"/>
    <x v="3318"/>
    <x v="3317"/>
    <n v="500"/>
    <n v="540"/>
    <x v="0"/>
    <x v="1"/>
    <s v="GBP"/>
    <n v="1422712986"/>
    <x v="3319"/>
    <b v="0"/>
    <n v="16"/>
    <b v="1"/>
    <s v="theater/plays"/>
    <n v="108"/>
    <n v="34"/>
    <x v="1"/>
    <x v="6"/>
  </r>
  <r>
    <x v="3320"/>
    <x v="3319"/>
    <x v="3318"/>
    <n v="2500"/>
    <n v="2525"/>
    <x v="0"/>
    <x v="0"/>
    <s v="USD"/>
    <n v="1466557557"/>
    <x v="3320"/>
    <b v="0"/>
    <n v="38"/>
    <b v="1"/>
    <s v="theater/plays"/>
    <n v="101"/>
    <n v="66"/>
    <x v="1"/>
    <x v="6"/>
  </r>
  <r>
    <x v="3321"/>
    <x v="3320"/>
    <x v="3319"/>
    <n v="500"/>
    <n v="537"/>
    <x v="0"/>
    <x v="0"/>
    <s v="USD"/>
    <n v="1413431940"/>
    <x v="3321"/>
    <b v="0"/>
    <n v="15"/>
    <b v="1"/>
    <s v="theater/plays"/>
    <n v="107"/>
    <n v="36"/>
    <x v="1"/>
    <x v="6"/>
  </r>
  <r>
    <x v="3322"/>
    <x v="3321"/>
    <x v="3320"/>
    <n v="3300"/>
    <n v="3350"/>
    <x v="0"/>
    <x v="0"/>
    <s v="USD"/>
    <n v="1466567700"/>
    <x v="3322"/>
    <b v="0"/>
    <n v="23"/>
    <b v="1"/>
    <s v="theater/plays"/>
    <n v="102"/>
    <n v="146"/>
    <x v="1"/>
    <x v="6"/>
  </r>
  <r>
    <x v="3323"/>
    <x v="3322"/>
    <x v="3321"/>
    <n v="1000"/>
    <n v="1259"/>
    <x v="0"/>
    <x v="1"/>
    <s v="GBP"/>
    <n v="1474793208"/>
    <x v="3323"/>
    <b v="0"/>
    <n v="49"/>
    <b v="1"/>
    <s v="theater/plays"/>
    <n v="126"/>
    <n v="26"/>
    <x v="1"/>
    <x v="6"/>
  </r>
  <r>
    <x v="3324"/>
    <x v="3323"/>
    <x v="3322"/>
    <n v="1500"/>
    <n v="1525"/>
    <x v="0"/>
    <x v="17"/>
    <s v="EUR"/>
    <n v="1465135190"/>
    <x v="3324"/>
    <b v="0"/>
    <n v="10"/>
    <b v="1"/>
    <s v="theater/plays"/>
    <n v="102"/>
    <n v="153"/>
    <x v="1"/>
    <x v="6"/>
  </r>
  <r>
    <x v="3325"/>
    <x v="3324"/>
    <x v="3323"/>
    <n v="400"/>
    <n v="450"/>
    <x v="0"/>
    <x v="1"/>
    <s v="GBP"/>
    <n v="1428256277"/>
    <x v="3325"/>
    <b v="0"/>
    <n v="15"/>
    <b v="1"/>
    <s v="theater/plays"/>
    <n v="113"/>
    <n v="30"/>
    <x v="1"/>
    <x v="6"/>
  </r>
  <r>
    <x v="3326"/>
    <x v="3325"/>
    <x v="3324"/>
    <n v="8000"/>
    <n v="8110"/>
    <x v="0"/>
    <x v="0"/>
    <s v="USD"/>
    <n v="1425830905"/>
    <x v="3326"/>
    <b v="0"/>
    <n v="57"/>
    <b v="1"/>
    <s v="theater/plays"/>
    <n v="101"/>
    <n v="142"/>
    <x v="1"/>
    <x v="6"/>
  </r>
  <r>
    <x v="3327"/>
    <x v="3326"/>
    <x v="3325"/>
    <n v="800"/>
    <n v="810"/>
    <x v="0"/>
    <x v="1"/>
    <s v="GBP"/>
    <n v="1462697966"/>
    <x v="3327"/>
    <b v="0"/>
    <n v="33"/>
    <b v="1"/>
    <s v="theater/plays"/>
    <n v="101"/>
    <n v="25"/>
    <x v="1"/>
    <x v="6"/>
  </r>
  <r>
    <x v="3328"/>
    <x v="3327"/>
    <x v="3326"/>
    <n v="1800"/>
    <n v="2635"/>
    <x v="0"/>
    <x v="0"/>
    <s v="USD"/>
    <n v="1404522000"/>
    <x v="3328"/>
    <b v="0"/>
    <n v="9"/>
    <b v="1"/>
    <s v="theater/plays"/>
    <n v="146"/>
    <n v="293"/>
    <x v="1"/>
    <x v="6"/>
  </r>
  <r>
    <x v="3329"/>
    <x v="3328"/>
    <x v="3327"/>
    <n v="1000"/>
    <n v="1168"/>
    <x v="0"/>
    <x v="1"/>
    <s v="GBP"/>
    <n v="1406502000"/>
    <x v="3329"/>
    <b v="0"/>
    <n v="26"/>
    <b v="1"/>
    <s v="theater/plays"/>
    <n v="117"/>
    <n v="45"/>
    <x v="1"/>
    <x v="6"/>
  </r>
  <r>
    <x v="3330"/>
    <x v="3329"/>
    <x v="3328"/>
    <n v="1500"/>
    <n v="1594"/>
    <x v="0"/>
    <x v="1"/>
    <s v="GBP"/>
    <n v="1427919468"/>
    <x v="3330"/>
    <b v="0"/>
    <n v="69"/>
    <b v="1"/>
    <s v="theater/plays"/>
    <n v="106"/>
    <n v="23"/>
    <x v="1"/>
    <x v="6"/>
  </r>
  <r>
    <x v="3331"/>
    <x v="3330"/>
    <x v="3329"/>
    <n v="5000"/>
    <n v="5226"/>
    <x v="0"/>
    <x v="0"/>
    <s v="USD"/>
    <n v="1444149886"/>
    <x v="3331"/>
    <b v="0"/>
    <n v="65"/>
    <b v="1"/>
    <s v="theater/plays"/>
    <n v="105"/>
    <n v="80"/>
    <x v="1"/>
    <x v="6"/>
  </r>
  <r>
    <x v="3332"/>
    <x v="3331"/>
    <x v="3330"/>
    <n v="6000"/>
    <n v="6000"/>
    <x v="0"/>
    <x v="0"/>
    <s v="USD"/>
    <n v="1405802330"/>
    <x v="3332"/>
    <b v="0"/>
    <n v="83"/>
    <b v="1"/>
    <s v="theater/plays"/>
    <n v="100"/>
    <n v="72"/>
    <x v="1"/>
    <x v="6"/>
  </r>
  <r>
    <x v="3333"/>
    <x v="3332"/>
    <x v="3331"/>
    <n v="3500"/>
    <n v="3660"/>
    <x v="0"/>
    <x v="0"/>
    <s v="USD"/>
    <n v="1434384880"/>
    <x v="3333"/>
    <b v="0"/>
    <n v="111"/>
    <b v="1"/>
    <s v="theater/plays"/>
    <n v="105"/>
    <n v="33"/>
    <x v="1"/>
    <x v="6"/>
  </r>
  <r>
    <x v="3334"/>
    <x v="3333"/>
    <x v="3332"/>
    <n v="3871"/>
    <n v="5366"/>
    <x v="0"/>
    <x v="0"/>
    <s v="USD"/>
    <n v="1438259422"/>
    <x v="3334"/>
    <b v="0"/>
    <n v="46"/>
    <b v="1"/>
    <s v="theater/plays"/>
    <n v="139"/>
    <n v="117"/>
    <x v="1"/>
    <x v="6"/>
  </r>
  <r>
    <x v="3335"/>
    <x v="3334"/>
    <x v="3333"/>
    <n v="5000"/>
    <n v="5016"/>
    <x v="0"/>
    <x v="1"/>
    <s v="GBP"/>
    <n v="1407106800"/>
    <x v="3335"/>
    <b v="0"/>
    <n v="63"/>
    <b v="1"/>
    <s v="theater/plays"/>
    <n v="100"/>
    <n v="80"/>
    <x v="1"/>
    <x v="6"/>
  </r>
  <r>
    <x v="3336"/>
    <x v="3335"/>
    <x v="3334"/>
    <n v="250"/>
    <n v="250"/>
    <x v="0"/>
    <x v="1"/>
    <s v="GBP"/>
    <n v="1459845246"/>
    <x v="3336"/>
    <b v="0"/>
    <n v="9"/>
    <b v="1"/>
    <s v="theater/plays"/>
    <n v="100"/>
    <n v="28"/>
    <x v="1"/>
    <x v="6"/>
  </r>
  <r>
    <x v="3337"/>
    <x v="3336"/>
    <x v="3335"/>
    <n v="2500"/>
    <n v="2755"/>
    <x v="0"/>
    <x v="1"/>
    <s v="GBP"/>
    <n v="1412974800"/>
    <x v="3337"/>
    <b v="0"/>
    <n v="34"/>
    <b v="1"/>
    <s v="theater/plays"/>
    <n v="110"/>
    <n v="81"/>
    <x v="1"/>
    <x v="6"/>
  </r>
  <r>
    <x v="3338"/>
    <x v="3337"/>
    <x v="3336"/>
    <n v="15000"/>
    <n v="15327"/>
    <x v="0"/>
    <x v="0"/>
    <s v="USD"/>
    <n v="1487944080"/>
    <x v="3338"/>
    <b v="0"/>
    <n v="112"/>
    <b v="1"/>
    <s v="theater/plays"/>
    <n v="102"/>
    <n v="137"/>
    <x v="1"/>
    <x v="6"/>
  </r>
  <r>
    <x v="3339"/>
    <x v="3338"/>
    <x v="3337"/>
    <n v="8000"/>
    <n v="8348"/>
    <x v="0"/>
    <x v="0"/>
    <s v="USD"/>
    <n v="1469721518"/>
    <x v="3339"/>
    <b v="0"/>
    <n v="47"/>
    <b v="1"/>
    <s v="theater/plays"/>
    <n v="104"/>
    <n v="178"/>
    <x v="1"/>
    <x v="6"/>
  </r>
  <r>
    <x v="3340"/>
    <x v="3339"/>
    <x v="3338"/>
    <n v="3000"/>
    <n v="4145"/>
    <x v="0"/>
    <x v="0"/>
    <s v="USD"/>
    <n v="1481066554"/>
    <x v="3340"/>
    <b v="0"/>
    <n v="38"/>
    <b v="1"/>
    <s v="theater/plays"/>
    <n v="138"/>
    <n v="109"/>
    <x v="1"/>
    <x v="6"/>
  </r>
  <r>
    <x v="3341"/>
    <x v="3340"/>
    <x v="3339"/>
    <n v="3350"/>
    <n v="3350"/>
    <x v="0"/>
    <x v="1"/>
    <s v="GBP"/>
    <n v="1465750800"/>
    <x v="3341"/>
    <b v="0"/>
    <n v="28"/>
    <b v="1"/>
    <s v="theater/plays"/>
    <n v="100"/>
    <n v="120"/>
    <x v="1"/>
    <x v="6"/>
  </r>
  <r>
    <x v="3342"/>
    <x v="3341"/>
    <x v="3340"/>
    <n v="6000"/>
    <n v="6100"/>
    <x v="0"/>
    <x v="0"/>
    <s v="USD"/>
    <n v="1427864340"/>
    <x v="3342"/>
    <b v="0"/>
    <n v="78"/>
    <b v="1"/>
    <s v="theater/plays"/>
    <n v="102"/>
    <n v="78"/>
    <x v="1"/>
    <x v="6"/>
  </r>
  <r>
    <x v="3343"/>
    <x v="3342"/>
    <x v="3341"/>
    <n v="700"/>
    <n v="1200"/>
    <x v="0"/>
    <x v="1"/>
    <s v="GBP"/>
    <n v="1460553480"/>
    <x v="3343"/>
    <b v="0"/>
    <n v="23"/>
    <b v="1"/>
    <s v="theater/plays"/>
    <n v="171"/>
    <n v="52"/>
    <x v="1"/>
    <x v="6"/>
  </r>
  <r>
    <x v="3344"/>
    <x v="3343"/>
    <x v="3342"/>
    <n v="4500"/>
    <n v="4565"/>
    <x v="0"/>
    <x v="0"/>
    <s v="USD"/>
    <n v="1409374093"/>
    <x v="3344"/>
    <b v="0"/>
    <n v="40"/>
    <b v="1"/>
    <s v="theater/plays"/>
    <n v="101"/>
    <n v="114"/>
    <x v="1"/>
    <x v="6"/>
  </r>
  <r>
    <x v="3345"/>
    <x v="3344"/>
    <x v="3343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x v="3346"/>
    <x v="3345"/>
    <x v="3344"/>
    <n v="1500"/>
    <n v="1650"/>
    <x v="0"/>
    <x v="0"/>
    <s v="USD"/>
    <n v="1424910910"/>
    <x v="3346"/>
    <b v="0"/>
    <n v="18"/>
    <b v="1"/>
    <s v="theater/plays"/>
    <n v="110"/>
    <n v="92"/>
    <x v="1"/>
    <x v="6"/>
  </r>
  <r>
    <x v="3347"/>
    <x v="3346"/>
    <x v="3345"/>
    <n v="2000"/>
    <n v="2389"/>
    <x v="0"/>
    <x v="1"/>
    <s v="GBP"/>
    <n v="1462741200"/>
    <x v="3347"/>
    <b v="0"/>
    <n v="22"/>
    <b v="1"/>
    <s v="theater/plays"/>
    <n v="119"/>
    <n v="109"/>
    <x v="1"/>
    <x v="6"/>
  </r>
  <r>
    <x v="3348"/>
    <x v="3265"/>
    <x v="3346"/>
    <n v="5500"/>
    <n v="5516"/>
    <x v="0"/>
    <x v="0"/>
    <s v="USD"/>
    <n v="1461988740"/>
    <x v="3348"/>
    <b v="0"/>
    <n v="79"/>
    <b v="1"/>
    <s v="theater/plays"/>
    <n v="100"/>
    <n v="70"/>
    <x v="1"/>
    <x v="6"/>
  </r>
  <r>
    <x v="3349"/>
    <x v="3347"/>
    <x v="3347"/>
    <n v="1000"/>
    <n v="1534"/>
    <x v="0"/>
    <x v="0"/>
    <s v="USD"/>
    <n v="1465837200"/>
    <x v="3349"/>
    <b v="0"/>
    <n v="14"/>
    <b v="1"/>
    <s v="theater/plays"/>
    <n v="153"/>
    <n v="110"/>
    <x v="1"/>
    <x v="6"/>
  </r>
  <r>
    <x v="3350"/>
    <x v="3348"/>
    <x v="3348"/>
    <n v="3500"/>
    <n v="3655"/>
    <x v="0"/>
    <x v="19"/>
    <s v="EUR"/>
    <n v="1448838000"/>
    <x v="3350"/>
    <b v="0"/>
    <n v="51"/>
    <b v="1"/>
    <s v="theater/plays"/>
    <n v="104"/>
    <n v="72"/>
    <x v="1"/>
    <x v="6"/>
  </r>
  <r>
    <x v="3351"/>
    <x v="3349"/>
    <x v="3349"/>
    <n v="5000"/>
    <n v="5055"/>
    <x v="0"/>
    <x v="1"/>
    <s v="GBP"/>
    <n v="1406113200"/>
    <x v="3351"/>
    <b v="0"/>
    <n v="54"/>
    <b v="1"/>
    <s v="theater/plays"/>
    <n v="101"/>
    <n v="94"/>
    <x v="1"/>
    <x v="6"/>
  </r>
  <r>
    <x v="3352"/>
    <x v="3350"/>
    <x v="3350"/>
    <n v="5000"/>
    <n v="5376"/>
    <x v="0"/>
    <x v="1"/>
    <s v="GBP"/>
    <n v="1467414000"/>
    <x v="3352"/>
    <b v="0"/>
    <n v="70"/>
    <b v="1"/>
    <s v="theater/plays"/>
    <n v="108"/>
    <n v="77"/>
    <x v="1"/>
    <x v="6"/>
  </r>
  <r>
    <x v="3353"/>
    <x v="3351"/>
    <x v="3351"/>
    <n v="500"/>
    <n v="1575"/>
    <x v="0"/>
    <x v="1"/>
    <s v="GBP"/>
    <n v="1462230000"/>
    <x v="3353"/>
    <b v="0"/>
    <n v="44"/>
    <b v="1"/>
    <s v="theater/plays"/>
    <n v="315"/>
    <n v="36"/>
    <x v="1"/>
    <x v="6"/>
  </r>
  <r>
    <x v="3354"/>
    <x v="3352"/>
    <x v="3352"/>
    <n v="3000"/>
    <n v="3058"/>
    <x v="0"/>
    <x v="0"/>
    <s v="USD"/>
    <n v="1446091260"/>
    <x v="3354"/>
    <b v="0"/>
    <n v="55"/>
    <b v="1"/>
    <s v="theater/plays"/>
    <n v="102"/>
    <n v="56"/>
    <x v="1"/>
    <x v="6"/>
  </r>
  <r>
    <x v="3355"/>
    <x v="3353"/>
    <x v="3353"/>
    <n v="1750"/>
    <n v="2210"/>
    <x v="0"/>
    <x v="1"/>
    <s v="GBP"/>
    <n v="1462879020"/>
    <x v="3355"/>
    <b v="0"/>
    <n v="15"/>
    <b v="1"/>
    <s v="theater/plays"/>
    <n v="126"/>
    <n v="147"/>
    <x v="1"/>
    <x v="6"/>
  </r>
  <r>
    <x v="3356"/>
    <x v="3354"/>
    <x v="3354"/>
    <n v="1500"/>
    <n v="1521"/>
    <x v="0"/>
    <x v="1"/>
    <s v="GBP"/>
    <n v="1468611272"/>
    <x v="3356"/>
    <b v="0"/>
    <n v="27"/>
    <b v="1"/>
    <s v="theater/plays"/>
    <n v="101"/>
    <n v="56"/>
    <x v="1"/>
    <x v="6"/>
  </r>
  <r>
    <x v="3357"/>
    <x v="3355"/>
    <x v="3355"/>
    <n v="2000"/>
    <n v="2020"/>
    <x v="0"/>
    <x v="1"/>
    <s v="GBP"/>
    <n v="1406887310"/>
    <x v="3357"/>
    <b v="0"/>
    <n v="21"/>
    <b v="1"/>
    <s v="theater/plays"/>
    <n v="101"/>
    <n v="96"/>
    <x v="1"/>
    <x v="6"/>
  </r>
  <r>
    <x v="3358"/>
    <x v="3356"/>
    <x v="3356"/>
    <n v="10000"/>
    <n v="10299"/>
    <x v="0"/>
    <x v="0"/>
    <s v="USD"/>
    <n v="1416385679"/>
    <x v="3358"/>
    <b v="0"/>
    <n v="162"/>
    <b v="1"/>
    <s v="theater/plays"/>
    <n v="103"/>
    <n v="64"/>
    <x v="1"/>
    <x v="6"/>
  </r>
  <r>
    <x v="3359"/>
    <x v="3357"/>
    <x v="3357"/>
    <n v="4000"/>
    <n v="4250"/>
    <x v="0"/>
    <x v="0"/>
    <s v="USD"/>
    <n v="1487985734"/>
    <x v="3359"/>
    <b v="0"/>
    <n v="23"/>
    <b v="1"/>
    <s v="theater/plays"/>
    <n v="106"/>
    <n v="185"/>
    <x v="1"/>
    <x v="6"/>
  </r>
  <r>
    <x v="3360"/>
    <x v="3358"/>
    <x v="3358"/>
    <n v="9000"/>
    <n v="9124"/>
    <x v="0"/>
    <x v="20"/>
    <s v="SGD"/>
    <n v="1481731140"/>
    <x v="3360"/>
    <b v="0"/>
    <n v="72"/>
    <b v="1"/>
    <s v="theater/plays"/>
    <n v="101"/>
    <n v="127"/>
    <x v="1"/>
    <x v="6"/>
  </r>
  <r>
    <x v="3361"/>
    <x v="3359"/>
    <x v="3359"/>
    <n v="5000"/>
    <n v="5673"/>
    <x v="0"/>
    <x v="0"/>
    <s v="USD"/>
    <n v="1409587140"/>
    <x v="3361"/>
    <b v="0"/>
    <n v="68"/>
    <b v="1"/>
    <s v="theater/plays"/>
    <n v="113"/>
    <n v="83"/>
    <x v="1"/>
    <x v="6"/>
  </r>
  <r>
    <x v="3362"/>
    <x v="3360"/>
    <x v="3360"/>
    <n v="500"/>
    <n v="1090"/>
    <x v="0"/>
    <x v="0"/>
    <s v="USD"/>
    <n v="1425704100"/>
    <x v="3362"/>
    <b v="0"/>
    <n v="20"/>
    <b v="1"/>
    <s v="theater/plays"/>
    <n v="218"/>
    <n v="55"/>
    <x v="1"/>
    <x v="6"/>
  </r>
  <r>
    <x v="3363"/>
    <x v="3361"/>
    <x v="3361"/>
    <n v="7750"/>
    <n v="7860"/>
    <x v="0"/>
    <x v="0"/>
    <s v="USD"/>
    <n v="1408464000"/>
    <x v="3363"/>
    <b v="0"/>
    <n v="26"/>
    <b v="1"/>
    <s v="theater/plays"/>
    <n v="101"/>
    <n v="302"/>
    <x v="1"/>
    <x v="6"/>
  </r>
  <r>
    <x v="3364"/>
    <x v="3362"/>
    <x v="3362"/>
    <n v="3000"/>
    <n v="3178"/>
    <x v="0"/>
    <x v="1"/>
    <s v="GBP"/>
    <n v="1458075600"/>
    <x v="3364"/>
    <b v="0"/>
    <n v="72"/>
    <b v="1"/>
    <s v="theater/plays"/>
    <n v="106"/>
    <n v="44"/>
    <x v="1"/>
    <x v="6"/>
  </r>
  <r>
    <x v="3365"/>
    <x v="3363"/>
    <x v="3363"/>
    <n v="2500"/>
    <n v="2600"/>
    <x v="0"/>
    <x v="0"/>
    <s v="USD"/>
    <n v="1449973592"/>
    <x v="3365"/>
    <b v="0"/>
    <n v="3"/>
    <b v="1"/>
    <s v="theater/plays"/>
    <n v="104"/>
    <n v="867"/>
    <x v="1"/>
    <x v="6"/>
  </r>
  <r>
    <x v="3366"/>
    <x v="3364"/>
    <x v="3364"/>
    <n v="500"/>
    <n v="1105"/>
    <x v="0"/>
    <x v="0"/>
    <s v="USD"/>
    <n v="1431481037"/>
    <x v="3366"/>
    <b v="0"/>
    <n v="18"/>
    <b v="1"/>
    <s v="theater/plays"/>
    <n v="221"/>
    <n v="61"/>
    <x v="1"/>
    <x v="6"/>
  </r>
  <r>
    <x v="3367"/>
    <x v="3365"/>
    <x v="3365"/>
    <n v="750"/>
    <n v="890"/>
    <x v="0"/>
    <x v="1"/>
    <s v="GBP"/>
    <n v="1438467894"/>
    <x v="3367"/>
    <b v="0"/>
    <n v="30"/>
    <b v="1"/>
    <s v="theater/plays"/>
    <n v="119"/>
    <n v="30"/>
    <x v="1"/>
    <x v="6"/>
  </r>
  <r>
    <x v="3368"/>
    <x v="3366"/>
    <x v="3366"/>
    <n v="1000"/>
    <n v="1046"/>
    <x v="0"/>
    <x v="0"/>
    <s v="USD"/>
    <n v="1420088400"/>
    <x v="3368"/>
    <b v="0"/>
    <n v="23"/>
    <b v="1"/>
    <s v="theater/plays"/>
    <n v="105"/>
    <n v="45"/>
    <x v="1"/>
    <x v="6"/>
  </r>
  <r>
    <x v="3369"/>
    <x v="3367"/>
    <x v="3367"/>
    <n v="5000"/>
    <n v="5195"/>
    <x v="0"/>
    <x v="17"/>
    <s v="EUR"/>
    <n v="1484441980"/>
    <x v="3369"/>
    <b v="0"/>
    <n v="54"/>
    <b v="1"/>
    <s v="theater/plays"/>
    <n v="104"/>
    <n v="96"/>
    <x v="1"/>
    <x v="6"/>
  </r>
  <r>
    <x v="3370"/>
    <x v="3368"/>
    <x v="3368"/>
    <n v="1500"/>
    <n v="1766"/>
    <x v="0"/>
    <x v="0"/>
    <s v="USD"/>
    <n v="1481961600"/>
    <x v="3370"/>
    <b v="0"/>
    <n v="26"/>
    <b v="1"/>
    <s v="theater/plays"/>
    <n v="118"/>
    <n v="68"/>
    <x v="1"/>
    <x v="6"/>
  </r>
  <r>
    <x v="3371"/>
    <x v="3369"/>
    <x v="3369"/>
    <n v="200"/>
    <n v="277"/>
    <x v="0"/>
    <x v="0"/>
    <s v="USD"/>
    <n v="1449089965"/>
    <x v="3371"/>
    <b v="0"/>
    <n v="9"/>
    <b v="1"/>
    <s v="theater/plays"/>
    <n v="139"/>
    <n v="31"/>
    <x v="1"/>
    <x v="6"/>
  </r>
  <r>
    <x v="3372"/>
    <x v="3370"/>
    <x v="3370"/>
    <n v="1000"/>
    <n v="1035"/>
    <x v="0"/>
    <x v="0"/>
    <s v="USD"/>
    <n v="1408942740"/>
    <x v="3372"/>
    <b v="0"/>
    <n v="27"/>
    <b v="1"/>
    <s v="theater/plays"/>
    <n v="104"/>
    <n v="38"/>
    <x v="1"/>
    <x v="6"/>
  </r>
  <r>
    <x v="3373"/>
    <x v="3371"/>
    <x v="3371"/>
    <n v="2000"/>
    <n v="2005"/>
    <x v="0"/>
    <x v="1"/>
    <s v="GBP"/>
    <n v="1437235200"/>
    <x v="3373"/>
    <b v="0"/>
    <n v="30"/>
    <b v="1"/>
    <s v="theater/plays"/>
    <n v="100"/>
    <n v="67"/>
    <x v="1"/>
    <x v="6"/>
  </r>
  <r>
    <x v="3374"/>
    <x v="3372"/>
    <x v="3372"/>
    <n v="3500"/>
    <n v="3730"/>
    <x v="0"/>
    <x v="5"/>
    <s v="CAD"/>
    <n v="1446053616"/>
    <x v="3374"/>
    <b v="0"/>
    <n v="52"/>
    <b v="1"/>
    <s v="theater/plays"/>
    <n v="107"/>
    <n v="72"/>
    <x v="1"/>
    <x v="6"/>
  </r>
  <r>
    <x v="3375"/>
    <x v="3373"/>
    <x v="3373"/>
    <n v="3000"/>
    <n v="3000"/>
    <x v="0"/>
    <x v="1"/>
    <s v="GBP"/>
    <n v="1400423973"/>
    <x v="3375"/>
    <b v="0"/>
    <n v="17"/>
    <b v="1"/>
    <s v="theater/plays"/>
    <n v="100"/>
    <n v="176"/>
    <x v="1"/>
    <x v="6"/>
  </r>
  <r>
    <x v="3376"/>
    <x v="3374"/>
    <x v="3374"/>
    <n v="8000"/>
    <n v="8001"/>
    <x v="0"/>
    <x v="0"/>
    <s v="USD"/>
    <n v="1429976994"/>
    <x v="3376"/>
    <b v="0"/>
    <n v="19"/>
    <b v="1"/>
    <s v="theater/plays"/>
    <n v="100"/>
    <n v="421"/>
    <x v="1"/>
    <x v="6"/>
  </r>
  <r>
    <x v="3377"/>
    <x v="3375"/>
    <x v="3375"/>
    <n v="8000"/>
    <n v="8084"/>
    <x v="0"/>
    <x v="1"/>
    <s v="GBP"/>
    <n v="1426870560"/>
    <x v="3377"/>
    <b v="0"/>
    <n v="77"/>
    <b v="1"/>
    <s v="theater/plays"/>
    <n v="101"/>
    <n v="105"/>
    <x v="1"/>
    <x v="6"/>
  </r>
  <r>
    <x v="3378"/>
    <x v="3376"/>
    <x v="3376"/>
    <n v="550"/>
    <n v="592"/>
    <x v="0"/>
    <x v="1"/>
    <s v="GBP"/>
    <n v="1409490480"/>
    <x v="3378"/>
    <b v="0"/>
    <n v="21"/>
    <b v="1"/>
    <s v="theater/plays"/>
    <n v="108"/>
    <n v="28"/>
    <x v="1"/>
    <x v="6"/>
  </r>
  <r>
    <x v="3379"/>
    <x v="3377"/>
    <x v="3377"/>
    <n v="2000"/>
    <n v="2073"/>
    <x v="0"/>
    <x v="1"/>
    <s v="GBP"/>
    <n v="1440630000"/>
    <x v="3379"/>
    <b v="0"/>
    <n v="38"/>
    <b v="1"/>
    <s v="theater/plays"/>
    <n v="104"/>
    <n v="55"/>
    <x v="1"/>
    <x v="6"/>
  </r>
  <r>
    <x v="3380"/>
    <x v="3378"/>
    <x v="3378"/>
    <n v="3000"/>
    <n v="3133"/>
    <x v="0"/>
    <x v="0"/>
    <s v="USD"/>
    <n v="1417305178"/>
    <x v="3380"/>
    <b v="0"/>
    <n v="28"/>
    <b v="1"/>
    <s v="theater/plays"/>
    <n v="104"/>
    <n v="112"/>
    <x v="1"/>
    <x v="6"/>
  </r>
  <r>
    <x v="3381"/>
    <x v="3379"/>
    <x v="3379"/>
    <n v="4000"/>
    <n v="4090"/>
    <x v="0"/>
    <x v="0"/>
    <s v="USD"/>
    <n v="1426044383"/>
    <x v="3381"/>
    <b v="0"/>
    <n v="48"/>
    <b v="1"/>
    <s v="theater/plays"/>
    <n v="102"/>
    <n v="85"/>
    <x v="1"/>
    <x v="6"/>
  </r>
  <r>
    <x v="3382"/>
    <x v="3380"/>
    <x v="3380"/>
    <n v="3500"/>
    <n v="3526"/>
    <x v="0"/>
    <x v="1"/>
    <s v="GBP"/>
    <n v="1470092340"/>
    <x v="3382"/>
    <b v="0"/>
    <n v="46"/>
    <b v="1"/>
    <s v="theater/plays"/>
    <n v="101"/>
    <n v="77"/>
    <x v="1"/>
    <x v="6"/>
  </r>
  <r>
    <x v="3383"/>
    <x v="3381"/>
    <x v="3381"/>
    <n v="1750"/>
    <n v="1955"/>
    <x v="0"/>
    <x v="0"/>
    <s v="USD"/>
    <n v="1466707620"/>
    <x v="3383"/>
    <b v="0"/>
    <n v="30"/>
    <b v="1"/>
    <s v="theater/plays"/>
    <n v="112"/>
    <n v="65"/>
    <x v="1"/>
    <x v="6"/>
  </r>
  <r>
    <x v="3384"/>
    <x v="3382"/>
    <x v="3382"/>
    <n v="6000"/>
    <n v="6000.66"/>
    <x v="0"/>
    <x v="0"/>
    <s v="USD"/>
    <n v="1448074800"/>
    <x v="3384"/>
    <b v="0"/>
    <n v="64"/>
    <b v="1"/>
    <s v="theater/plays"/>
    <n v="100"/>
    <n v="94"/>
    <x v="1"/>
    <x v="6"/>
  </r>
  <r>
    <x v="3385"/>
    <x v="3383"/>
    <x v="3383"/>
    <n v="2000"/>
    <n v="2000"/>
    <x v="0"/>
    <x v="0"/>
    <s v="USD"/>
    <n v="1418244552"/>
    <x v="3385"/>
    <b v="0"/>
    <n v="15"/>
    <b v="1"/>
    <s v="theater/plays"/>
    <n v="100"/>
    <n v="133"/>
    <x v="1"/>
    <x v="6"/>
  </r>
  <r>
    <x v="3386"/>
    <x v="3384"/>
    <x v="3384"/>
    <n v="2000"/>
    <n v="2100"/>
    <x v="0"/>
    <x v="0"/>
    <s v="USD"/>
    <n v="1417620506"/>
    <x v="3386"/>
    <b v="0"/>
    <n v="41"/>
    <b v="1"/>
    <s v="theater/plays"/>
    <n v="105"/>
    <n v="51"/>
    <x v="1"/>
    <x v="6"/>
  </r>
  <r>
    <x v="3387"/>
    <x v="3385"/>
    <x v="3385"/>
    <n v="3000"/>
    <n v="3506"/>
    <x v="0"/>
    <x v="0"/>
    <s v="USD"/>
    <n v="1418581088"/>
    <x v="3387"/>
    <b v="0"/>
    <n v="35"/>
    <b v="1"/>
    <s v="theater/plays"/>
    <n v="117"/>
    <n v="100"/>
    <x v="1"/>
    <x v="6"/>
  </r>
  <r>
    <x v="3388"/>
    <x v="3386"/>
    <x v="3386"/>
    <n v="1500"/>
    <n v="1557"/>
    <x v="0"/>
    <x v="1"/>
    <s v="GBP"/>
    <n v="1434625441"/>
    <x v="3388"/>
    <b v="0"/>
    <n v="45"/>
    <b v="1"/>
    <s v="theater/plays"/>
    <n v="104"/>
    <n v="35"/>
    <x v="1"/>
    <x v="6"/>
  </r>
  <r>
    <x v="3389"/>
    <x v="3387"/>
    <x v="3387"/>
    <n v="10000"/>
    <n v="11450"/>
    <x v="0"/>
    <x v="0"/>
    <s v="USD"/>
    <n v="1464960682"/>
    <x v="3389"/>
    <b v="0"/>
    <n v="62"/>
    <b v="1"/>
    <s v="theater/plays"/>
    <n v="115"/>
    <n v="185"/>
    <x v="1"/>
    <x v="6"/>
  </r>
  <r>
    <x v="3390"/>
    <x v="3388"/>
    <x v="3388"/>
    <n v="1500"/>
    <n v="1536"/>
    <x v="0"/>
    <x v="0"/>
    <s v="USD"/>
    <n v="1405017345"/>
    <x v="3390"/>
    <b v="0"/>
    <n v="22"/>
    <b v="1"/>
    <s v="theater/plays"/>
    <n v="102"/>
    <n v="70"/>
    <x v="1"/>
    <x v="6"/>
  </r>
  <r>
    <x v="3391"/>
    <x v="3389"/>
    <x v="3389"/>
    <n v="500"/>
    <n v="1115"/>
    <x v="0"/>
    <x v="0"/>
    <s v="USD"/>
    <n v="1407536880"/>
    <x v="3391"/>
    <b v="0"/>
    <n v="18"/>
    <b v="1"/>
    <s v="theater/plays"/>
    <n v="223"/>
    <n v="62"/>
    <x v="1"/>
    <x v="6"/>
  </r>
  <r>
    <x v="3392"/>
    <x v="3390"/>
    <x v="3390"/>
    <n v="500"/>
    <n v="500"/>
    <x v="0"/>
    <x v="1"/>
    <s v="GBP"/>
    <n v="1462565855"/>
    <x v="3392"/>
    <b v="0"/>
    <n v="12"/>
    <b v="1"/>
    <s v="theater/plays"/>
    <n v="100"/>
    <n v="42"/>
    <x v="1"/>
    <x v="6"/>
  </r>
  <r>
    <x v="3393"/>
    <x v="3391"/>
    <x v="3391"/>
    <n v="1500"/>
    <n v="1587"/>
    <x v="0"/>
    <x v="0"/>
    <s v="USD"/>
    <n v="1415234760"/>
    <x v="3393"/>
    <b v="0"/>
    <n v="44"/>
    <b v="1"/>
    <s v="theater/plays"/>
    <n v="106"/>
    <n v="36"/>
    <x v="1"/>
    <x v="6"/>
  </r>
  <r>
    <x v="3394"/>
    <x v="3392"/>
    <x v="3392"/>
    <n v="550"/>
    <n v="783"/>
    <x v="0"/>
    <x v="1"/>
    <s v="GBP"/>
    <n v="1406470645"/>
    <x v="3394"/>
    <b v="0"/>
    <n v="27"/>
    <b v="1"/>
    <s v="theater/plays"/>
    <n v="142"/>
    <n v="29"/>
    <x v="1"/>
    <x v="6"/>
  </r>
  <r>
    <x v="3395"/>
    <x v="3393"/>
    <x v="3393"/>
    <n v="500"/>
    <n v="920"/>
    <x v="0"/>
    <x v="1"/>
    <s v="GBP"/>
    <n v="1433009400"/>
    <x v="3395"/>
    <b v="0"/>
    <n v="38"/>
    <b v="1"/>
    <s v="theater/plays"/>
    <n v="184"/>
    <n v="24"/>
    <x v="1"/>
    <x v="6"/>
  </r>
  <r>
    <x v="3396"/>
    <x v="3394"/>
    <x v="3394"/>
    <n v="1500"/>
    <n v="1565"/>
    <x v="0"/>
    <x v="0"/>
    <s v="USD"/>
    <n v="1401595140"/>
    <x v="3396"/>
    <b v="0"/>
    <n v="28"/>
    <b v="1"/>
    <s v="theater/plays"/>
    <n v="104"/>
    <n v="56"/>
    <x v="1"/>
    <x v="6"/>
  </r>
  <r>
    <x v="3397"/>
    <x v="3395"/>
    <x v="3395"/>
    <n v="250"/>
    <n v="280"/>
    <x v="0"/>
    <x v="1"/>
    <s v="GBP"/>
    <n v="1455832800"/>
    <x v="3397"/>
    <b v="0"/>
    <n v="24"/>
    <b v="1"/>
    <s v="theater/plays"/>
    <n v="112"/>
    <n v="12"/>
    <x v="1"/>
    <x v="6"/>
  </r>
  <r>
    <x v="3398"/>
    <x v="3396"/>
    <x v="3396"/>
    <n v="4000"/>
    <n v="4443"/>
    <x v="0"/>
    <x v="0"/>
    <s v="USD"/>
    <n v="1416589200"/>
    <x v="3398"/>
    <b v="0"/>
    <n v="65"/>
    <b v="1"/>
    <s v="theater/plays"/>
    <n v="111"/>
    <n v="68"/>
    <x v="1"/>
    <x v="6"/>
  </r>
  <r>
    <x v="3399"/>
    <x v="3397"/>
    <x v="3397"/>
    <n v="1200"/>
    <n v="1245"/>
    <x v="0"/>
    <x v="1"/>
    <s v="GBP"/>
    <n v="1424556325"/>
    <x v="3399"/>
    <b v="0"/>
    <n v="46"/>
    <b v="1"/>
    <s v="theater/plays"/>
    <n v="104"/>
    <n v="27"/>
    <x v="1"/>
    <x v="6"/>
  </r>
  <r>
    <x v="3400"/>
    <x v="3398"/>
    <x v="3398"/>
    <n v="10000"/>
    <n v="10041"/>
    <x v="0"/>
    <x v="0"/>
    <s v="USD"/>
    <n v="1409266414"/>
    <x v="3400"/>
    <b v="0"/>
    <n v="85"/>
    <b v="1"/>
    <s v="theater/plays"/>
    <n v="100"/>
    <n v="118"/>
    <x v="1"/>
    <x v="6"/>
  </r>
  <r>
    <x v="3401"/>
    <x v="3399"/>
    <x v="3399"/>
    <n v="2900"/>
    <n v="2954"/>
    <x v="0"/>
    <x v="1"/>
    <s v="GBP"/>
    <n v="1438968146"/>
    <x v="3401"/>
    <b v="0"/>
    <n v="66"/>
    <b v="1"/>
    <s v="theater/plays"/>
    <n v="102"/>
    <n v="45"/>
    <x v="1"/>
    <x v="6"/>
  </r>
  <r>
    <x v="3402"/>
    <x v="3400"/>
    <x v="3400"/>
    <n v="15000"/>
    <n v="16465"/>
    <x v="0"/>
    <x v="0"/>
    <s v="USD"/>
    <n v="1447295460"/>
    <x v="3402"/>
    <b v="0"/>
    <n v="165"/>
    <b v="1"/>
    <s v="theater/plays"/>
    <n v="110"/>
    <n v="100"/>
    <x v="1"/>
    <x v="6"/>
  </r>
  <r>
    <x v="3403"/>
    <x v="3401"/>
    <x v="3401"/>
    <n v="2000"/>
    <n v="2000"/>
    <x v="0"/>
    <x v="1"/>
    <s v="GBP"/>
    <n v="1435230324"/>
    <x v="3403"/>
    <b v="0"/>
    <n v="17"/>
    <b v="1"/>
    <s v="theater/plays"/>
    <n v="100"/>
    <n v="118"/>
    <x v="1"/>
    <x v="6"/>
  </r>
  <r>
    <x v="3404"/>
    <x v="3402"/>
    <x v="3402"/>
    <n v="500"/>
    <n v="610"/>
    <x v="0"/>
    <x v="0"/>
    <s v="USD"/>
    <n v="1434542702"/>
    <x v="3404"/>
    <b v="0"/>
    <n v="3"/>
    <b v="1"/>
    <s v="theater/plays"/>
    <n v="122"/>
    <n v="203"/>
    <x v="1"/>
    <x v="6"/>
  </r>
  <r>
    <x v="3405"/>
    <x v="3403"/>
    <x v="3403"/>
    <n v="350"/>
    <n v="481.5"/>
    <x v="0"/>
    <x v="1"/>
    <s v="GBP"/>
    <n v="1456876740"/>
    <x v="3405"/>
    <b v="0"/>
    <n v="17"/>
    <b v="1"/>
    <s v="theater/plays"/>
    <n v="138"/>
    <n v="28"/>
    <x v="1"/>
    <x v="6"/>
  </r>
  <r>
    <x v="3406"/>
    <x v="3404"/>
    <x v="3404"/>
    <n v="10000"/>
    <n v="10031"/>
    <x v="0"/>
    <x v="0"/>
    <s v="USD"/>
    <n v="1405511376"/>
    <x v="3406"/>
    <b v="0"/>
    <n v="91"/>
    <b v="1"/>
    <s v="theater/plays"/>
    <n v="100"/>
    <n v="110"/>
    <x v="1"/>
    <x v="6"/>
  </r>
  <r>
    <x v="3407"/>
    <x v="3405"/>
    <x v="3405"/>
    <n v="2000"/>
    <n v="2142"/>
    <x v="0"/>
    <x v="1"/>
    <s v="GBP"/>
    <n v="1404641289"/>
    <x v="3407"/>
    <b v="0"/>
    <n v="67"/>
    <b v="1"/>
    <s v="theater/plays"/>
    <n v="107"/>
    <n v="32"/>
    <x v="1"/>
    <x v="6"/>
  </r>
  <r>
    <x v="3408"/>
    <x v="3406"/>
    <x v="3406"/>
    <n v="500"/>
    <n v="1055"/>
    <x v="0"/>
    <x v="0"/>
    <s v="USD"/>
    <n v="1405727304"/>
    <x v="3408"/>
    <b v="0"/>
    <n v="18"/>
    <b v="1"/>
    <s v="theater/plays"/>
    <n v="211"/>
    <n v="59"/>
    <x v="1"/>
    <x v="6"/>
  </r>
  <r>
    <x v="3409"/>
    <x v="3407"/>
    <x v="3407"/>
    <n v="500"/>
    <n v="618"/>
    <x v="0"/>
    <x v="1"/>
    <s v="GBP"/>
    <n v="1469998680"/>
    <x v="3409"/>
    <b v="0"/>
    <n v="21"/>
    <b v="1"/>
    <s v="theater/plays"/>
    <n v="124"/>
    <n v="29"/>
    <x v="1"/>
    <x v="6"/>
  </r>
  <r>
    <x v="3410"/>
    <x v="3408"/>
    <x v="3408"/>
    <n v="3000"/>
    <n v="3255"/>
    <x v="0"/>
    <x v="0"/>
    <s v="USD"/>
    <n v="1465196400"/>
    <x v="3410"/>
    <b v="0"/>
    <n v="40"/>
    <b v="1"/>
    <s v="theater/plays"/>
    <n v="109"/>
    <n v="81"/>
    <x v="1"/>
    <x v="6"/>
  </r>
  <r>
    <x v="3411"/>
    <x v="3409"/>
    <x v="3409"/>
    <n v="15000"/>
    <n v="15535"/>
    <x v="0"/>
    <x v="0"/>
    <s v="USD"/>
    <n v="1444264372"/>
    <x v="3411"/>
    <b v="0"/>
    <n v="78"/>
    <b v="1"/>
    <s v="theater/plays"/>
    <n v="104"/>
    <n v="199"/>
    <x v="1"/>
    <x v="6"/>
  </r>
  <r>
    <x v="3412"/>
    <x v="3410"/>
    <x v="3410"/>
    <n v="3000"/>
    <n v="3000"/>
    <x v="0"/>
    <x v="1"/>
    <s v="GBP"/>
    <n v="1411858862"/>
    <x v="3412"/>
    <b v="0"/>
    <n v="26"/>
    <b v="1"/>
    <s v="theater/plays"/>
    <n v="100"/>
    <n v="115"/>
    <x v="1"/>
    <x v="6"/>
  </r>
  <r>
    <x v="3413"/>
    <x v="3411"/>
    <x v="3411"/>
    <n v="500"/>
    <n v="650"/>
    <x v="0"/>
    <x v="0"/>
    <s v="USD"/>
    <n v="1425099540"/>
    <x v="3413"/>
    <b v="0"/>
    <n v="14"/>
    <b v="1"/>
    <s v="theater/plays"/>
    <n v="130"/>
    <n v="46"/>
    <x v="1"/>
    <x v="6"/>
  </r>
  <r>
    <x v="3414"/>
    <x v="3412"/>
    <x v="3412"/>
    <n v="3000"/>
    <n v="3105"/>
    <x v="0"/>
    <x v="0"/>
    <s v="USD"/>
    <n v="1480579140"/>
    <x v="3414"/>
    <b v="0"/>
    <n v="44"/>
    <b v="1"/>
    <s v="theater/plays"/>
    <n v="104"/>
    <n v="71"/>
    <x v="1"/>
    <x v="6"/>
  </r>
  <r>
    <x v="3415"/>
    <x v="3413"/>
    <x v="3413"/>
    <n v="200"/>
    <n v="200"/>
    <x v="0"/>
    <x v="0"/>
    <s v="USD"/>
    <n v="1460935800"/>
    <x v="3415"/>
    <b v="0"/>
    <n v="9"/>
    <b v="1"/>
    <s v="theater/plays"/>
    <n v="100"/>
    <n v="22"/>
    <x v="1"/>
    <x v="6"/>
  </r>
  <r>
    <x v="3416"/>
    <x v="3414"/>
    <x v="3414"/>
    <n v="4000"/>
    <n v="4784"/>
    <x v="0"/>
    <x v="1"/>
    <s v="GBP"/>
    <n v="1429813800"/>
    <x v="3416"/>
    <b v="0"/>
    <n v="30"/>
    <b v="1"/>
    <s v="theater/plays"/>
    <n v="120"/>
    <n v="159"/>
    <x v="1"/>
    <x v="6"/>
  </r>
  <r>
    <x v="3417"/>
    <x v="3415"/>
    <x v="3415"/>
    <n v="1700"/>
    <n v="1700.01"/>
    <x v="0"/>
    <x v="0"/>
    <s v="USD"/>
    <n v="1414284180"/>
    <x v="3417"/>
    <b v="0"/>
    <n v="45"/>
    <b v="1"/>
    <s v="theater/plays"/>
    <n v="100"/>
    <n v="38"/>
    <x v="1"/>
    <x v="6"/>
  </r>
  <r>
    <x v="3418"/>
    <x v="3416"/>
    <x v="3416"/>
    <n v="4000"/>
    <n v="4035"/>
    <x v="0"/>
    <x v="0"/>
    <s v="USD"/>
    <n v="1400875307"/>
    <x v="3418"/>
    <b v="0"/>
    <n v="56"/>
    <b v="1"/>
    <s v="theater/plays"/>
    <n v="101"/>
    <n v="72"/>
    <x v="1"/>
    <x v="6"/>
  </r>
  <r>
    <x v="3419"/>
    <x v="3417"/>
    <x v="3417"/>
    <n v="2750"/>
    <n v="2930"/>
    <x v="0"/>
    <x v="17"/>
    <s v="EUR"/>
    <n v="1459978200"/>
    <x v="3419"/>
    <b v="0"/>
    <n v="46"/>
    <b v="1"/>
    <s v="theater/plays"/>
    <n v="107"/>
    <n v="64"/>
    <x v="1"/>
    <x v="6"/>
  </r>
  <r>
    <x v="3420"/>
    <x v="3418"/>
    <x v="3418"/>
    <n v="700"/>
    <n v="966"/>
    <x v="0"/>
    <x v="1"/>
    <s v="GBP"/>
    <n v="1455408000"/>
    <x v="3420"/>
    <b v="0"/>
    <n v="34"/>
    <b v="1"/>
    <s v="theater/plays"/>
    <n v="138"/>
    <n v="28"/>
    <x v="1"/>
    <x v="6"/>
  </r>
  <r>
    <x v="3421"/>
    <x v="3419"/>
    <x v="3419"/>
    <n v="10000"/>
    <n v="10115"/>
    <x v="0"/>
    <x v="0"/>
    <s v="USD"/>
    <n v="1425495563"/>
    <x v="3421"/>
    <b v="0"/>
    <n v="98"/>
    <b v="1"/>
    <s v="theater/plays"/>
    <n v="101"/>
    <n v="103"/>
    <x v="1"/>
    <x v="6"/>
  </r>
  <r>
    <x v="3422"/>
    <x v="3420"/>
    <x v="3420"/>
    <n v="3000"/>
    <n v="3273"/>
    <x v="0"/>
    <x v="1"/>
    <s v="GBP"/>
    <n v="1450051200"/>
    <x v="3422"/>
    <b v="0"/>
    <n v="46"/>
    <b v="1"/>
    <s v="theater/plays"/>
    <n v="109"/>
    <n v="71"/>
    <x v="1"/>
    <x v="6"/>
  </r>
  <r>
    <x v="3423"/>
    <x v="3421"/>
    <x v="3421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x v="3424"/>
    <x v="3422"/>
    <x v="3422"/>
    <n v="6000"/>
    <n v="6215"/>
    <x v="0"/>
    <x v="0"/>
    <s v="USD"/>
    <n v="1423119540"/>
    <x v="3424"/>
    <b v="0"/>
    <n v="76"/>
    <b v="1"/>
    <s v="theater/plays"/>
    <n v="104"/>
    <n v="82"/>
    <x v="1"/>
    <x v="6"/>
  </r>
  <r>
    <x v="3425"/>
    <x v="3423"/>
    <x v="3423"/>
    <n v="30000"/>
    <n v="30891.1"/>
    <x v="0"/>
    <x v="0"/>
    <s v="USD"/>
    <n v="1412434136"/>
    <x v="3425"/>
    <b v="0"/>
    <n v="104"/>
    <b v="1"/>
    <s v="theater/plays"/>
    <n v="103"/>
    <n v="297"/>
    <x v="1"/>
    <x v="6"/>
  </r>
  <r>
    <x v="3426"/>
    <x v="3424"/>
    <x v="3424"/>
    <n v="3750"/>
    <n v="4055"/>
    <x v="0"/>
    <x v="0"/>
    <s v="USD"/>
    <n v="1411264800"/>
    <x v="3426"/>
    <b v="0"/>
    <n v="87"/>
    <b v="1"/>
    <s v="theater/plays"/>
    <n v="108"/>
    <n v="47"/>
    <x v="1"/>
    <x v="6"/>
  </r>
  <r>
    <x v="3427"/>
    <x v="3425"/>
    <x v="3425"/>
    <n v="1500"/>
    <n v="1500"/>
    <x v="0"/>
    <x v="1"/>
    <s v="GBP"/>
    <n v="1404314952"/>
    <x v="3427"/>
    <b v="0"/>
    <n v="29"/>
    <b v="1"/>
    <s v="theater/plays"/>
    <n v="100"/>
    <n v="52"/>
    <x v="1"/>
    <x v="6"/>
  </r>
  <r>
    <x v="3428"/>
    <x v="3426"/>
    <x v="3426"/>
    <n v="2000"/>
    <n v="2055"/>
    <x v="0"/>
    <x v="1"/>
    <s v="GBP"/>
    <n v="1425142800"/>
    <x v="3428"/>
    <b v="0"/>
    <n v="51"/>
    <b v="1"/>
    <s v="theater/plays"/>
    <n v="103"/>
    <n v="40"/>
    <x v="1"/>
    <x v="6"/>
  </r>
  <r>
    <x v="3429"/>
    <x v="3427"/>
    <x v="3427"/>
    <n v="150"/>
    <n v="195"/>
    <x v="0"/>
    <x v="1"/>
    <s v="GBP"/>
    <n v="1478046661"/>
    <x v="3429"/>
    <b v="0"/>
    <n v="12"/>
    <b v="1"/>
    <s v="theater/plays"/>
    <n v="130"/>
    <n v="16"/>
    <x v="1"/>
    <x v="6"/>
  </r>
  <r>
    <x v="3430"/>
    <x v="3428"/>
    <x v="3428"/>
    <n v="2000"/>
    <n v="2170.9899999999998"/>
    <x v="0"/>
    <x v="1"/>
    <s v="GBP"/>
    <n v="1406760101"/>
    <x v="3430"/>
    <b v="0"/>
    <n v="72"/>
    <b v="1"/>
    <s v="theater/plays"/>
    <n v="109"/>
    <n v="30"/>
    <x v="1"/>
    <x v="6"/>
  </r>
  <r>
    <x v="3431"/>
    <x v="3429"/>
    <x v="3429"/>
    <n v="2000"/>
    <n v="2000"/>
    <x v="0"/>
    <x v="0"/>
    <s v="USD"/>
    <n v="1408383153"/>
    <x v="3431"/>
    <b v="0"/>
    <n v="21"/>
    <b v="1"/>
    <s v="theater/plays"/>
    <n v="100"/>
    <n v="95"/>
    <x v="1"/>
    <x v="6"/>
  </r>
  <r>
    <x v="3432"/>
    <x v="3430"/>
    <x v="3430"/>
    <n v="2000"/>
    <n v="2193"/>
    <x v="0"/>
    <x v="0"/>
    <s v="USD"/>
    <n v="1454709600"/>
    <x v="3432"/>
    <b v="0"/>
    <n v="42"/>
    <b v="1"/>
    <s v="theater/plays"/>
    <n v="110"/>
    <n v="52"/>
    <x v="1"/>
    <x v="6"/>
  </r>
  <r>
    <x v="3433"/>
    <x v="3431"/>
    <x v="3431"/>
    <n v="9500"/>
    <n v="9525"/>
    <x v="0"/>
    <x v="0"/>
    <s v="USD"/>
    <n v="1402974000"/>
    <x v="3433"/>
    <b v="0"/>
    <n v="71"/>
    <b v="1"/>
    <s v="theater/plays"/>
    <n v="100"/>
    <n v="134"/>
    <x v="1"/>
    <x v="6"/>
  </r>
  <r>
    <x v="3434"/>
    <x v="3432"/>
    <x v="3432"/>
    <n v="10000"/>
    <n v="10555"/>
    <x v="0"/>
    <x v="0"/>
    <s v="USD"/>
    <n v="1404983269"/>
    <x v="3434"/>
    <b v="0"/>
    <n v="168"/>
    <b v="1"/>
    <s v="theater/plays"/>
    <n v="106"/>
    <n v="63"/>
    <x v="1"/>
    <x v="6"/>
  </r>
  <r>
    <x v="3435"/>
    <x v="3433"/>
    <x v="3433"/>
    <n v="1000"/>
    <n v="1120"/>
    <x v="0"/>
    <x v="0"/>
    <s v="USD"/>
    <n v="1470538800"/>
    <x v="3435"/>
    <b v="0"/>
    <n v="19"/>
    <b v="1"/>
    <s v="theater/plays"/>
    <n v="112"/>
    <n v="59"/>
    <x v="1"/>
    <x v="6"/>
  </r>
  <r>
    <x v="3436"/>
    <x v="3434"/>
    <x v="3434"/>
    <n v="5000"/>
    <n v="5295"/>
    <x v="0"/>
    <x v="0"/>
    <s v="USD"/>
    <n v="1408638480"/>
    <x v="3436"/>
    <b v="0"/>
    <n v="37"/>
    <b v="1"/>
    <s v="theater/plays"/>
    <n v="106"/>
    <n v="143"/>
    <x v="1"/>
    <x v="6"/>
  </r>
  <r>
    <x v="3437"/>
    <x v="3435"/>
    <x v="3435"/>
    <n v="3000"/>
    <n v="3030"/>
    <x v="0"/>
    <x v="0"/>
    <s v="USD"/>
    <n v="1440003820"/>
    <x v="3437"/>
    <b v="0"/>
    <n v="36"/>
    <b v="1"/>
    <s v="theater/plays"/>
    <n v="101"/>
    <n v="84"/>
    <x v="1"/>
    <x v="6"/>
  </r>
  <r>
    <x v="3438"/>
    <x v="3436"/>
    <x v="3436"/>
    <n v="2500"/>
    <n v="2605"/>
    <x v="0"/>
    <x v="1"/>
    <s v="GBP"/>
    <n v="1430600400"/>
    <x v="3438"/>
    <b v="0"/>
    <n v="14"/>
    <b v="1"/>
    <s v="theater/plays"/>
    <n v="104"/>
    <n v="186"/>
    <x v="1"/>
    <x v="6"/>
  </r>
  <r>
    <x v="3439"/>
    <x v="3437"/>
    <x v="3437"/>
    <n v="1200"/>
    <n v="1616.14"/>
    <x v="0"/>
    <x v="0"/>
    <s v="USD"/>
    <n v="1453179540"/>
    <x v="3439"/>
    <b v="0"/>
    <n v="18"/>
    <b v="1"/>
    <s v="theater/plays"/>
    <n v="135"/>
    <n v="90"/>
    <x v="1"/>
    <x v="6"/>
  </r>
  <r>
    <x v="3440"/>
    <x v="3438"/>
    <x v="3438"/>
    <n v="5000"/>
    <n v="5260.92"/>
    <x v="0"/>
    <x v="0"/>
    <s v="USD"/>
    <n v="1405095300"/>
    <x v="3440"/>
    <b v="0"/>
    <n v="82"/>
    <b v="1"/>
    <s v="theater/plays"/>
    <n v="105"/>
    <n v="64"/>
    <x v="1"/>
    <x v="6"/>
  </r>
  <r>
    <x v="3441"/>
    <x v="3439"/>
    <x v="3439"/>
    <n v="2500"/>
    <n v="2565"/>
    <x v="0"/>
    <x v="0"/>
    <s v="USD"/>
    <n v="1447445820"/>
    <x v="3441"/>
    <b v="0"/>
    <n v="43"/>
    <b v="1"/>
    <s v="theater/plays"/>
    <n v="103"/>
    <n v="60"/>
    <x v="1"/>
    <x v="6"/>
  </r>
  <r>
    <x v="3442"/>
    <x v="3440"/>
    <x v="3440"/>
    <n v="250"/>
    <n v="250"/>
    <x v="0"/>
    <x v="0"/>
    <s v="USD"/>
    <n v="1433016672"/>
    <x v="3442"/>
    <b v="0"/>
    <n v="8"/>
    <b v="1"/>
    <s v="theater/plays"/>
    <n v="100"/>
    <n v="31"/>
    <x v="1"/>
    <x v="6"/>
  </r>
  <r>
    <x v="3443"/>
    <x v="3441"/>
    <x v="3441"/>
    <n v="1000"/>
    <n v="1855"/>
    <x v="0"/>
    <x v="0"/>
    <s v="USD"/>
    <n v="1410266146"/>
    <x v="3443"/>
    <b v="0"/>
    <n v="45"/>
    <b v="1"/>
    <s v="theater/plays"/>
    <n v="186"/>
    <n v="41"/>
    <x v="1"/>
    <x v="6"/>
  </r>
  <r>
    <x v="3444"/>
    <x v="3442"/>
    <x v="3442"/>
    <n v="300"/>
    <n v="867"/>
    <x v="0"/>
    <x v="2"/>
    <s v="AUD"/>
    <n v="1465394340"/>
    <x v="3444"/>
    <b v="0"/>
    <n v="20"/>
    <b v="1"/>
    <s v="theater/plays"/>
    <n v="289"/>
    <n v="43"/>
    <x v="1"/>
    <x v="6"/>
  </r>
  <r>
    <x v="3445"/>
    <x v="3443"/>
    <x v="3443"/>
    <n v="2000"/>
    <n v="2000"/>
    <x v="0"/>
    <x v="1"/>
    <s v="GBP"/>
    <n v="1445604236"/>
    <x v="3445"/>
    <b v="0"/>
    <n v="31"/>
    <b v="1"/>
    <s v="theater/plays"/>
    <n v="100"/>
    <n v="65"/>
    <x v="1"/>
    <x v="6"/>
  </r>
  <r>
    <x v="3446"/>
    <x v="3444"/>
    <x v="3444"/>
    <n v="1000"/>
    <n v="1082"/>
    <x v="0"/>
    <x v="1"/>
    <s v="GBP"/>
    <n v="1423138800"/>
    <x v="3446"/>
    <b v="0"/>
    <n v="25"/>
    <b v="1"/>
    <s v="theater/plays"/>
    <n v="108"/>
    <n v="43"/>
    <x v="1"/>
    <x v="6"/>
  </r>
  <r>
    <x v="3447"/>
    <x v="3445"/>
    <x v="3445"/>
    <n v="1000"/>
    <n v="1078"/>
    <x v="0"/>
    <x v="0"/>
    <s v="USD"/>
    <n v="1458332412"/>
    <x v="3447"/>
    <b v="0"/>
    <n v="14"/>
    <b v="1"/>
    <s v="theater/plays"/>
    <n v="108"/>
    <n v="77"/>
    <x v="1"/>
    <x v="6"/>
  </r>
  <r>
    <x v="3448"/>
    <x v="3446"/>
    <x v="3446"/>
    <n v="2100"/>
    <n v="2305"/>
    <x v="0"/>
    <x v="0"/>
    <s v="USD"/>
    <n v="1418784689"/>
    <x v="3448"/>
    <b v="0"/>
    <n v="45"/>
    <b v="1"/>
    <s v="theater/plays"/>
    <n v="110"/>
    <n v="51"/>
    <x v="1"/>
    <x v="6"/>
  </r>
  <r>
    <x v="3449"/>
    <x v="3447"/>
    <x v="3447"/>
    <n v="800"/>
    <n v="1365"/>
    <x v="0"/>
    <x v="0"/>
    <s v="USD"/>
    <n v="1468036800"/>
    <x v="3449"/>
    <b v="0"/>
    <n v="20"/>
    <b v="1"/>
    <s v="theater/plays"/>
    <n v="171"/>
    <n v="68"/>
    <x v="1"/>
    <x v="6"/>
  </r>
  <r>
    <x v="3450"/>
    <x v="3448"/>
    <x v="3448"/>
    <n v="500"/>
    <n v="760"/>
    <x v="0"/>
    <x v="1"/>
    <s v="GBP"/>
    <n v="1427990071"/>
    <x v="3450"/>
    <b v="0"/>
    <n v="39"/>
    <b v="1"/>
    <s v="theater/plays"/>
    <n v="152"/>
    <n v="19"/>
    <x v="1"/>
    <x v="6"/>
  </r>
  <r>
    <x v="3451"/>
    <x v="3449"/>
    <x v="3449"/>
    <n v="650"/>
    <n v="658"/>
    <x v="0"/>
    <x v="0"/>
    <s v="USD"/>
    <n v="1429636927"/>
    <x v="3451"/>
    <b v="0"/>
    <n v="16"/>
    <b v="1"/>
    <s v="theater/plays"/>
    <n v="101"/>
    <n v="41"/>
    <x v="1"/>
    <x v="6"/>
  </r>
  <r>
    <x v="3452"/>
    <x v="3450"/>
    <x v="3450"/>
    <n v="1000"/>
    <n v="1532"/>
    <x v="0"/>
    <x v="0"/>
    <s v="USD"/>
    <n v="1406087940"/>
    <x v="3452"/>
    <b v="0"/>
    <n v="37"/>
    <b v="1"/>
    <s v="theater/plays"/>
    <n v="153"/>
    <n v="41"/>
    <x v="1"/>
    <x v="6"/>
  </r>
  <r>
    <x v="3453"/>
    <x v="3451"/>
    <x v="3451"/>
    <n v="300"/>
    <n v="385"/>
    <x v="0"/>
    <x v="1"/>
    <s v="GBP"/>
    <n v="1471130956"/>
    <x v="3453"/>
    <b v="0"/>
    <n v="14"/>
    <b v="1"/>
    <s v="theater/plays"/>
    <n v="128"/>
    <n v="28"/>
    <x v="1"/>
    <x v="6"/>
  </r>
  <r>
    <x v="3454"/>
    <x v="3452"/>
    <x v="3452"/>
    <n v="700"/>
    <n v="705"/>
    <x v="0"/>
    <x v="1"/>
    <s v="GBP"/>
    <n v="1406825159"/>
    <x v="3454"/>
    <b v="0"/>
    <n v="21"/>
    <b v="1"/>
    <s v="theater/plays"/>
    <n v="101"/>
    <n v="34"/>
    <x v="1"/>
    <x v="6"/>
  </r>
  <r>
    <x v="3455"/>
    <x v="3453"/>
    <x v="3453"/>
    <n v="10000"/>
    <n v="10065"/>
    <x v="0"/>
    <x v="0"/>
    <s v="USD"/>
    <n v="1476381627"/>
    <x v="3455"/>
    <b v="0"/>
    <n v="69"/>
    <b v="1"/>
    <s v="theater/plays"/>
    <n v="101"/>
    <n v="146"/>
    <x v="1"/>
    <x v="6"/>
  </r>
  <r>
    <x v="3456"/>
    <x v="3454"/>
    <x v="3454"/>
    <n v="3000"/>
    <n v="5739"/>
    <x v="0"/>
    <x v="0"/>
    <s v="USD"/>
    <n v="1406876340"/>
    <x v="3456"/>
    <b v="0"/>
    <n v="16"/>
    <b v="1"/>
    <s v="theater/plays"/>
    <n v="191"/>
    <n v="359"/>
    <x v="1"/>
    <x v="6"/>
  </r>
  <r>
    <x v="3457"/>
    <x v="3455"/>
    <x v="3455"/>
    <n v="2000"/>
    <n v="2804"/>
    <x v="0"/>
    <x v="0"/>
    <s v="USD"/>
    <n v="1423720740"/>
    <x v="3457"/>
    <b v="0"/>
    <n v="55"/>
    <b v="1"/>
    <s v="theater/plays"/>
    <n v="140"/>
    <n v="51"/>
    <x v="1"/>
    <x v="6"/>
  </r>
  <r>
    <x v="3458"/>
    <x v="3456"/>
    <x v="3456"/>
    <n v="978"/>
    <n v="1216"/>
    <x v="0"/>
    <x v="0"/>
    <s v="USD"/>
    <n v="1422937620"/>
    <x v="3458"/>
    <b v="0"/>
    <n v="27"/>
    <b v="1"/>
    <s v="theater/plays"/>
    <n v="124"/>
    <n v="45"/>
    <x v="1"/>
    <x v="6"/>
  </r>
  <r>
    <x v="3459"/>
    <x v="3457"/>
    <x v="3457"/>
    <n v="500"/>
    <n v="631"/>
    <x v="0"/>
    <x v="1"/>
    <s v="GBP"/>
    <n v="1463743860"/>
    <x v="3459"/>
    <b v="0"/>
    <n v="36"/>
    <b v="1"/>
    <s v="theater/plays"/>
    <n v="126"/>
    <n v="18"/>
    <x v="1"/>
    <x v="6"/>
  </r>
  <r>
    <x v="3460"/>
    <x v="3458"/>
    <x v="3458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x v="3461"/>
    <x v="3459"/>
    <x v="3459"/>
    <n v="500"/>
    <n v="695"/>
    <x v="0"/>
    <x v="0"/>
    <s v="USD"/>
    <n v="1477710000"/>
    <x v="3461"/>
    <b v="0"/>
    <n v="12"/>
    <b v="1"/>
    <s v="theater/plays"/>
    <n v="139"/>
    <n v="58"/>
    <x v="1"/>
    <x v="6"/>
  </r>
  <r>
    <x v="3462"/>
    <x v="3460"/>
    <x v="3460"/>
    <n v="250"/>
    <n v="505"/>
    <x v="0"/>
    <x v="0"/>
    <s v="USD"/>
    <n v="1436551200"/>
    <x v="3462"/>
    <b v="0"/>
    <n v="17"/>
    <b v="1"/>
    <s v="theater/plays"/>
    <n v="202"/>
    <n v="30"/>
    <x v="1"/>
    <x v="6"/>
  </r>
  <r>
    <x v="3463"/>
    <x v="3461"/>
    <x v="3461"/>
    <n v="10000"/>
    <n v="10338"/>
    <x v="0"/>
    <x v="5"/>
    <s v="CAD"/>
    <n v="1476158340"/>
    <x v="3463"/>
    <b v="0"/>
    <n v="114"/>
    <b v="1"/>
    <s v="theater/plays"/>
    <n v="103"/>
    <n v="91"/>
    <x v="1"/>
    <x v="6"/>
  </r>
  <r>
    <x v="3464"/>
    <x v="3462"/>
    <x v="3462"/>
    <n v="5000"/>
    <n v="5116.18"/>
    <x v="0"/>
    <x v="0"/>
    <s v="USD"/>
    <n v="1471921637"/>
    <x v="3464"/>
    <b v="0"/>
    <n v="93"/>
    <b v="1"/>
    <s v="theater/plays"/>
    <n v="102"/>
    <n v="55"/>
    <x v="1"/>
    <x v="6"/>
  </r>
  <r>
    <x v="3465"/>
    <x v="3463"/>
    <x v="3463"/>
    <n v="2000"/>
    <n v="2060"/>
    <x v="0"/>
    <x v="1"/>
    <s v="GBP"/>
    <n v="1439136000"/>
    <x v="3465"/>
    <b v="0"/>
    <n v="36"/>
    <b v="1"/>
    <s v="theater/plays"/>
    <n v="103"/>
    <n v="57"/>
    <x v="1"/>
    <x v="6"/>
  </r>
  <r>
    <x v="3466"/>
    <x v="3464"/>
    <x v="3464"/>
    <n v="3500"/>
    <n v="4450"/>
    <x v="0"/>
    <x v="0"/>
    <s v="USD"/>
    <n v="1461108450"/>
    <x v="3466"/>
    <b v="0"/>
    <n v="61"/>
    <b v="1"/>
    <s v="theater/plays"/>
    <n v="127"/>
    <n v="73"/>
    <x v="1"/>
    <x v="6"/>
  </r>
  <r>
    <x v="3467"/>
    <x v="3465"/>
    <x v="3465"/>
    <n v="3000"/>
    <n v="3030"/>
    <x v="0"/>
    <x v="0"/>
    <s v="USD"/>
    <n v="1426864032"/>
    <x v="3467"/>
    <b v="0"/>
    <n v="47"/>
    <b v="1"/>
    <s v="theater/plays"/>
    <n v="101"/>
    <n v="64"/>
    <x v="1"/>
    <x v="6"/>
  </r>
  <r>
    <x v="3468"/>
    <x v="3466"/>
    <x v="3466"/>
    <n v="10000"/>
    <n v="12178"/>
    <x v="0"/>
    <x v="0"/>
    <s v="USD"/>
    <n v="1474426800"/>
    <x v="3468"/>
    <b v="0"/>
    <n v="17"/>
    <b v="1"/>
    <s v="theater/plays"/>
    <n v="122"/>
    <n v="716"/>
    <x v="1"/>
    <x v="6"/>
  </r>
  <r>
    <x v="3469"/>
    <x v="3467"/>
    <x v="3467"/>
    <n v="2800"/>
    <n v="3175"/>
    <x v="0"/>
    <x v="0"/>
    <s v="USD"/>
    <n v="1461857045"/>
    <x v="3469"/>
    <b v="0"/>
    <n v="63"/>
    <b v="1"/>
    <s v="theater/plays"/>
    <n v="113"/>
    <n v="50"/>
    <x v="1"/>
    <x v="6"/>
  </r>
  <r>
    <x v="3470"/>
    <x v="3468"/>
    <x v="3468"/>
    <n v="250"/>
    <n v="375"/>
    <x v="0"/>
    <x v="0"/>
    <s v="USD"/>
    <n v="1468618680"/>
    <x v="3470"/>
    <b v="0"/>
    <n v="9"/>
    <b v="1"/>
    <s v="theater/plays"/>
    <n v="150"/>
    <n v="42"/>
    <x v="1"/>
    <x v="6"/>
  </r>
  <r>
    <x v="3471"/>
    <x v="3469"/>
    <x v="3469"/>
    <n v="500"/>
    <n v="1073"/>
    <x v="0"/>
    <x v="1"/>
    <s v="GBP"/>
    <n v="1409515200"/>
    <x v="3471"/>
    <b v="0"/>
    <n v="30"/>
    <b v="1"/>
    <s v="theater/plays"/>
    <n v="215"/>
    <n v="36"/>
    <x v="1"/>
    <x v="6"/>
  </r>
  <r>
    <x v="3472"/>
    <x v="3470"/>
    <x v="3470"/>
    <n v="2000"/>
    <n v="2041"/>
    <x v="0"/>
    <x v="0"/>
    <s v="USD"/>
    <n v="1415253540"/>
    <x v="3472"/>
    <b v="0"/>
    <n v="23"/>
    <b v="1"/>
    <s v="theater/plays"/>
    <n v="102"/>
    <n v="89"/>
    <x v="1"/>
    <x v="6"/>
  </r>
  <r>
    <x v="3473"/>
    <x v="3471"/>
    <x v="3471"/>
    <n v="4900"/>
    <n v="4900"/>
    <x v="0"/>
    <x v="0"/>
    <s v="USD"/>
    <n v="1426883220"/>
    <x v="3473"/>
    <b v="0"/>
    <n v="33"/>
    <b v="1"/>
    <s v="theater/plays"/>
    <n v="100"/>
    <n v="148"/>
    <x v="1"/>
    <x v="6"/>
  </r>
  <r>
    <x v="3474"/>
    <x v="3472"/>
    <x v="3472"/>
    <n v="2000"/>
    <n v="2020"/>
    <x v="0"/>
    <x v="1"/>
    <s v="GBP"/>
    <n v="1469016131"/>
    <x v="3474"/>
    <b v="0"/>
    <n v="39"/>
    <b v="1"/>
    <s v="theater/plays"/>
    <n v="101"/>
    <n v="52"/>
    <x v="1"/>
    <x v="6"/>
  </r>
  <r>
    <x v="3475"/>
    <x v="3473"/>
    <x v="3473"/>
    <n v="300"/>
    <n v="340"/>
    <x v="0"/>
    <x v="1"/>
    <s v="GBP"/>
    <n v="1414972800"/>
    <x v="3475"/>
    <b v="0"/>
    <n v="17"/>
    <b v="1"/>
    <s v="theater/plays"/>
    <n v="113"/>
    <n v="20"/>
    <x v="1"/>
    <x v="6"/>
  </r>
  <r>
    <x v="3476"/>
    <x v="3474"/>
    <x v="3474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x v="3477"/>
    <x v="3475"/>
    <x v="3475"/>
    <n v="1800"/>
    <n v="2076"/>
    <x v="0"/>
    <x v="0"/>
    <s v="USD"/>
    <n v="1431831600"/>
    <x v="3477"/>
    <b v="0"/>
    <n v="39"/>
    <b v="1"/>
    <s v="theater/plays"/>
    <n v="115"/>
    <n v="53"/>
    <x v="1"/>
    <x v="6"/>
  </r>
  <r>
    <x v="3478"/>
    <x v="3476"/>
    <x v="3476"/>
    <n v="2000"/>
    <n v="2257"/>
    <x v="0"/>
    <x v="0"/>
    <s v="USD"/>
    <n v="1426539600"/>
    <x v="3478"/>
    <b v="0"/>
    <n v="57"/>
    <b v="1"/>
    <s v="theater/plays"/>
    <n v="113"/>
    <n v="40"/>
    <x v="1"/>
    <x v="6"/>
  </r>
  <r>
    <x v="3479"/>
    <x v="3477"/>
    <x v="3477"/>
    <n v="1500"/>
    <n v="1918"/>
    <x v="0"/>
    <x v="1"/>
    <s v="GBP"/>
    <n v="1403382680"/>
    <x v="3479"/>
    <b v="0"/>
    <n v="56"/>
    <b v="1"/>
    <s v="theater/plays"/>
    <n v="128"/>
    <n v="34"/>
    <x v="1"/>
    <x v="6"/>
  </r>
  <r>
    <x v="3480"/>
    <x v="3478"/>
    <x v="3478"/>
    <n v="1500"/>
    <n v="2140"/>
    <x v="0"/>
    <x v="0"/>
    <s v="USD"/>
    <n v="1436562000"/>
    <x v="3480"/>
    <b v="0"/>
    <n v="13"/>
    <b v="1"/>
    <s v="theater/plays"/>
    <n v="143"/>
    <n v="165"/>
    <x v="1"/>
    <x v="6"/>
  </r>
  <r>
    <x v="3481"/>
    <x v="3479"/>
    <x v="3479"/>
    <n v="10000"/>
    <n v="11880"/>
    <x v="0"/>
    <x v="2"/>
    <s v="AUD"/>
    <n v="1420178188"/>
    <x v="3481"/>
    <b v="0"/>
    <n v="95"/>
    <b v="1"/>
    <s v="theater/plays"/>
    <n v="119"/>
    <n v="125"/>
    <x v="1"/>
    <x v="6"/>
  </r>
  <r>
    <x v="3482"/>
    <x v="3480"/>
    <x v="3480"/>
    <n v="3000"/>
    <n v="4150"/>
    <x v="0"/>
    <x v="1"/>
    <s v="GBP"/>
    <n v="1404671466"/>
    <x v="3482"/>
    <b v="0"/>
    <n v="80"/>
    <b v="1"/>
    <s v="theater/plays"/>
    <n v="138"/>
    <n v="52"/>
    <x v="1"/>
    <x v="6"/>
  </r>
  <r>
    <x v="3483"/>
    <x v="3481"/>
    <x v="3481"/>
    <n v="3350"/>
    <n v="5358"/>
    <x v="0"/>
    <x v="0"/>
    <s v="USD"/>
    <n v="1404403381"/>
    <x v="3483"/>
    <b v="0"/>
    <n v="133"/>
    <b v="1"/>
    <s v="theater/plays"/>
    <n v="160"/>
    <n v="40"/>
    <x v="1"/>
    <x v="6"/>
  </r>
  <r>
    <x v="3484"/>
    <x v="3482"/>
    <x v="3482"/>
    <n v="2500"/>
    <n v="2856"/>
    <x v="0"/>
    <x v="0"/>
    <s v="USD"/>
    <n v="1466014499"/>
    <x v="3484"/>
    <b v="0"/>
    <n v="44"/>
    <b v="1"/>
    <s v="theater/plays"/>
    <n v="114"/>
    <n v="65"/>
    <x v="1"/>
    <x v="6"/>
  </r>
  <r>
    <x v="3485"/>
    <x v="3483"/>
    <x v="3483"/>
    <n v="1650"/>
    <n v="1660"/>
    <x v="0"/>
    <x v="0"/>
    <s v="USD"/>
    <n v="1454431080"/>
    <x v="3485"/>
    <b v="0"/>
    <n v="30"/>
    <b v="1"/>
    <s v="theater/plays"/>
    <n v="101"/>
    <n v="55"/>
    <x v="1"/>
    <x v="6"/>
  </r>
  <r>
    <x v="3486"/>
    <x v="3484"/>
    <x v="3484"/>
    <n v="3000"/>
    <n v="4656"/>
    <x v="0"/>
    <x v="0"/>
    <s v="USD"/>
    <n v="1433314740"/>
    <x v="3486"/>
    <b v="0"/>
    <n v="56"/>
    <b v="1"/>
    <s v="theater/plays"/>
    <n v="155"/>
    <n v="83"/>
    <x v="1"/>
    <x v="6"/>
  </r>
  <r>
    <x v="3487"/>
    <x v="3485"/>
    <x v="3485"/>
    <n v="2000"/>
    <n v="2555"/>
    <x v="0"/>
    <x v="1"/>
    <s v="GBP"/>
    <n v="1435185252"/>
    <x v="3487"/>
    <b v="0"/>
    <n v="66"/>
    <b v="1"/>
    <s v="theater/plays"/>
    <n v="128"/>
    <n v="39"/>
    <x v="1"/>
    <x v="6"/>
  </r>
  <r>
    <x v="3488"/>
    <x v="3486"/>
    <x v="3486"/>
    <n v="3000"/>
    <n v="3636"/>
    <x v="0"/>
    <x v="0"/>
    <s v="USD"/>
    <n v="1429286400"/>
    <x v="3488"/>
    <b v="0"/>
    <n v="29"/>
    <b v="1"/>
    <s v="theater/plays"/>
    <n v="121"/>
    <n v="125"/>
    <x v="1"/>
    <x v="6"/>
  </r>
  <r>
    <x v="3489"/>
    <x v="3487"/>
    <x v="3487"/>
    <n v="5000"/>
    <n v="5635"/>
    <x v="0"/>
    <x v="1"/>
    <s v="GBP"/>
    <n v="1400965200"/>
    <x v="3489"/>
    <b v="0"/>
    <n v="72"/>
    <b v="1"/>
    <s v="theater/plays"/>
    <n v="113"/>
    <n v="78"/>
    <x v="1"/>
    <x v="6"/>
  </r>
  <r>
    <x v="3490"/>
    <x v="3488"/>
    <x v="3488"/>
    <n v="1000"/>
    <n v="1275"/>
    <x v="0"/>
    <x v="0"/>
    <s v="USD"/>
    <n v="1460574924"/>
    <x v="3490"/>
    <b v="0"/>
    <n v="27"/>
    <b v="1"/>
    <s v="theater/plays"/>
    <n v="128"/>
    <n v="47"/>
    <x v="1"/>
    <x v="6"/>
  </r>
  <r>
    <x v="3491"/>
    <x v="3489"/>
    <x v="3489"/>
    <n v="500"/>
    <n v="791"/>
    <x v="0"/>
    <x v="0"/>
    <s v="USD"/>
    <n v="1431928784"/>
    <x v="3491"/>
    <b v="0"/>
    <n v="10"/>
    <b v="1"/>
    <s v="theater/plays"/>
    <n v="158"/>
    <n v="79"/>
    <x v="1"/>
    <x v="6"/>
  </r>
  <r>
    <x v="3492"/>
    <x v="3490"/>
    <x v="3490"/>
    <n v="3800"/>
    <n v="4000.22"/>
    <x v="0"/>
    <x v="0"/>
    <s v="USD"/>
    <n v="1445818397"/>
    <x v="3492"/>
    <b v="0"/>
    <n v="35"/>
    <b v="1"/>
    <s v="theater/plays"/>
    <n v="105"/>
    <n v="114"/>
    <x v="1"/>
    <x v="6"/>
  </r>
  <r>
    <x v="3493"/>
    <x v="3491"/>
    <x v="3491"/>
    <n v="1500"/>
    <n v="1500"/>
    <x v="0"/>
    <x v="0"/>
    <s v="USD"/>
    <n v="1408252260"/>
    <x v="3493"/>
    <b v="0"/>
    <n v="29"/>
    <b v="1"/>
    <s v="theater/plays"/>
    <n v="100"/>
    <n v="52"/>
    <x v="1"/>
    <x v="6"/>
  </r>
  <r>
    <x v="3494"/>
    <x v="3492"/>
    <x v="3492"/>
    <n v="400"/>
    <n v="400"/>
    <x v="0"/>
    <x v="0"/>
    <s v="USD"/>
    <n v="1480140000"/>
    <x v="3494"/>
    <b v="0"/>
    <n v="13"/>
    <b v="1"/>
    <s v="theater/plays"/>
    <n v="100"/>
    <n v="31"/>
    <x v="1"/>
    <x v="6"/>
  </r>
  <r>
    <x v="3495"/>
    <x v="3493"/>
    <x v="3493"/>
    <n v="5000"/>
    <n v="5343"/>
    <x v="0"/>
    <x v="5"/>
    <s v="CAD"/>
    <n v="1414862280"/>
    <x v="3495"/>
    <b v="0"/>
    <n v="72"/>
    <b v="1"/>
    <s v="theater/plays"/>
    <n v="107"/>
    <n v="74"/>
    <x v="1"/>
    <x v="6"/>
  </r>
  <r>
    <x v="3496"/>
    <x v="3494"/>
    <x v="3494"/>
    <n v="3000"/>
    <n v="3732"/>
    <x v="0"/>
    <x v="0"/>
    <s v="USD"/>
    <n v="1473625166"/>
    <x v="3496"/>
    <b v="0"/>
    <n v="78"/>
    <b v="1"/>
    <s v="theater/plays"/>
    <n v="124"/>
    <n v="48"/>
    <x v="1"/>
    <x v="6"/>
  </r>
  <r>
    <x v="3497"/>
    <x v="3495"/>
    <x v="3495"/>
    <n v="1551"/>
    <n v="1686"/>
    <x v="0"/>
    <x v="0"/>
    <s v="USD"/>
    <n v="1464904800"/>
    <x v="3497"/>
    <b v="0"/>
    <n v="49"/>
    <b v="1"/>
    <s v="theater/plays"/>
    <n v="109"/>
    <n v="34"/>
    <x v="1"/>
    <x v="6"/>
  </r>
  <r>
    <x v="3498"/>
    <x v="3496"/>
    <x v="3496"/>
    <n v="1650"/>
    <n v="1690"/>
    <x v="0"/>
    <x v="5"/>
    <s v="CAD"/>
    <n v="1464471840"/>
    <x v="3498"/>
    <b v="0"/>
    <n v="42"/>
    <b v="1"/>
    <s v="theater/plays"/>
    <n v="102"/>
    <n v="40"/>
    <x v="1"/>
    <x v="6"/>
  </r>
  <r>
    <x v="3499"/>
    <x v="3497"/>
    <x v="3497"/>
    <n v="2000"/>
    <n v="2110"/>
    <x v="0"/>
    <x v="0"/>
    <s v="USD"/>
    <n v="1435733940"/>
    <x v="3499"/>
    <b v="0"/>
    <n v="35"/>
    <b v="1"/>
    <s v="theater/plays"/>
    <n v="106"/>
    <n v="60"/>
    <x v="1"/>
    <x v="6"/>
  </r>
  <r>
    <x v="3500"/>
    <x v="3498"/>
    <x v="3498"/>
    <n v="1000"/>
    <n v="1063"/>
    <x v="0"/>
    <x v="0"/>
    <s v="USD"/>
    <n v="1457326740"/>
    <x v="3500"/>
    <b v="0"/>
    <n v="42"/>
    <b v="1"/>
    <s v="theater/plays"/>
    <n v="106"/>
    <n v="25"/>
    <x v="1"/>
    <x v="6"/>
  </r>
  <r>
    <x v="3501"/>
    <x v="3499"/>
    <x v="3499"/>
    <n v="1500"/>
    <n v="1510"/>
    <x v="0"/>
    <x v="1"/>
    <s v="GBP"/>
    <n v="1441995595"/>
    <x v="3501"/>
    <b v="0"/>
    <n v="42"/>
    <b v="1"/>
    <s v="theater/plays"/>
    <n v="101"/>
    <n v="36"/>
    <x v="1"/>
    <x v="6"/>
  </r>
  <r>
    <x v="3502"/>
    <x v="3500"/>
    <x v="3500"/>
    <n v="4000"/>
    <n v="4216"/>
    <x v="0"/>
    <x v="0"/>
    <s v="USD"/>
    <n v="1458100740"/>
    <x v="3502"/>
    <b v="0"/>
    <n v="31"/>
    <b v="1"/>
    <s v="theater/plays"/>
    <n v="105"/>
    <n v="136"/>
    <x v="1"/>
    <x v="6"/>
  </r>
  <r>
    <x v="3503"/>
    <x v="3501"/>
    <x v="3501"/>
    <n v="2500"/>
    <n v="2689"/>
    <x v="0"/>
    <x v="1"/>
    <s v="GBP"/>
    <n v="1469359728"/>
    <x v="3503"/>
    <b v="0"/>
    <n v="38"/>
    <b v="1"/>
    <s v="theater/plays"/>
    <n v="108"/>
    <n v="71"/>
    <x v="1"/>
    <x v="6"/>
  </r>
  <r>
    <x v="3504"/>
    <x v="3502"/>
    <x v="3502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x v="3505"/>
    <x v="3503"/>
    <x v="3503"/>
    <n v="2500"/>
    <n v="2594"/>
    <x v="0"/>
    <x v="0"/>
    <s v="USD"/>
    <n v="1399953600"/>
    <x v="3505"/>
    <b v="0"/>
    <n v="39"/>
    <b v="1"/>
    <s v="theater/plays"/>
    <n v="104"/>
    <n v="67"/>
    <x v="1"/>
    <x v="6"/>
  </r>
  <r>
    <x v="3506"/>
    <x v="3504"/>
    <x v="3504"/>
    <n v="3000"/>
    <n v="3045"/>
    <x v="0"/>
    <x v="0"/>
    <s v="USD"/>
    <n v="1408815440"/>
    <x v="3506"/>
    <b v="0"/>
    <n v="29"/>
    <b v="1"/>
    <s v="theater/plays"/>
    <n v="102"/>
    <n v="105"/>
    <x v="1"/>
    <x v="6"/>
  </r>
  <r>
    <x v="3507"/>
    <x v="3505"/>
    <x v="3505"/>
    <n v="10000"/>
    <n v="10440"/>
    <x v="0"/>
    <x v="0"/>
    <s v="USD"/>
    <n v="1464732537"/>
    <x v="3507"/>
    <b v="0"/>
    <n v="72"/>
    <b v="1"/>
    <s v="theater/plays"/>
    <n v="104"/>
    <n v="145"/>
    <x v="1"/>
    <x v="6"/>
  </r>
  <r>
    <x v="3508"/>
    <x v="3506"/>
    <x v="3506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x v="3509"/>
    <x v="3507"/>
    <x v="3507"/>
    <n v="3000"/>
    <n v="3190"/>
    <x v="0"/>
    <x v="0"/>
    <s v="USD"/>
    <n v="1416545700"/>
    <x v="3509"/>
    <b v="0"/>
    <n v="33"/>
    <b v="1"/>
    <s v="theater/plays"/>
    <n v="106"/>
    <n v="97"/>
    <x v="1"/>
    <x v="6"/>
  </r>
  <r>
    <x v="3510"/>
    <x v="3508"/>
    <x v="3508"/>
    <n v="900"/>
    <n v="905"/>
    <x v="0"/>
    <x v="0"/>
    <s v="USD"/>
    <n v="1404312846"/>
    <x v="3510"/>
    <b v="0"/>
    <n v="15"/>
    <b v="1"/>
    <s v="theater/plays"/>
    <n v="101"/>
    <n v="60"/>
    <x v="1"/>
    <x v="6"/>
  </r>
  <r>
    <x v="3511"/>
    <x v="3509"/>
    <x v="3509"/>
    <n v="1500"/>
    <n v="1518"/>
    <x v="0"/>
    <x v="1"/>
    <s v="GBP"/>
    <n v="1415385000"/>
    <x v="3511"/>
    <b v="0"/>
    <n v="19"/>
    <b v="1"/>
    <s v="theater/plays"/>
    <n v="101"/>
    <n v="80"/>
    <x v="1"/>
    <x v="6"/>
  </r>
  <r>
    <x v="3512"/>
    <x v="3510"/>
    <x v="3510"/>
    <n v="1000"/>
    <n v="1000"/>
    <x v="0"/>
    <x v="1"/>
    <s v="GBP"/>
    <n v="1429789992"/>
    <x v="3512"/>
    <b v="0"/>
    <n v="17"/>
    <b v="1"/>
    <s v="theater/plays"/>
    <n v="100"/>
    <n v="59"/>
    <x v="1"/>
    <x v="6"/>
  </r>
  <r>
    <x v="3513"/>
    <x v="3511"/>
    <x v="3511"/>
    <n v="2800"/>
    <n v="3315"/>
    <x v="0"/>
    <x v="0"/>
    <s v="USD"/>
    <n v="1401857940"/>
    <x v="3513"/>
    <b v="0"/>
    <n v="44"/>
    <b v="1"/>
    <s v="theater/plays"/>
    <n v="118"/>
    <n v="75"/>
    <x v="1"/>
    <x v="6"/>
  </r>
  <r>
    <x v="3514"/>
    <x v="3512"/>
    <x v="3512"/>
    <n v="500"/>
    <n v="550"/>
    <x v="0"/>
    <x v="0"/>
    <s v="USD"/>
    <n v="1422853140"/>
    <x v="3514"/>
    <b v="0"/>
    <n v="10"/>
    <b v="1"/>
    <s v="theater/plays"/>
    <n v="110"/>
    <n v="55"/>
    <x v="1"/>
    <x v="6"/>
  </r>
  <r>
    <x v="3515"/>
    <x v="3513"/>
    <x v="3513"/>
    <n v="3000"/>
    <n v="3080"/>
    <x v="0"/>
    <x v="0"/>
    <s v="USD"/>
    <n v="1433097171"/>
    <x v="3515"/>
    <b v="0"/>
    <n v="46"/>
    <b v="1"/>
    <s v="theater/plays"/>
    <n v="103"/>
    <n v="67"/>
    <x v="1"/>
    <x v="6"/>
  </r>
  <r>
    <x v="3516"/>
    <x v="3514"/>
    <x v="3514"/>
    <n v="2500"/>
    <n v="2500"/>
    <x v="0"/>
    <x v="0"/>
    <s v="USD"/>
    <n v="1410145200"/>
    <x v="3516"/>
    <b v="0"/>
    <n v="11"/>
    <b v="1"/>
    <s v="theater/plays"/>
    <n v="100"/>
    <n v="227"/>
    <x v="1"/>
    <x v="6"/>
  </r>
  <r>
    <x v="3517"/>
    <x v="3515"/>
    <x v="3515"/>
    <n v="4000"/>
    <n v="4000"/>
    <x v="0"/>
    <x v="1"/>
    <s v="GBP"/>
    <n v="1404471600"/>
    <x v="3517"/>
    <b v="0"/>
    <n v="13"/>
    <b v="1"/>
    <s v="theater/plays"/>
    <n v="100"/>
    <n v="308"/>
    <x v="1"/>
    <x v="6"/>
  </r>
  <r>
    <x v="3518"/>
    <x v="3516"/>
    <x v="3516"/>
    <n v="1500"/>
    <n v="1650.69"/>
    <x v="0"/>
    <x v="0"/>
    <s v="USD"/>
    <n v="1412259660"/>
    <x v="3518"/>
    <b v="0"/>
    <n v="33"/>
    <b v="1"/>
    <s v="theater/plays"/>
    <n v="110"/>
    <n v="50"/>
    <x v="1"/>
    <x v="6"/>
  </r>
  <r>
    <x v="3519"/>
    <x v="3517"/>
    <x v="3517"/>
    <n v="2000"/>
    <n v="2027"/>
    <x v="0"/>
    <x v="1"/>
    <s v="GBP"/>
    <n v="1425478950"/>
    <x v="3519"/>
    <b v="0"/>
    <n v="28"/>
    <b v="1"/>
    <s v="theater/plays"/>
    <n v="101"/>
    <n v="72"/>
    <x v="1"/>
    <x v="6"/>
  </r>
  <r>
    <x v="3520"/>
    <x v="3518"/>
    <x v="3518"/>
    <n v="2000"/>
    <n v="2015"/>
    <x v="0"/>
    <x v="1"/>
    <s v="GBP"/>
    <n v="1441547220"/>
    <x v="3520"/>
    <b v="0"/>
    <n v="21"/>
    <b v="1"/>
    <s v="theater/plays"/>
    <n v="101"/>
    <n v="96"/>
    <x v="1"/>
    <x v="6"/>
  </r>
  <r>
    <x v="3521"/>
    <x v="3519"/>
    <x v="3519"/>
    <n v="350"/>
    <n v="593"/>
    <x v="0"/>
    <x v="0"/>
    <s v="USD"/>
    <n v="1411980020"/>
    <x v="3521"/>
    <b v="0"/>
    <n v="13"/>
    <b v="1"/>
    <s v="theater/plays"/>
    <n v="169"/>
    <n v="46"/>
    <x v="1"/>
    <x v="6"/>
  </r>
  <r>
    <x v="3522"/>
    <x v="3520"/>
    <x v="3520"/>
    <n v="1395"/>
    <n v="1395"/>
    <x v="0"/>
    <x v="1"/>
    <s v="GBP"/>
    <n v="1442311560"/>
    <x v="3522"/>
    <b v="0"/>
    <n v="34"/>
    <b v="1"/>
    <s v="theater/plays"/>
    <n v="100"/>
    <n v="41"/>
    <x v="1"/>
    <x v="6"/>
  </r>
  <r>
    <x v="3523"/>
    <x v="3521"/>
    <x v="3521"/>
    <n v="4000"/>
    <n v="4546"/>
    <x v="0"/>
    <x v="1"/>
    <s v="GBP"/>
    <n v="1474844400"/>
    <x v="3523"/>
    <b v="0"/>
    <n v="80"/>
    <b v="1"/>
    <s v="theater/plays"/>
    <n v="114"/>
    <n v="57"/>
    <x v="1"/>
    <x v="6"/>
  </r>
  <r>
    <x v="3524"/>
    <x v="3522"/>
    <x v="3522"/>
    <n v="10000"/>
    <n v="10156"/>
    <x v="0"/>
    <x v="0"/>
    <s v="USD"/>
    <n v="1410580800"/>
    <x v="3524"/>
    <b v="0"/>
    <n v="74"/>
    <b v="1"/>
    <s v="theater/plays"/>
    <n v="102"/>
    <n v="137"/>
    <x v="1"/>
    <x v="6"/>
  </r>
  <r>
    <x v="3525"/>
    <x v="3523"/>
    <x v="3523"/>
    <n v="500"/>
    <n v="530"/>
    <x v="0"/>
    <x v="0"/>
    <s v="USD"/>
    <n v="1439136000"/>
    <x v="3525"/>
    <b v="0"/>
    <n v="7"/>
    <b v="1"/>
    <s v="theater/plays"/>
    <n v="106"/>
    <n v="76"/>
    <x v="1"/>
    <x v="6"/>
  </r>
  <r>
    <x v="3526"/>
    <x v="3524"/>
    <x v="3524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x v="3527"/>
    <x v="3525"/>
    <x v="3525"/>
    <n v="6000"/>
    <n v="7015"/>
    <x v="0"/>
    <x v="0"/>
    <s v="USD"/>
    <n v="1436587140"/>
    <x v="3527"/>
    <b v="0"/>
    <n v="86"/>
    <b v="1"/>
    <s v="theater/plays"/>
    <n v="117"/>
    <n v="82"/>
    <x v="1"/>
    <x v="6"/>
  </r>
  <r>
    <x v="3528"/>
    <x v="3526"/>
    <x v="3526"/>
    <n v="1650"/>
    <n v="1669"/>
    <x v="0"/>
    <x v="1"/>
    <s v="GBP"/>
    <n v="1484740918"/>
    <x v="3528"/>
    <b v="0"/>
    <n v="37"/>
    <b v="1"/>
    <s v="theater/plays"/>
    <n v="101"/>
    <n v="45"/>
    <x v="1"/>
    <x v="6"/>
  </r>
  <r>
    <x v="3529"/>
    <x v="3527"/>
    <x v="3527"/>
    <n v="500"/>
    <n v="660"/>
    <x v="0"/>
    <x v="0"/>
    <s v="USD"/>
    <n v="1436749200"/>
    <x v="3529"/>
    <b v="0"/>
    <n v="18"/>
    <b v="1"/>
    <s v="theater/plays"/>
    <n v="132"/>
    <n v="37"/>
    <x v="1"/>
    <x v="6"/>
  </r>
  <r>
    <x v="3530"/>
    <x v="3528"/>
    <x v="3528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x v="3531"/>
    <x v="3529"/>
    <x v="3529"/>
    <n v="1000"/>
    <n v="1280"/>
    <x v="0"/>
    <x v="0"/>
    <s v="USD"/>
    <n v="1467301334"/>
    <x v="3531"/>
    <b v="0"/>
    <n v="26"/>
    <b v="1"/>
    <s v="theater/plays"/>
    <n v="128"/>
    <n v="49"/>
    <x v="1"/>
    <x v="6"/>
  </r>
  <r>
    <x v="3532"/>
    <x v="3530"/>
    <x v="3530"/>
    <n v="960"/>
    <n v="1142"/>
    <x v="0"/>
    <x v="0"/>
    <s v="USD"/>
    <n v="1411012740"/>
    <x v="3532"/>
    <b v="0"/>
    <n v="27"/>
    <b v="1"/>
    <s v="theater/plays"/>
    <n v="119"/>
    <n v="42"/>
    <x v="1"/>
    <x v="6"/>
  </r>
  <r>
    <x v="3533"/>
    <x v="3531"/>
    <x v="3531"/>
    <n v="500"/>
    <n v="631"/>
    <x v="0"/>
    <x v="0"/>
    <s v="USD"/>
    <n v="1447269367"/>
    <x v="3533"/>
    <b v="0"/>
    <n v="8"/>
    <b v="1"/>
    <s v="theater/plays"/>
    <n v="126"/>
    <n v="79"/>
    <x v="1"/>
    <x v="6"/>
  </r>
  <r>
    <x v="3534"/>
    <x v="3532"/>
    <x v="3532"/>
    <n v="5000"/>
    <n v="7810"/>
    <x v="0"/>
    <x v="0"/>
    <s v="USD"/>
    <n v="1443711623"/>
    <x v="3534"/>
    <b v="0"/>
    <n v="204"/>
    <b v="1"/>
    <s v="theater/plays"/>
    <n v="156"/>
    <n v="38"/>
    <x v="1"/>
    <x v="6"/>
  </r>
  <r>
    <x v="3535"/>
    <x v="3533"/>
    <x v="3533"/>
    <n v="2000"/>
    <n v="2063"/>
    <x v="0"/>
    <x v="1"/>
    <s v="GBP"/>
    <n v="1443808800"/>
    <x v="3535"/>
    <b v="0"/>
    <n v="46"/>
    <b v="1"/>
    <s v="theater/plays"/>
    <n v="103"/>
    <n v="45"/>
    <x v="1"/>
    <x v="6"/>
  </r>
  <r>
    <x v="3536"/>
    <x v="3534"/>
    <x v="3534"/>
    <n v="150"/>
    <n v="230"/>
    <x v="0"/>
    <x v="1"/>
    <s v="GBP"/>
    <n v="1450612740"/>
    <x v="3536"/>
    <b v="0"/>
    <n v="17"/>
    <b v="1"/>
    <s v="theater/plays"/>
    <n v="153"/>
    <n v="14"/>
    <x v="1"/>
    <x v="6"/>
  </r>
  <r>
    <x v="3537"/>
    <x v="3535"/>
    <x v="3535"/>
    <n v="675"/>
    <n v="1218"/>
    <x v="0"/>
    <x v="5"/>
    <s v="CAD"/>
    <n v="1416211140"/>
    <x v="3537"/>
    <b v="0"/>
    <n v="28"/>
    <b v="1"/>
    <s v="theater/plays"/>
    <n v="180"/>
    <n v="44"/>
    <x v="1"/>
    <x v="6"/>
  </r>
  <r>
    <x v="3538"/>
    <x v="3536"/>
    <x v="3536"/>
    <n v="2000"/>
    <n v="2569"/>
    <x v="0"/>
    <x v="1"/>
    <s v="GBP"/>
    <n v="1471428340"/>
    <x v="3538"/>
    <b v="0"/>
    <n v="83"/>
    <b v="1"/>
    <s v="theater/plays"/>
    <n v="128"/>
    <n v="31"/>
    <x v="1"/>
    <x v="6"/>
  </r>
  <r>
    <x v="3539"/>
    <x v="3537"/>
    <x v="3537"/>
    <n v="600"/>
    <n v="718"/>
    <x v="0"/>
    <x v="0"/>
    <s v="USD"/>
    <n v="1473358122"/>
    <x v="3539"/>
    <b v="0"/>
    <n v="13"/>
    <b v="1"/>
    <s v="theater/plays"/>
    <n v="120"/>
    <n v="55"/>
    <x v="1"/>
    <x v="6"/>
  </r>
  <r>
    <x v="3540"/>
    <x v="3538"/>
    <x v="3538"/>
    <n v="300"/>
    <n v="369"/>
    <x v="0"/>
    <x v="1"/>
    <s v="GBP"/>
    <n v="1466899491"/>
    <x v="3540"/>
    <b v="0"/>
    <n v="8"/>
    <b v="1"/>
    <s v="theater/plays"/>
    <n v="123"/>
    <n v="46"/>
    <x v="1"/>
    <x v="6"/>
  </r>
  <r>
    <x v="3541"/>
    <x v="3539"/>
    <x v="3539"/>
    <n v="1200"/>
    <n v="1260"/>
    <x v="0"/>
    <x v="1"/>
    <s v="GBP"/>
    <n v="1441042275"/>
    <x v="3541"/>
    <b v="0"/>
    <n v="32"/>
    <b v="1"/>
    <s v="theater/plays"/>
    <n v="105"/>
    <n v="39"/>
    <x v="1"/>
    <x v="6"/>
  </r>
  <r>
    <x v="3542"/>
    <x v="3540"/>
    <x v="3540"/>
    <n v="5500"/>
    <n v="5623"/>
    <x v="0"/>
    <x v="0"/>
    <s v="USD"/>
    <n v="1410099822"/>
    <x v="3542"/>
    <b v="0"/>
    <n v="85"/>
    <b v="1"/>
    <s v="theater/plays"/>
    <n v="102"/>
    <n v="66"/>
    <x v="1"/>
    <x v="6"/>
  </r>
  <r>
    <x v="3543"/>
    <x v="3541"/>
    <x v="3541"/>
    <n v="1500"/>
    <n v="1570"/>
    <x v="0"/>
    <x v="12"/>
    <s v="EUR"/>
    <n v="1435255659"/>
    <x v="3543"/>
    <b v="0"/>
    <n v="29"/>
    <b v="1"/>
    <s v="theater/plays"/>
    <n v="105"/>
    <n v="54"/>
    <x v="1"/>
    <x v="6"/>
  </r>
  <r>
    <x v="3544"/>
    <x v="3542"/>
    <x v="3542"/>
    <n v="2500"/>
    <n v="2500"/>
    <x v="0"/>
    <x v="0"/>
    <s v="USD"/>
    <n v="1425758257"/>
    <x v="3544"/>
    <b v="0"/>
    <n v="24"/>
    <b v="1"/>
    <s v="theater/plays"/>
    <n v="100"/>
    <n v="104"/>
    <x v="1"/>
    <x v="6"/>
  </r>
  <r>
    <x v="3545"/>
    <x v="3543"/>
    <x v="3543"/>
    <n v="250"/>
    <n v="251"/>
    <x v="0"/>
    <x v="0"/>
    <s v="USD"/>
    <n v="1428780159"/>
    <x v="3545"/>
    <b v="0"/>
    <n v="8"/>
    <b v="1"/>
    <s v="theater/plays"/>
    <n v="100"/>
    <n v="31"/>
    <x v="1"/>
    <x v="6"/>
  </r>
  <r>
    <x v="3546"/>
    <x v="3544"/>
    <x v="3544"/>
    <n v="1100"/>
    <n v="1125"/>
    <x v="0"/>
    <x v="0"/>
    <s v="USD"/>
    <n v="1427860740"/>
    <x v="3546"/>
    <b v="0"/>
    <n v="19"/>
    <b v="1"/>
    <s v="theater/plays"/>
    <n v="102"/>
    <n v="59"/>
    <x v="1"/>
    <x v="6"/>
  </r>
  <r>
    <x v="3547"/>
    <x v="3545"/>
    <x v="3545"/>
    <n v="35000"/>
    <n v="40043.25"/>
    <x v="0"/>
    <x v="0"/>
    <s v="USD"/>
    <n v="1463198340"/>
    <x v="3547"/>
    <b v="0"/>
    <n v="336"/>
    <b v="1"/>
    <s v="theater/plays"/>
    <n v="114"/>
    <n v="119"/>
    <x v="1"/>
    <x v="6"/>
  </r>
  <r>
    <x v="3548"/>
    <x v="3546"/>
    <x v="3546"/>
    <n v="2100"/>
    <n v="2140"/>
    <x v="0"/>
    <x v="0"/>
    <s v="USD"/>
    <n v="1457139600"/>
    <x v="3548"/>
    <b v="0"/>
    <n v="13"/>
    <b v="1"/>
    <s v="theater/plays"/>
    <n v="102"/>
    <n v="165"/>
    <x v="1"/>
    <x v="6"/>
  </r>
  <r>
    <x v="3549"/>
    <x v="3547"/>
    <x v="3547"/>
    <n v="1000"/>
    <n v="1020"/>
    <x v="0"/>
    <x v="1"/>
    <s v="GBP"/>
    <n v="1441358873"/>
    <x v="3549"/>
    <b v="0"/>
    <n v="42"/>
    <b v="1"/>
    <s v="theater/plays"/>
    <n v="102"/>
    <n v="24"/>
    <x v="1"/>
    <x v="6"/>
  </r>
  <r>
    <x v="3550"/>
    <x v="3548"/>
    <x v="3548"/>
    <n v="2500"/>
    <n v="2620"/>
    <x v="0"/>
    <x v="1"/>
    <s v="GBP"/>
    <n v="1462224398"/>
    <x v="3550"/>
    <b v="0"/>
    <n v="64"/>
    <b v="1"/>
    <s v="theater/plays"/>
    <n v="105"/>
    <n v="41"/>
    <x v="1"/>
    <x v="6"/>
  </r>
  <r>
    <x v="3551"/>
    <x v="3549"/>
    <x v="3549"/>
    <n v="1500"/>
    <n v="1527.5"/>
    <x v="0"/>
    <x v="0"/>
    <s v="USD"/>
    <n v="1400796420"/>
    <x v="3551"/>
    <b v="0"/>
    <n v="25"/>
    <b v="1"/>
    <s v="theater/plays"/>
    <n v="102"/>
    <n v="61"/>
    <x v="1"/>
    <x v="6"/>
  </r>
  <r>
    <x v="3552"/>
    <x v="3550"/>
    <x v="3550"/>
    <n v="773"/>
    <n v="773"/>
    <x v="0"/>
    <x v="1"/>
    <s v="GBP"/>
    <n v="1403964324"/>
    <x v="3552"/>
    <b v="0"/>
    <n v="20"/>
    <b v="1"/>
    <s v="theater/plays"/>
    <n v="100"/>
    <n v="39"/>
    <x v="1"/>
    <x v="6"/>
  </r>
  <r>
    <x v="3553"/>
    <x v="3551"/>
    <x v="3551"/>
    <n v="5500"/>
    <n v="5845"/>
    <x v="0"/>
    <x v="0"/>
    <s v="USD"/>
    <n v="1439337600"/>
    <x v="3553"/>
    <b v="0"/>
    <n v="104"/>
    <b v="1"/>
    <s v="theater/plays"/>
    <n v="106"/>
    <n v="56"/>
    <x v="1"/>
    <x v="6"/>
  </r>
  <r>
    <x v="3554"/>
    <x v="3552"/>
    <x v="3552"/>
    <n v="5000"/>
    <n v="5671.11"/>
    <x v="0"/>
    <x v="0"/>
    <s v="USD"/>
    <n v="1423674000"/>
    <x v="3554"/>
    <b v="0"/>
    <n v="53"/>
    <b v="1"/>
    <s v="theater/plays"/>
    <n v="113"/>
    <n v="107"/>
    <x v="1"/>
    <x v="6"/>
  </r>
  <r>
    <x v="3555"/>
    <x v="3553"/>
    <x v="3553"/>
    <n v="2400"/>
    <n v="2400"/>
    <x v="0"/>
    <x v="13"/>
    <s v="EUR"/>
    <n v="1479382594"/>
    <x v="3555"/>
    <b v="0"/>
    <n v="14"/>
    <b v="1"/>
    <s v="theater/plays"/>
    <n v="100"/>
    <n v="171"/>
    <x v="1"/>
    <x v="6"/>
  </r>
  <r>
    <x v="3556"/>
    <x v="3554"/>
    <x v="3554"/>
    <n v="2200"/>
    <n v="2210"/>
    <x v="0"/>
    <x v="1"/>
    <s v="GBP"/>
    <n v="1408289724"/>
    <x v="3556"/>
    <b v="0"/>
    <n v="20"/>
    <b v="1"/>
    <s v="theater/plays"/>
    <n v="100"/>
    <n v="111"/>
    <x v="1"/>
    <x v="6"/>
  </r>
  <r>
    <x v="3557"/>
    <x v="3555"/>
    <x v="3555"/>
    <n v="100000"/>
    <n v="100036"/>
    <x v="0"/>
    <x v="0"/>
    <s v="USD"/>
    <n v="1399271911"/>
    <x v="3557"/>
    <b v="0"/>
    <n v="558"/>
    <b v="1"/>
    <s v="theater/plays"/>
    <n v="100"/>
    <n v="179"/>
    <x v="1"/>
    <x v="6"/>
  </r>
  <r>
    <x v="3558"/>
    <x v="3556"/>
    <x v="3556"/>
    <n v="350"/>
    <n v="504"/>
    <x v="0"/>
    <x v="1"/>
    <s v="GBP"/>
    <n v="1435352400"/>
    <x v="3558"/>
    <b v="0"/>
    <n v="22"/>
    <b v="1"/>
    <s v="theater/plays"/>
    <n v="144"/>
    <n v="23"/>
    <x v="1"/>
    <x v="6"/>
  </r>
  <r>
    <x v="3559"/>
    <x v="3557"/>
    <x v="3557"/>
    <n v="1000"/>
    <n v="1035"/>
    <x v="0"/>
    <x v="2"/>
    <s v="AUD"/>
    <n v="1438333080"/>
    <x v="3559"/>
    <b v="0"/>
    <n v="24"/>
    <b v="1"/>
    <s v="theater/plays"/>
    <n v="104"/>
    <n v="43"/>
    <x v="1"/>
    <x v="6"/>
  </r>
  <r>
    <x v="3560"/>
    <x v="3558"/>
    <x v="3558"/>
    <n v="3200"/>
    <n v="3470"/>
    <x v="0"/>
    <x v="5"/>
    <s v="CAD"/>
    <n v="1432694700"/>
    <x v="3560"/>
    <b v="0"/>
    <n v="74"/>
    <b v="1"/>
    <s v="theater/plays"/>
    <n v="108"/>
    <n v="47"/>
    <x v="1"/>
    <x v="6"/>
  </r>
  <r>
    <x v="3561"/>
    <x v="3559"/>
    <x v="3559"/>
    <n v="2500"/>
    <n v="2560"/>
    <x v="0"/>
    <x v="0"/>
    <s v="USD"/>
    <n v="1438799760"/>
    <x v="3561"/>
    <b v="0"/>
    <n v="54"/>
    <b v="1"/>
    <s v="theater/plays"/>
    <n v="102"/>
    <n v="47"/>
    <x v="1"/>
    <x v="6"/>
  </r>
  <r>
    <x v="3562"/>
    <x v="3560"/>
    <x v="3560"/>
    <n v="315"/>
    <n v="469"/>
    <x v="0"/>
    <x v="1"/>
    <s v="GBP"/>
    <n v="1457906400"/>
    <x v="3562"/>
    <b v="0"/>
    <n v="31"/>
    <b v="1"/>
    <s v="theater/plays"/>
    <n v="149"/>
    <n v="15"/>
    <x v="1"/>
    <x v="6"/>
  </r>
  <r>
    <x v="3563"/>
    <x v="3561"/>
    <x v="3561"/>
    <n v="500"/>
    <n v="527.45000000000005"/>
    <x v="0"/>
    <x v="1"/>
    <s v="GBP"/>
    <n v="1470078000"/>
    <x v="3563"/>
    <b v="0"/>
    <n v="25"/>
    <b v="1"/>
    <s v="theater/plays"/>
    <n v="105"/>
    <n v="21"/>
    <x v="1"/>
    <x v="6"/>
  </r>
  <r>
    <x v="3564"/>
    <x v="3562"/>
    <x v="3562"/>
    <n v="1000"/>
    <n v="1005"/>
    <x v="0"/>
    <x v="1"/>
    <s v="GBP"/>
    <n v="1444060800"/>
    <x v="3564"/>
    <b v="0"/>
    <n v="17"/>
    <b v="1"/>
    <s v="theater/plays"/>
    <n v="101"/>
    <n v="59"/>
    <x v="1"/>
    <x v="6"/>
  </r>
  <r>
    <x v="3565"/>
    <x v="3563"/>
    <x v="3563"/>
    <n v="900"/>
    <n v="1175"/>
    <x v="0"/>
    <x v="0"/>
    <s v="USD"/>
    <n v="1420048208"/>
    <x v="3565"/>
    <b v="0"/>
    <n v="12"/>
    <b v="1"/>
    <s v="theater/plays"/>
    <n v="131"/>
    <n v="98"/>
    <x v="1"/>
    <x v="6"/>
  </r>
  <r>
    <x v="3566"/>
    <x v="3564"/>
    <x v="3564"/>
    <n v="2000"/>
    <n v="2095"/>
    <x v="0"/>
    <x v="1"/>
    <s v="GBP"/>
    <n v="1422015083"/>
    <x v="3566"/>
    <b v="0"/>
    <n v="38"/>
    <b v="1"/>
    <s v="theater/plays"/>
    <n v="105"/>
    <n v="55"/>
    <x v="1"/>
    <x v="6"/>
  </r>
  <r>
    <x v="3567"/>
    <x v="3565"/>
    <x v="3565"/>
    <n v="1000"/>
    <n v="1088"/>
    <x v="0"/>
    <x v="1"/>
    <s v="GBP"/>
    <n v="1433964444"/>
    <x v="3567"/>
    <b v="0"/>
    <n v="41"/>
    <b v="1"/>
    <s v="theater/plays"/>
    <n v="109"/>
    <n v="27"/>
    <x v="1"/>
    <x v="6"/>
  </r>
  <r>
    <x v="3568"/>
    <x v="3566"/>
    <x v="3566"/>
    <n v="1000"/>
    <n v="1110"/>
    <x v="0"/>
    <x v="0"/>
    <s v="USD"/>
    <n v="1410975994"/>
    <x v="3568"/>
    <b v="0"/>
    <n v="19"/>
    <b v="1"/>
    <s v="theater/plays"/>
    <n v="111"/>
    <n v="58"/>
    <x v="1"/>
    <x v="6"/>
  </r>
  <r>
    <x v="3569"/>
    <x v="3567"/>
    <x v="3567"/>
    <n v="5000"/>
    <n v="5024"/>
    <x v="0"/>
    <x v="0"/>
    <s v="USD"/>
    <n v="1420734696"/>
    <x v="3569"/>
    <b v="0"/>
    <n v="41"/>
    <b v="1"/>
    <s v="theater/plays"/>
    <n v="100"/>
    <n v="123"/>
    <x v="1"/>
    <x v="6"/>
  </r>
  <r>
    <x v="3570"/>
    <x v="3568"/>
    <x v="3568"/>
    <n v="2000"/>
    <n v="2287"/>
    <x v="0"/>
    <x v="0"/>
    <s v="USD"/>
    <n v="1420009200"/>
    <x v="3570"/>
    <b v="0"/>
    <n v="26"/>
    <b v="1"/>
    <s v="theater/plays"/>
    <n v="114"/>
    <n v="88"/>
    <x v="1"/>
    <x v="6"/>
  </r>
  <r>
    <x v="3571"/>
    <x v="3569"/>
    <x v="3569"/>
    <n v="1500"/>
    <n v="1831"/>
    <x v="0"/>
    <x v="1"/>
    <s v="GBP"/>
    <n v="1414701413"/>
    <x v="3571"/>
    <b v="0"/>
    <n v="25"/>
    <b v="1"/>
    <s v="theater/plays"/>
    <n v="122"/>
    <n v="73"/>
    <x v="1"/>
    <x v="6"/>
  </r>
  <r>
    <x v="3572"/>
    <x v="3570"/>
    <x v="3570"/>
    <n v="500"/>
    <n v="500"/>
    <x v="0"/>
    <x v="1"/>
    <s v="GBP"/>
    <n v="1434894082"/>
    <x v="3572"/>
    <b v="0"/>
    <n v="9"/>
    <b v="1"/>
    <s v="theater/plays"/>
    <n v="100"/>
    <n v="56"/>
    <x v="1"/>
    <x v="6"/>
  </r>
  <r>
    <x v="3573"/>
    <x v="3571"/>
    <x v="3571"/>
    <n v="3000"/>
    <n v="3084"/>
    <x v="0"/>
    <x v="1"/>
    <s v="GBP"/>
    <n v="1415440846"/>
    <x v="3573"/>
    <b v="0"/>
    <n v="78"/>
    <b v="1"/>
    <s v="theater/plays"/>
    <n v="103"/>
    <n v="40"/>
    <x v="1"/>
    <x v="6"/>
  </r>
  <r>
    <x v="3574"/>
    <x v="3572"/>
    <x v="3572"/>
    <n v="5800"/>
    <n v="6155"/>
    <x v="0"/>
    <x v="0"/>
    <s v="USD"/>
    <n v="1415921848"/>
    <x v="3574"/>
    <b v="0"/>
    <n v="45"/>
    <b v="1"/>
    <s v="theater/plays"/>
    <n v="106"/>
    <n v="137"/>
    <x v="1"/>
    <x v="6"/>
  </r>
  <r>
    <x v="3575"/>
    <x v="3573"/>
    <x v="3573"/>
    <n v="10000"/>
    <n v="10133"/>
    <x v="0"/>
    <x v="0"/>
    <s v="USD"/>
    <n v="1470887940"/>
    <x v="3575"/>
    <b v="0"/>
    <n v="102"/>
    <b v="1"/>
    <s v="theater/plays"/>
    <n v="101"/>
    <n v="99"/>
    <x v="1"/>
    <x v="6"/>
  </r>
  <r>
    <x v="3576"/>
    <x v="3574"/>
    <x v="3574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x v="3577"/>
    <x v="3575"/>
    <x v="3575"/>
    <n v="600"/>
    <n v="780"/>
    <x v="0"/>
    <x v="0"/>
    <s v="USD"/>
    <n v="1430029680"/>
    <x v="3577"/>
    <b v="0"/>
    <n v="27"/>
    <b v="1"/>
    <s v="theater/plays"/>
    <n v="130"/>
    <n v="29"/>
    <x v="1"/>
    <x v="6"/>
  </r>
  <r>
    <x v="3578"/>
    <x v="3576"/>
    <x v="3576"/>
    <n v="1500"/>
    <n v="1500.2"/>
    <x v="0"/>
    <x v="1"/>
    <s v="GBP"/>
    <n v="1462037777"/>
    <x v="3578"/>
    <b v="0"/>
    <n v="37"/>
    <b v="1"/>
    <s v="theater/plays"/>
    <n v="100"/>
    <n v="41"/>
    <x v="1"/>
    <x v="6"/>
  </r>
  <r>
    <x v="3579"/>
    <x v="3577"/>
    <x v="3577"/>
    <n v="500"/>
    <n v="500"/>
    <x v="0"/>
    <x v="1"/>
    <s v="GBP"/>
    <n v="1459444656"/>
    <x v="3579"/>
    <b v="0"/>
    <n v="14"/>
    <b v="1"/>
    <s v="theater/plays"/>
    <n v="100"/>
    <n v="36"/>
    <x v="1"/>
    <x v="6"/>
  </r>
  <r>
    <x v="3580"/>
    <x v="3578"/>
    <x v="3578"/>
    <n v="900"/>
    <n v="1025"/>
    <x v="0"/>
    <x v="0"/>
    <s v="USD"/>
    <n v="1425185940"/>
    <x v="3580"/>
    <b v="0"/>
    <n v="27"/>
    <b v="1"/>
    <s v="theater/plays"/>
    <n v="114"/>
    <n v="38"/>
    <x v="1"/>
    <x v="6"/>
  </r>
  <r>
    <x v="3581"/>
    <x v="3579"/>
    <x v="3579"/>
    <n v="1500"/>
    <n v="1500"/>
    <x v="0"/>
    <x v="1"/>
    <s v="GBP"/>
    <n v="1406719110"/>
    <x v="3581"/>
    <b v="0"/>
    <n v="45"/>
    <b v="1"/>
    <s v="theater/plays"/>
    <n v="100"/>
    <n v="33"/>
    <x v="1"/>
    <x v="6"/>
  </r>
  <r>
    <x v="3582"/>
    <x v="3580"/>
    <x v="3580"/>
    <n v="1000"/>
    <n v="2870"/>
    <x v="0"/>
    <x v="0"/>
    <s v="USD"/>
    <n v="1459822682"/>
    <x v="3582"/>
    <b v="0"/>
    <n v="49"/>
    <b v="1"/>
    <s v="theater/plays"/>
    <n v="287"/>
    <n v="59"/>
    <x v="1"/>
    <x v="6"/>
  </r>
  <r>
    <x v="3583"/>
    <x v="3581"/>
    <x v="3581"/>
    <n v="3000"/>
    <n v="3255"/>
    <x v="0"/>
    <x v="0"/>
    <s v="USD"/>
    <n v="1460970805"/>
    <x v="3583"/>
    <b v="0"/>
    <n v="24"/>
    <b v="1"/>
    <s v="theater/plays"/>
    <n v="109"/>
    <n v="136"/>
    <x v="1"/>
    <x v="6"/>
  </r>
  <r>
    <x v="3584"/>
    <x v="3582"/>
    <x v="3582"/>
    <n v="3000"/>
    <n v="3465"/>
    <x v="0"/>
    <x v="1"/>
    <s v="GBP"/>
    <n v="1436772944"/>
    <x v="3584"/>
    <b v="0"/>
    <n v="112"/>
    <b v="1"/>
    <s v="theater/plays"/>
    <n v="116"/>
    <n v="31"/>
    <x v="1"/>
    <x v="6"/>
  </r>
  <r>
    <x v="3585"/>
    <x v="3583"/>
    <x v="3583"/>
    <n v="3400"/>
    <n v="4050"/>
    <x v="0"/>
    <x v="0"/>
    <s v="USD"/>
    <n v="1419181890"/>
    <x v="3585"/>
    <b v="0"/>
    <n v="23"/>
    <b v="1"/>
    <s v="theater/plays"/>
    <n v="119"/>
    <n v="176"/>
    <x v="1"/>
    <x v="6"/>
  </r>
  <r>
    <x v="3586"/>
    <x v="3584"/>
    <x v="3584"/>
    <n v="7500"/>
    <n v="8207"/>
    <x v="0"/>
    <x v="0"/>
    <s v="USD"/>
    <n v="1474649070"/>
    <x v="3586"/>
    <b v="0"/>
    <n v="54"/>
    <b v="1"/>
    <s v="theater/plays"/>
    <n v="109"/>
    <n v="152"/>
    <x v="1"/>
    <x v="6"/>
  </r>
  <r>
    <x v="3587"/>
    <x v="3585"/>
    <x v="3585"/>
    <n v="500"/>
    <n v="633"/>
    <x v="0"/>
    <x v="1"/>
    <s v="GBP"/>
    <n v="1467054000"/>
    <x v="3587"/>
    <b v="0"/>
    <n v="28"/>
    <b v="1"/>
    <s v="theater/plays"/>
    <n v="127"/>
    <n v="23"/>
    <x v="1"/>
    <x v="6"/>
  </r>
  <r>
    <x v="3588"/>
    <x v="3586"/>
    <x v="3586"/>
    <n v="200"/>
    <n v="201"/>
    <x v="0"/>
    <x v="1"/>
    <s v="GBP"/>
    <n v="1430348400"/>
    <x v="3588"/>
    <b v="0"/>
    <n v="11"/>
    <b v="1"/>
    <s v="theater/plays"/>
    <n v="101"/>
    <n v="18"/>
    <x v="1"/>
    <x v="6"/>
  </r>
  <r>
    <x v="3589"/>
    <x v="3587"/>
    <x v="3587"/>
    <n v="4000"/>
    <n v="5100"/>
    <x v="0"/>
    <x v="0"/>
    <s v="USD"/>
    <n v="1432654347"/>
    <x v="3589"/>
    <b v="0"/>
    <n v="62"/>
    <b v="1"/>
    <s v="theater/plays"/>
    <n v="128"/>
    <n v="82"/>
    <x v="1"/>
    <x v="6"/>
  </r>
  <r>
    <x v="3590"/>
    <x v="3588"/>
    <x v="3588"/>
    <n v="5000"/>
    <n v="5003"/>
    <x v="0"/>
    <x v="1"/>
    <s v="GBP"/>
    <n v="1413792034"/>
    <x v="3590"/>
    <b v="0"/>
    <n v="73"/>
    <b v="1"/>
    <s v="theater/plays"/>
    <n v="100"/>
    <n v="69"/>
    <x v="1"/>
    <x v="6"/>
  </r>
  <r>
    <x v="3591"/>
    <x v="3589"/>
    <x v="3589"/>
    <n v="700"/>
    <n v="1225"/>
    <x v="0"/>
    <x v="0"/>
    <s v="USD"/>
    <n v="1422075540"/>
    <x v="3591"/>
    <b v="0"/>
    <n v="18"/>
    <b v="1"/>
    <s v="theater/plays"/>
    <n v="175"/>
    <n v="68"/>
    <x v="1"/>
    <x v="6"/>
  </r>
  <r>
    <x v="3592"/>
    <x v="3590"/>
    <x v="3590"/>
    <n v="2000"/>
    <n v="2545"/>
    <x v="0"/>
    <x v="0"/>
    <s v="USD"/>
    <n v="1423630740"/>
    <x v="3592"/>
    <b v="0"/>
    <n v="35"/>
    <b v="1"/>
    <s v="theater/plays"/>
    <n v="127"/>
    <n v="73"/>
    <x v="1"/>
    <x v="6"/>
  </r>
  <r>
    <x v="3593"/>
    <x v="3591"/>
    <x v="3591"/>
    <n v="3000"/>
    <n v="3319"/>
    <x v="0"/>
    <x v="0"/>
    <s v="USD"/>
    <n v="1420489560"/>
    <x v="3593"/>
    <b v="0"/>
    <n v="43"/>
    <b v="1"/>
    <s v="theater/plays"/>
    <n v="111"/>
    <n v="77"/>
    <x v="1"/>
    <x v="6"/>
  </r>
  <r>
    <x v="3594"/>
    <x v="3592"/>
    <x v="3592"/>
    <n v="1600"/>
    <n v="2015"/>
    <x v="0"/>
    <x v="0"/>
    <s v="USD"/>
    <n v="1472952982"/>
    <x v="3594"/>
    <b v="0"/>
    <n v="36"/>
    <b v="1"/>
    <s v="theater/plays"/>
    <n v="126"/>
    <n v="56"/>
    <x v="1"/>
    <x v="6"/>
  </r>
  <r>
    <x v="3595"/>
    <x v="3593"/>
    <x v="3593"/>
    <n v="2600"/>
    <n v="3081"/>
    <x v="0"/>
    <x v="0"/>
    <s v="USD"/>
    <n v="1426229940"/>
    <x v="3595"/>
    <b v="0"/>
    <n v="62"/>
    <b v="1"/>
    <s v="theater/plays"/>
    <n v="119"/>
    <n v="50"/>
    <x v="1"/>
    <x v="6"/>
  </r>
  <r>
    <x v="3596"/>
    <x v="3594"/>
    <x v="3594"/>
    <n v="1100"/>
    <n v="1185"/>
    <x v="0"/>
    <x v="5"/>
    <s v="CAD"/>
    <n v="1409072982"/>
    <x v="3596"/>
    <b v="0"/>
    <n v="15"/>
    <b v="1"/>
    <s v="theater/plays"/>
    <n v="108"/>
    <n v="79"/>
    <x v="1"/>
    <x v="6"/>
  </r>
  <r>
    <x v="3597"/>
    <x v="3595"/>
    <x v="3595"/>
    <n v="2500"/>
    <n v="2565"/>
    <x v="0"/>
    <x v="0"/>
    <s v="USD"/>
    <n v="1456984740"/>
    <x v="3597"/>
    <b v="0"/>
    <n v="33"/>
    <b v="1"/>
    <s v="theater/plays"/>
    <n v="103"/>
    <n v="78"/>
    <x v="1"/>
    <x v="6"/>
  </r>
  <r>
    <x v="3598"/>
    <x v="3596"/>
    <x v="3596"/>
    <n v="1000"/>
    <n v="1101"/>
    <x v="0"/>
    <x v="0"/>
    <s v="USD"/>
    <n v="1409720340"/>
    <x v="3598"/>
    <b v="0"/>
    <n v="27"/>
    <b v="1"/>
    <s v="theater/plays"/>
    <n v="110"/>
    <n v="41"/>
    <x v="1"/>
    <x v="6"/>
  </r>
  <r>
    <x v="3599"/>
    <x v="3597"/>
    <x v="3597"/>
    <n v="500"/>
    <n v="1010"/>
    <x v="0"/>
    <x v="0"/>
    <s v="USD"/>
    <n v="1440892800"/>
    <x v="3599"/>
    <b v="0"/>
    <n v="17"/>
    <b v="1"/>
    <s v="theater/plays"/>
    <n v="202"/>
    <n v="59"/>
    <x v="1"/>
    <x v="6"/>
  </r>
  <r>
    <x v="3600"/>
    <x v="3598"/>
    <x v="3598"/>
    <n v="10"/>
    <n v="13"/>
    <x v="0"/>
    <x v="0"/>
    <s v="USD"/>
    <n v="1476390164"/>
    <x v="3600"/>
    <b v="0"/>
    <n v="4"/>
    <b v="1"/>
    <s v="theater/plays"/>
    <n v="130"/>
    <n v="3"/>
    <x v="1"/>
    <x v="6"/>
  </r>
  <r>
    <x v="3601"/>
    <x v="3599"/>
    <x v="3599"/>
    <n v="2000"/>
    <n v="2087"/>
    <x v="0"/>
    <x v="1"/>
    <s v="GBP"/>
    <n v="1421452682"/>
    <x v="3601"/>
    <b v="0"/>
    <n v="53"/>
    <b v="1"/>
    <s v="theater/plays"/>
    <n v="104"/>
    <n v="39"/>
    <x v="1"/>
    <x v="6"/>
  </r>
  <r>
    <x v="3602"/>
    <x v="3600"/>
    <x v="3600"/>
    <n v="4000"/>
    <n v="4002"/>
    <x v="0"/>
    <x v="0"/>
    <s v="USD"/>
    <n v="1463520479"/>
    <x v="3602"/>
    <b v="0"/>
    <n v="49"/>
    <b v="1"/>
    <s v="theater/plays"/>
    <n v="100"/>
    <n v="82"/>
    <x v="1"/>
    <x v="6"/>
  </r>
  <r>
    <x v="3603"/>
    <x v="3601"/>
    <x v="3601"/>
    <n v="1500"/>
    <n v="2560"/>
    <x v="0"/>
    <x v="0"/>
    <s v="USD"/>
    <n v="1446759880"/>
    <x v="3603"/>
    <b v="0"/>
    <n v="57"/>
    <b v="1"/>
    <s v="theater/plays"/>
    <n v="171"/>
    <n v="45"/>
    <x v="1"/>
    <x v="6"/>
  </r>
  <r>
    <x v="3604"/>
    <x v="3602"/>
    <x v="3602"/>
    <n v="3000"/>
    <n v="3385"/>
    <x v="0"/>
    <x v="0"/>
    <s v="USD"/>
    <n v="1461913140"/>
    <x v="3604"/>
    <b v="0"/>
    <n v="69"/>
    <b v="1"/>
    <s v="theater/plays"/>
    <n v="113"/>
    <n v="49"/>
    <x v="1"/>
    <x v="6"/>
  </r>
  <r>
    <x v="3605"/>
    <x v="3603"/>
    <x v="3603"/>
    <n v="250"/>
    <n v="460"/>
    <x v="0"/>
    <x v="1"/>
    <s v="GBP"/>
    <n v="1455390126"/>
    <x v="3605"/>
    <b v="0"/>
    <n v="15"/>
    <b v="1"/>
    <s v="theater/plays"/>
    <n v="184"/>
    <n v="31"/>
    <x v="1"/>
    <x v="6"/>
  </r>
  <r>
    <x v="3606"/>
    <x v="3604"/>
    <x v="3604"/>
    <n v="3000"/>
    <n v="3908"/>
    <x v="0"/>
    <x v="1"/>
    <s v="GBP"/>
    <n v="1471185057"/>
    <x v="3606"/>
    <b v="0"/>
    <n v="64"/>
    <b v="1"/>
    <s v="theater/plays"/>
    <n v="130"/>
    <n v="61"/>
    <x v="1"/>
    <x v="6"/>
  </r>
  <r>
    <x v="3607"/>
    <x v="3605"/>
    <x v="3605"/>
    <n v="550"/>
    <n v="580"/>
    <x v="0"/>
    <x v="1"/>
    <s v="GBP"/>
    <n v="1450137600"/>
    <x v="3607"/>
    <b v="0"/>
    <n v="20"/>
    <b v="1"/>
    <s v="theater/plays"/>
    <n v="105"/>
    <n v="29"/>
    <x v="1"/>
    <x v="6"/>
  </r>
  <r>
    <x v="3608"/>
    <x v="3606"/>
    <x v="3606"/>
    <n v="800"/>
    <n v="800"/>
    <x v="0"/>
    <x v="1"/>
    <s v="GBP"/>
    <n v="1466172000"/>
    <x v="3608"/>
    <b v="0"/>
    <n v="27"/>
    <b v="1"/>
    <s v="theater/plays"/>
    <n v="100"/>
    <n v="30"/>
    <x v="1"/>
    <x v="6"/>
  </r>
  <r>
    <x v="3609"/>
    <x v="3607"/>
    <x v="3607"/>
    <n v="1960"/>
    <n v="3005"/>
    <x v="0"/>
    <x v="1"/>
    <s v="GBP"/>
    <n v="1459378085"/>
    <x v="3609"/>
    <b v="0"/>
    <n v="21"/>
    <b v="1"/>
    <s v="theater/plays"/>
    <n v="153"/>
    <n v="143"/>
    <x v="1"/>
    <x v="6"/>
  </r>
  <r>
    <x v="3610"/>
    <x v="3608"/>
    <x v="3608"/>
    <n v="1000"/>
    <n v="1623"/>
    <x v="0"/>
    <x v="1"/>
    <s v="GBP"/>
    <n v="1439806936"/>
    <x v="3610"/>
    <b v="0"/>
    <n v="31"/>
    <b v="1"/>
    <s v="theater/plays"/>
    <n v="162"/>
    <n v="52"/>
    <x v="1"/>
    <x v="6"/>
  </r>
  <r>
    <x v="3611"/>
    <x v="3609"/>
    <x v="3609"/>
    <n v="2500"/>
    <n v="3400"/>
    <x v="0"/>
    <x v="1"/>
    <s v="GBP"/>
    <n v="1428483201"/>
    <x v="3611"/>
    <b v="0"/>
    <n v="51"/>
    <b v="1"/>
    <s v="theater/plays"/>
    <n v="136"/>
    <n v="67"/>
    <x v="1"/>
    <x v="6"/>
  </r>
  <r>
    <x v="3612"/>
    <x v="3610"/>
    <x v="3610"/>
    <n v="5000"/>
    <n v="7220"/>
    <x v="0"/>
    <x v="5"/>
    <s v="CAD"/>
    <n v="1402334811"/>
    <x v="3612"/>
    <b v="0"/>
    <n v="57"/>
    <b v="1"/>
    <s v="theater/plays"/>
    <n v="144"/>
    <n v="127"/>
    <x v="1"/>
    <x v="6"/>
  </r>
  <r>
    <x v="3613"/>
    <x v="3611"/>
    <x v="3611"/>
    <n v="1250"/>
    <n v="1250"/>
    <x v="0"/>
    <x v="0"/>
    <s v="USD"/>
    <n v="1403964574"/>
    <x v="3613"/>
    <b v="0"/>
    <n v="20"/>
    <b v="1"/>
    <s v="theater/plays"/>
    <n v="100"/>
    <n v="63"/>
    <x v="1"/>
    <x v="6"/>
  </r>
  <r>
    <x v="3614"/>
    <x v="3438"/>
    <x v="3612"/>
    <n v="2500"/>
    <n v="2520"/>
    <x v="0"/>
    <x v="0"/>
    <s v="USD"/>
    <n v="1434675616"/>
    <x v="3614"/>
    <b v="0"/>
    <n v="71"/>
    <b v="1"/>
    <s v="theater/plays"/>
    <n v="101"/>
    <n v="35"/>
    <x v="1"/>
    <x v="6"/>
  </r>
  <r>
    <x v="3615"/>
    <x v="3612"/>
    <x v="3613"/>
    <n v="2500"/>
    <n v="2670"/>
    <x v="0"/>
    <x v="1"/>
    <s v="GBP"/>
    <n v="1449756896"/>
    <x v="3615"/>
    <b v="0"/>
    <n v="72"/>
    <b v="1"/>
    <s v="theater/plays"/>
    <n v="107"/>
    <n v="37"/>
    <x v="1"/>
    <x v="6"/>
  </r>
  <r>
    <x v="3616"/>
    <x v="3613"/>
    <x v="3614"/>
    <n v="2500"/>
    <n v="3120"/>
    <x v="0"/>
    <x v="1"/>
    <s v="GBP"/>
    <n v="1426801664"/>
    <x v="3616"/>
    <b v="0"/>
    <n v="45"/>
    <b v="1"/>
    <s v="theater/plays"/>
    <n v="125"/>
    <n v="69"/>
    <x v="1"/>
    <x v="6"/>
  </r>
  <r>
    <x v="3617"/>
    <x v="3614"/>
    <x v="3615"/>
    <n v="740"/>
    <n v="880"/>
    <x v="0"/>
    <x v="1"/>
    <s v="GBP"/>
    <n v="1488240000"/>
    <x v="3617"/>
    <b v="0"/>
    <n v="51"/>
    <b v="1"/>
    <s v="theater/plays"/>
    <n v="119"/>
    <n v="17"/>
    <x v="1"/>
    <x v="6"/>
  </r>
  <r>
    <x v="3618"/>
    <x v="3615"/>
    <x v="3616"/>
    <n v="2000"/>
    <n v="2020"/>
    <x v="0"/>
    <x v="1"/>
    <s v="GBP"/>
    <n v="1433343850"/>
    <x v="3618"/>
    <b v="0"/>
    <n v="56"/>
    <b v="1"/>
    <s v="theater/plays"/>
    <n v="101"/>
    <n v="36"/>
    <x v="1"/>
    <x v="6"/>
  </r>
  <r>
    <x v="3619"/>
    <x v="3616"/>
    <x v="3617"/>
    <n v="1000"/>
    <n v="1130"/>
    <x v="0"/>
    <x v="0"/>
    <s v="USD"/>
    <n v="1479592800"/>
    <x v="3619"/>
    <b v="0"/>
    <n v="17"/>
    <b v="1"/>
    <s v="theater/plays"/>
    <n v="113"/>
    <n v="66"/>
    <x v="1"/>
    <x v="6"/>
  </r>
  <r>
    <x v="3620"/>
    <x v="3617"/>
    <x v="3618"/>
    <n v="10500"/>
    <n v="11045"/>
    <x v="0"/>
    <x v="0"/>
    <s v="USD"/>
    <n v="1425528000"/>
    <x v="3620"/>
    <b v="0"/>
    <n v="197"/>
    <b v="1"/>
    <s v="theater/plays"/>
    <n v="105"/>
    <n v="56"/>
    <x v="1"/>
    <x v="6"/>
  </r>
  <r>
    <x v="3621"/>
    <x v="3618"/>
    <x v="3619"/>
    <n v="3000"/>
    <n v="3292"/>
    <x v="0"/>
    <x v="0"/>
    <s v="USD"/>
    <n v="1475269200"/>
    <x v="3621"/>
    <b v="0"/>
    <n v="70"/>
    <b v="1"/>
    <s v="theater/plays"/>
    <n v="110"/>
    <n v="47"/>
    <x v="1"/>
    <x v="6"/>
  </r>
  <r>
    <x v="3622"/>
    <x v="3619"/>
    <x v="3620"/>
    <n v="1000"/>
    <n v="1000.99"/>
    <x v="0"/>
    <x v="0"/>
    <s v="USD"/>
    <n v="1411874580"/>
    <x v="3622"/>
    <b v="0"/>
    <n v="21"/>
    <b v="1"/>
    <s v="theater/plays"/>
    <n v="100"/>
    <n v="48"/>
    <x v="1"/>
    <x v="6"/>
  </r>
  <r>
    <x v="3623"/>
    <x v="3620"/>
    <x v="3621"/>
    <n v="2500"/>
    <n v="3000"/>
    <x v="0"/>
    <x v="0"/>
    <s v="USD"/>
    <n v="1406358000"/>
    <x v="3623"/>
    <b v="0"/>
    <n v="34"/>
    <b v="1"/>
    <s v="theater/plays"/>
    <n v="120"/>
    <n v="88"/>
    <x v="1"/>
    <x v="6"/>
  </r>
  <r>
    <x v="3624"/>
    <x v="3621"/>
    <x v="3622"/>
    <n v="3000"/>
    <n v="3148"/>
    <x v="0"/>
    <x v="0"/>
    <s v="USD"/>
    <n v="1471977290"/>
    <x v="3624"/>
    <b v="0"/>
    <n v="39"/>
    <b v="1"/>
    <s v="theater/plays"/>
    <n v="105"/>
    <n v="81"/>
    <x v="1"/>
    <x v="6"/>
  </r>
  <r>
    <x v="3625"/>
    <x v="3622"/>
    <x v="3623"/>
    <n v="3000"/>
    <n v="3080"/>
    <x v="0"/>
    <x v="1"/>
    <s v="GBP"/>
    <n v="1435851577"/>
    <x v="3625"/>
    <b v="0"/>
    <n v="78"/>
    <b v="1"/>
    <s v="theater/plays"/>
    <n v="103"/>
    <n v="39"/>
    <x v="1"/>
    <x v="6"/>
  </r>
  <r>
    <x v="3626"/>
    <x v="3623"/>
    <x v="3624"/>
    <n v="4000"/>
    <n v="4073"/>
    <x v="0"/>
    <x v="1"/>
    <s v="GBP"/>
    <n v="1408204857"/>
    <x v="3626"/>
    <b v="0"/>
    <n v="48"/>
    <b v="1"/>
    <s v="theater/plays"/>
    <n v="102"/>
    <n v="85"/>
    <x v="1"/>
    <x v="6"/>
  </r>
  <r>
    <x v="3627"/>
    <x v="3624"/>
    <x v="3625"/>
    <n v="2000"/>
    <n v="2000"/>
    <x v="0"/>
    <x v="0"/>
    <s v="USD"/>
    <n v="1463803140"/>
    <x v="3627"/>
    <b v="0"/>
    <n v="29"/>
    <b v="1"/>
    <s v="theater/plays"/>
    <n v="100"/>
    <n v="69"/>
    <x v="1"/>
    <x v="6"/>
  </r>
  <r>
    <x v="3628"/>
    <x v="3625"/>
    <x v="3626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x v="3629"/>
    <x v="3626"/>
    <x v="3627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x v="3630"/>
    <x v="3627"/>
    <x v="3628"/>
    <n v="3000"/>
    <n v="1"/>
    <x v="2"/>
    <x v="1"/>
    <s v="GBP"/>
    <n v="1417295990"/>
    <x v="3630"/>
    <b v="0"/>
    <n v="1"/>
    <b v="0"/>
    <s v="theater/musical"/>
    <n v="0"/>
    <n v="1"/>
    <x v="1"/>
    <x v="40"/>
  </r>
  <r>
    <x v="3631"/>
    <x v="3628"/>
    <x v="3629"/>
    <n v="17100"/>
    <n v="8725"/>
    <x v="2"/>
    <x v="0"/>
    <s v="USD"/>
    <n v="1411444740"/>
    <x v="3631"/>
    <b v="0"/>
    <n v="59"/>
    <b v="0"/>
    <s v="theater/musical"/>
    <n v="51"/>
    <n v="148"/>
    <x v="1"/>
    <x v="40"/>
  </r>
  <r>
    <x v="3632"/>
    <x v="3629"/>
    <x v="3630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x v="3633"/>
    <x v="3630"/>
    <x v="3631"/>
    <n v="5000"/>
    <n v="1762"/>
    <x v="2"/>
    <x v="0"/>
    <s v="USD"/>
    <n v="1479517200"/>
    <x v="3633"/>
    <b v="0"/>
    <n v="31"/>
    <b v="0"/>
    <s v="theater/musical"/>
    <n v="35"/>
    <n v="57"/>
    <x v="1"/>
    <x v="40"/>
  </r>
  <r>
    <x v="3634"/>
    <x v="3631"/>
    <x v="3632"/>
    <n v="75000"/>
    <n v="3185"/>
    <x v="2"/>
    <x v="5"/>
    <s v="CAD"/>
    <n v="1484366340"/>
    <x v="3634"/>
    <b v="0"/>
    <n v="18"/>
    <b v="0"/>
    <s v="theater/musical"/>
    <n v="4"/>
    <n v="177"/>
    <x v="1"/>
    <x v="40"/>
  </r>
  <r>
    <x v="3635"/>
    <x v="3632"/>
    <x v="3633"/>
    <n v="3500"/>
    <n v="1276"/>
    <x v="2"/>
    <x v="0"/>
    <s v="USD"/>
    <n v="1461186676"/>
    <x v="3635"/>
    <b v="0"/>
    <n v="10"/>
    <b v="0"/>
    <s v="theater/musical"/>
    <n v="36"/>
    <n v="128"/>
    <x v="1"/>
    <x v="40"/>
  </r>
  <r>
    <x v="3636"/>
    <x v="3633"/>
    <x v="3634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x v="3637"/>
    <x v="3634"/>
    <x v="3635"/>
    <n v="3000"/>
    <n v="926"/>
    <x v="2"/>
    <x v="0"/>
    <s v="USD"/>
    <n v="1420130935"/>
    <x v="3637"/>
    <b v="0"/>
    <n v="14"/>
    <b v="0"/>
    <s v="theater/musical"/>
    <n v="31"/>
    <n v="66"/>
    <x v="1"/>
    <x v="40"/>
  </r>
  <r>
    <x v="3638"/>
    <x v="3635"/>
    <x v="3636"/>
    <n v="3300"/>
    <n v="216"/>
    <x v="2"/>
    <x v="5"/>
    <s v="CAD"/>
    <n v="1429456132"/>
    <x v="3638"/>
    <b v="0"/>
    <n v="2"/>
    <b v="0"/>
    <s v="theater/musical"/>
    <n v="7"/>
    <n v="108"/>
    <x v="1"/>
    <x v="40"/>
  </r>
  <r>
    <x v="3639"/>
    <x v="3636"/>
    <x v="3637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x v="3640"/>
    <x v="3637"/>
    <x v="3638"/>
    <n v="1000"/>
    <n v="55"/>
    <x v="2"/>
    <x v="0"/>
    <s v="USD"/>
    <n v="1431283530"/>
    <x v="3640"/>
    <b v="0"/>
    <n v="3"/>
    <b v="0"/>
    <s v="theater/musical"/>
    <n v="6"/>
    <n v="18"/>
    <x v="1"/>
    <x v="40"/>
  </r>
  <r>
    <x v="3641"/>
    <x v="3638"/>
    <x v="3639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x v="3642"/>
    <x v="3639"/>
    <x v="3640"/>
    <n v="700"/>
    <n v="15"/>
    <x v="2"/>
    <x v="12"/>
    <s v="EUR"/>
    <n v="1448902800"/>
    <x v="3642"/>
    <b v="0"/>
    <n v="2"/>
    <b v="0"/>
    <s v="theater/musical"/>
    <n v="2"/>
    <n v="8"/>
    <x v="1"/>
    <x v="40"/>
  </r>
  <r>
    <x v="3643"/>
    <x v="3640"/>
    <x v="3641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x v="3644"/>
    <x v="3641"/>
    <x v="3642"/>
    <n v="5000"/>
    <n v="821"/>
    <x v="2"/>
    <x v="0"/>
    <s v="USD"/>
    <n v="1457413140"/>
    <x v="3644"/>
    <b v="0"/>
    <n v="12"/>
    <b v="0"/>
    <s v="theater/musical"/>
    <n v="16"/>
    <n v="68"/>
    <x v="1"/>
    <x v="40"/>
  </r>
  <r>
    <x v="3645"/>
    <x v="3642"/>
    <x v="3643"/>
    <n v="1000"/>
    <n v="1"/>
    <x v="2"/>
    <x v="5"/>
    <s v="CAD"/>
    <n v="1479773838"/>
    <x v="3645"/>
    <b v="0"/>
    <n v="1"/>
    <b v="0"/>
    <s v="theater/musical"/>
    <n v="0"/>
    <n v="1"/>
    <x v="1"/>
    <x v="40"/>
  </r>
  <r>
    <x v="3646"/>
    <x v="3643"/>
    <x v="3644"/>
    <n v="10000"/>
    <n v="481"/>
    <x v="2"/>
    <x v="0"/>
    <s v="USD"/>
    <n v="1434497400"/>
    <x v="3646"/>
    <b v="0"/>
    <n v="8"/>
    <b v="0"/>
    <s v="theater/musical"/>
    <n v="5"/>
    <n v="60"/>
    <x v="1"/>
    <x v="40"/>
  </r>
  <r>
    <x v="3647"/>
    <x v="3644"/>
    <x v="3645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x v="3648"/>
    <x v="3645"/>
    <x v="3646"/>
    <n v="40000"/>
    <n v="40153"/>
    <x v="0"/>
    <x v="0"/>
    <s v="USD"/>
    <n v="1412492445"/>
    <x v="3648"/>
    <b v="0"/>
    <n v="73"/>
    <b v="1"/>
    <s v="theater/plays"/>
    <n v="100"/>
    <n v="550"/>
    <x v="1"/>
    <x v="6"/>
  </r>
  <r>
    <x v="3649"/>
    <x v="3646"/>
    <x v="3647"/>
    <n v="750"/>
    <n v="780"/>
    <x v="0"/>
    <x v="5"/>
    <s v="CAD"/>
    <n v="1402938394"/>
    <x v="3649"/>
    <b v="0"/>
    <n v="8"/>
    <b v="1"/>
    <s v="theater/plays"/>
    <n v="104"/>
    <n v="98"/>
    <x v="1"/>
    <x v="6"/>
  </r>
  <r>
    <x v="3650"/>
    <x v="3647"/>
    <x v="3648"/>
    <n v="500"/>
    <n v="500"/>
    <x v="0"/>
    <x v="1"/>
    <s v="GBP"/>
    <n v="1454412584"/>
    <x v="3650"/>
    <b v="0"/>
    <n v="17"/>
    <b v="1"/>
    <s v="theater/plays"/>
    <n v="100"/>
    <n v="29"/>
    <x v="1"/>
    <x v="6"/>
  </r>
  <r>
    <x v="3651"/>
    <x v="3648"/>
    <x v="3649"/>
    <n v="500"/>
    <n v="520"/>
    <x v="0"/>
    <x v="0"/>
    <s v="USD"/>
    <n v="1407686340"/>
    <x v="3651"/>
    <b v="0"/>
    <n v="9"/>
    <b v="1"/>
    <s v="theater/plays"/>
    <n v="104"/>
    <n v="58"/>
    <x v="1"/>
    <x v="6"/>
  </r>
  <r>
    <x v="3652"/>
    <x v="2866"/>
    <x v="3650"/>
    <n v="300"/>
    <n v="752"/>
    <x v="0"/>
    <x v="5"/>
    <s v="CAD"/>
    <n v="1472097540"/>
    <x v="3652"/>
    <b v="0"/>
    <n v="17"/>
    <b v="1"/>
    <s v="theater/plays"/>
    <n v="251"/>
    <n v="44"/>
    <x v="1"/>
    <x v="6"/>
  </r>
  <r>
    <x v="3653"/>
    <x v="3649"/>
    <x v="3651"/>
    <n v="2000"/>
    <n v="2010"/>
    <x v="0"/>
    <x v="1"/>
    <s v="GBP"/>
    <n v="1438764207"/>
    <x v="3653"/>
    <b v="0"/>
    <n v="33"/>
    <b v="1"/>
    <s v="theater/plays"/>
    <n v="101"/>
    <n v="61"/>
    <x v="1"/>
    <x v="6"/>
  </r>
  <r>
    <x v="3654"/>
    <x v="3650"/>
    <x v="3652"/>
    <n v="1500"/>
    <n v="2616"/>
    <x v="0"/>
    <x v="1"/>
    <s v="GBP"/>
    <n v="1459702800"/>
    <x v="3654"/>
    <b v="0"/>
    <n v="38"/>
    <b v="1"/>
    <s v="theater/plays"/>
    <n v="174"/>
    <n v="69"/>
    <x v="1"/>
    <x v="6"/>
  </r>
  <r>
    <x v="3655"/>
    <x v="3651"/>
    <x v="3653"/>
    <n v="5000"/>
    <n v="5813"/>
    <x v="0"/>
    <x v="0"/>
    <s v="USD"/>
    <n v="1437202740"/>
    <x v="3655"/>
    <b v="0"/>
    <n v="79"/>
    <b v="1"/>
    <s v="theater/plays"/>
    <n v="116"/>
    <n v="74"/>
    <x v="1"/>
    <x v="6"/>
  </r>
  <r>
    <x v="3656"/>
    <x v="3652"/>
    <x v="3654"/>
    <n v="5000"/>
    <n v="5291"/>
    <x v="0"/>
    <x v="16"/>
    <s v="CHF"/>
    <n v="1485989940"/>
    <x v="3656"/>
    <b v="0"/>
    <n v="46"/>
    <b v="1"/>
    <s v="theater/plays"/>
    <n v="106"/>
    <n v="115"/>
    <x v="1"/>
    <x v="6"/>
  </r>
  <r>
    <x v="3657"/>
    <x v="3653"/>
    <x v="3655"/>
    <n v="2000"/>
    <n v="2215"/>
    <x v="0"/>
    <x v="8"/>
    <s v="DKK"/>
    <n v="1464817320"/>
    <x v="3657"/>
    <b v="0"/>
    <n v="20"/>
    <b v="1"/>
    <s v="theater/plays"/>
    <n v="111"/>
    <n v="111"/>
    <x v="1"/>
    <x v="6"/>
  </r>
  <r>
    <x v="3658"/>
    <x v="3654"/>
    <x v="3656"/>
    <n v="1500"/>
    <n v="1510"/>
    <x v="0"/>
    <x v="0"/>
    <s v="USD"/>
    <n v="1404273540"/>
    <x v="3658"/>
    <b v="0"/>
    <n v="20"/>
    <b v="1"/>
    <s v="theater/plays"/>
    <n v="101"/>
    <n v="76"/>
    <x v="1"/>
    <x v="6"/>
  </r>
  <r>
    <x v="3659"/>
    <x v="3655"/>
    <x v="3657"/>
    <n v="3000"/>
    <n v="3061"/>
    <x v="0"/>
    <x v="0"/>
    <s v="USD"/>
    <n v="1426775940"/>
    <x v="3659"/>
    <b v="0"/>
    <n v="13"/>
    <b v="1"/>
    <s v="theater/plays"/>
    <n v="102"/>
    <n v="235"/>
    <x v="1"/>
    <x v="6"/>
  </r>
  <r>
    <x v="3660"/>
    <x v="3656"/>
    <x v="3658"/>
    <n v="250"/>
    <n v="250"/>
    <x v="0"/>
    <x v="1"/>
    <s v="GBP"/>
    <n v="1419368925"/>
    <x v="3660"/>
    <b v="0"/>
    <n v="22"/>
    <b v="1"/>
    <s v="theater/plays"/>
    <n v="100"/>
    <n v="11"/>
    <x v="1"/>
    <x v="6"/>
  </r>
  <r>
    <x v="3661"/>
    <x v="3657"/>
    <x v="3659"/>
    <n v="3000"/>
    <n v="3330"/>
    <x v="0"/>
    <x v="0"/>
    <s v="USD"/>
    <n v="1460260800"/>
    <x v="3661"/>
    <b v="0"/>
    <n v="36"/>
    <b v="1"/>
    <s v="theater/plays"/>
    <n v="111"/>
    <n v="93"/>
    <x v="1"/>
    <x v="6"/>
  </r>
  <r>
    <x v="3662"/>
    <x v="3658"/>
    <x v="3660"/>
    <n v="8000"/>
    <n v="8114"/>
    <x v="0"/>
    <x v="5"/>
    <s v="CAD"/>
    <n v="1427775414"/>
    <x v="3662"/>
    <b v="0"/>
    <n v="40"/>
    <b v="1"/>
    <s v="theater/plays"/>
    <n v="101"/>
    <n v="203"/>
    <x v="1"/>
    <x v="6"/>
  </r>
  <r>
    <x v="3663"/>
    <x v="3659"/>
    <x v="3661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x v="3664"/>
    <x v="3660"/>
    <x v="3662"/>
    <n v="800"/>
    <n v="875"/>
    <x v="0"/>
    <x v="0"/>
    <s v="USD"/>
    <n v="1466056689"/>
    <x v="3664"/>
    <b v="0"/>
    <n v="19"/>
    <b v="1"/>
    <s v="theater/plays"/>
    <n v="109"/>
    <n v="46"/>
    <x v="1"/>
    <x v="6"/>
  </r>
  <r>
    <x v="3665"/>
    <x v="3661"/>
    <x v="3663"/>
    <n v="620"/>
    <n v="714"/>
    <x v="0"/>
    <x v="6"/>
    <s v="EUR"/>
    <n v="1446062040"/>
    <x v="3665"/>
    <b v="0"/>
    <n v="14"/>
    <b v="1"/>
    <s v="theater/plays"/>
    <n v="115"/>
    <n v="51"/>
    <x v="1"/>
    <x v="6"/>
  </r>
  <r>
    <x v="3666"/>
    <x v="3662"/>
    <x v="3664"/>
    <n v="1200"/>
    <n v="1200"/>
    <x v="0"/>
    <x v="0"/>
    <s v="USD"/>
    <n v="1406185200"/>
    <x v="3666"/>
    <b v="0"/>
    <n v="38"/>
    <b v="1"/>
    <s v="theater/plays"/>
    <n v="100"/>
    <n v="32"/>
    <x v="1"/>
    <x v="6"/>
  </r>
  <r>
    <x v="3667"/>
    <x v="3663"/>
    <x v="3665"/>
    <n v="3000"/>
    <n v="3095.11"/>
    <x v="0"/>
    <x v="1"/>
    <s v="GBP"/>
    <n v="1437261419"/>
    <x v="3667"/>
    <b v="0"/>
    <n v="58"/>
    <b v="1"/>
    <s v="theater/plays"/>
    <n v="103"/>
    <n v="53"/>
    <x v="1"/>
    <x v="6"/>
  </r>
  <r>
    <x v="3668"/>
    <x v="3664"/>
    <x v="3666"/>
    <n v="1000"/>
    <n v="1035"/>
    <x v="0"/>
    <x v="0"/>
    <s v="USD"/>
    <n v="1437676380"/>
    <x v="3668"/>
    <b v="0"/>
    <n v="28"/>
    <b v="1"/>
    <s v="theater/plays"/>
    <n v="104"/>
    <n v="37"/>
    <x v="1"/>
    <x v="6"/>
  </r>
  <r>
    <x v="3669"/>
    <x v="3665"/>
    <x v="3667"/>
    <n v="1000"/>
    <n v="1382"/>
    <x v="0"/>
    <x v="1"/>
    <s v="GBP"/>
    <n v="1434039137"/>
    <x v="3669"/>
    <b v="0"/>
    <n v="17"/>
    <b v="1"/>
    <s v="theater/plays"/>
    <n v="138"/>
    <n v="81"/>
    <x v="1"/>
    <x v="6"/>
  </r>
  <r>
    <x v="3670"/>
    <x v="3666"/>
    <x v="3668"/>
    <n v="220"/>
    <n v="241"/>
    <x v="0"/>
    <x v="1"/>
    <s v="GBP"/>
    <n v="1433113200"/>
    <x v="3670"/>
    <b v="0"/>
    <n v="12"/>
    <b v="1"/>
    <s v="theater/plays"/>
    <n v="110"/>
    <n v="20"/>
    <x v="1"/>
    <x v="6"/>
  </r>
  <r>
    <x v="3671"/>
    <x v="3667"/>
    <x v="3669"/>
    <n v="3500"/>
    <n v="3530"/>
    <x v="0"/>
    <x v="0"/>
    <s v="USD"/>
    <n v="1405915140"/>
    <x v="3671"/>
    <b v="0"/>
    <n v="40"/>
    <b v="1"/>
    <s v="theater/plays"/>
    <n v="101"/>
    <n v="88"/>
    <x v="1"/>
    <x v="6"/>
  </r>
  <r>
    <x v="3672"/>
    <x v="3668"/>
    <x v="3670"/>
    <n v="3000"/>
    <n v="3046"/>
    <x v="0"/>
    <x v="1"/>
    <s v="GBP"/>
    <n v="1411771384"/>
    <x v="3672"/>
    <b v="0"/>
    <n v="57"/>
    <b v="1"/>
    <s v="theater/plays"/>
    <n v="102"/>
    <n v="53"/>
    <x v="1"/>
    <x v="6"/>
  </r>
  <r>
    <x v="3673"/>
    <x v="3669"/>
    <x v="3671"/>
    <n v="4000"/>
    <n v="4545"/>
    <x v="0"/>
    <x v="1"/>
    <s v="GBP"/>
    <n v="1415191920"/>
    <x v="3673"/>
    <b v="0"/>
    <n v="114"/>
    <b v="1"/>
    <s v="theater/plays"/>
    <n v="114"/>
    <n v="40"/>
    <x v="1"/>
    <x v="6"/>
  </r>
  <r>
    <x v="3674"/>
    <x v="3670"/>
    <x v="3672"/>
    <n v="4500"/>
    <n v="4500"/>
    <x v="0"/>
    <x v="12"/>
    <s v="EUR"/>
    <n v="1472936229"/>
    <x v="3674"/>
    <b v="0"/>
    <n v="31"/>
    <b v="1"/>
    <s v="theater/plays"/>
    <n v="100"/>
    <n v="145"/>
    <x v="1"/>
    <x v="6"/>
  </r>
  <r>
    <x v="3675"/>
    <x v="3671"/>
    <x v="3673"/>
    <n v="50"/>
    <n v="70"/>
    <x v="0"/>
    <x v="1"/>
    <s v="GBP"/>
    <n v="1463353200"/>
    <x v="3675"/>
    <b v="0"/>
    <n v="3"/>
    <b v="1"/>
    <s v="theater/plays"/>
    <n v="140"/>
    <n v="23"/>
    <x v="1"/>
    <x v="6"/>
  </r>
  <r>
    <x v="3676"/>
    <x v="3672"/>
    <x v="3674"/>
    <n v="800"/>
    <n v="1030"/>
    <x v="0"/>
    <x v="0"/>
    <s v="USD"/>
    <n v="1410550484"/>
    <x v="3676"/>
    <b v="0"/>
    <n v="16"/>
    <b v="1"/>
    <s v="theater/plays"/>
    <n v="129"/>
    <n v="64"/>
    <x v="1"/>
    <x v="6"/>
  </r>
  <r>
    <x v="3677"/>
    <x v="3673"/>
    <x v="3675"/>
    <n v="12000"/>
    <n v="12348.5"/>
    <x v="0"/>
    <x v="0"/>
    <s v="USD"/>
    <n v="1404359940"/>
    <x v="3677"/>
    <b v="0"/>
    <n v="199"/>
    <b v="1"/>
    <s v="theater/plays"/>
    <n v="103"/>
    <n v="62"/>
    <x v="1"/>
    <x v="6"/>
  </r>
  <r>
    <x v="3678"/>
    <x v="3674"/>
    <x v="3676"/>
    <n v="2000"/>
    <n v="2050"/>
    <x v="0"/>
    <x v="1"/>
    <s v="GBP"/>
    <n v="1433076298"/>
    <x v="3678"/>
    <b v="0"/>
    <n v="31"/>
    <b v="1"/>
    <s v="theater/plays"/>
    <n v="103"/>
    <n v="66"/>
    <x v="1"/>
    <x v="6"/>
  </r>
  <r>
    <x v="3679"/>
    <x v="3675"/>
    <x v="3677"/>
    <n v="2000"/>
    <n v="2202"/>
    <x v="0"/>
    <x v="0"/>
    <s v="USD"/>
    <n v="1404190740"/>
    <x v="3679"/>
    <b v="0"/>
    <n v="30"/>
    <b v="1"/>
    <s v="theater/plays"/>
    <n v="110"/>
    <n v="73"/>
    <x v="1"/>
    <x v="6"/>
  </r>
  <r>
    <x v="3680"/>
    <x v="3676"/>
    <x v="3678"/>
    <n v="3000"/>
    <n v="3383"/>
    <x v="0"/>
    <x v="0"/>
    <s v="USD"/>
    <n v="1475664834"/>
    <x v="3680"/>
    <b v="0"/>
    <n v="34"/>
    <b v="1"/>
    <s v="theater/plays"/>
    <n v="113"/>
    <n v="100"/>
    <x v="1"/>
    <x v="6"/>
  </r>
  <r>
    <x v="3681"/>
    <x v="3677"/>
    <x v="3679"/>
    <n v="1000"/>
    <n v="1119"/>
    <x v="0"/>
    <x v="0"/>
    <s v="USD"/>
    <n v="1452872290"/>
    <x v="3681"/>
    <b v="0"/>
    <n v="18"/>
    <b v="1"/>
    <s v="theater/plays"/>
    <n v="112"/>
    <n v="62"/>
    <x v="1"/>
    <x v="6"/>
  </r>
  <r>
    <x v="3682"/>
    <x v="3678"/>
    <x v="3680"/>
    <n v="3000"/>
    <n v="4176"/>
    <x v="0"/>
    <x v="0"/>
    <s v="USD"/>
    <n v="1402901940"/>
    <x v="3682"/>
    <b v="0"/>
    <n v="67"/>
    <b v="1"/>
    <s v="theater/plays"/>
    <n v="139"/>
    <n v="62"/>
    <x v="1"/>
    <x v="6"/>
  </r>
  <r>
    <x v="3683"/>
    <x v="3679"/>
    <x v="3681"/>
    <n v="3500"/>
    <n v="3880"/>
    <x v="0"/>
    <x v="0"/>
    <s v="USD"/>
    <n v="1476931696"/>
    <x v="3683"/>
    <b v="0"/>
    <n v="66"/>
    <b v="1"/>
    <s v="theater/plays"/>
    <n v="111"/>
    <n v="59"/>
    <x v="1"/>
    <x v="6"/>
  </r>
  <r>
    <x v="3684"/>
    <x v="3680"/>
    <x v="3682"/>
    <n v="750"/>
    <n v="1043"/>
    <x v="0"/>
    <x v="0"/>
    <s v="USD"/>
    <n v="1441167586"/>
    <x v="3684"/>
    <b v="0"/>
    <n v="23"/>
    <b v="1"/>
    <s v="theater/plays"/>
    <n v="139"/>
    <n v="45"/>
    <x v="1"/>
    <x v="6"/>
  </r>
  <r>
    <x v="3685"/>
    <x v="3681"/>
    <x v="3683"/>
    <n v="5000"/>
    <n v="5285"/>
    <x v="0"/>
    <x v="0"/>
    <s v="USD"/>
    <n v="1400533200"/>
    <x v="3685"/>
    <b v="0"/>
    <n v="126"/>
    <b v="1"/>
    <s v="theater/plays"/>
    <n v="106"/>
    <n v="42"/>
    <x v="1"/>
    <x v="6"/>
  </r>
  <r>
    <x v="3686"/>
    <x v="3682"/>
    <x v="3684"/>
    <n v="350"/>
    <n v="355"/>
    <x v="0"/>
    <x v="0"/>
    <s v="USD"/>
    <n v="1440820740"/>
    <x v="3686"/>
    <b v="0"/>
    <n v="6"/>
    <b v="1"/>
    <s v="theater/plays"/>
    <n v="101"/>
    <n v="59"/>
    <x v="1"/>
    <x v="6"/>
  </r>
  <r>
    <x v="3687"/>
    <x v="3683"/>
    <x v="3685"/>
    <n v="5000"/>
    <n v="5012.25"/>
    <x v="0"/>
    <x v="0"/>
    <s v="USD"/>
    <n v="1403846055"/>
    <x v="3687"/>
    <b v="0"/>
    <n v="25"/>
    <b v="1"/>
    <s v="theater/plays"/>
    <n v="100"/>
    <n v="200"/>
    <x v="1"/>
    <x v="6"/>
  </r>
  <r>
    <x v="3688"/>
    <x v="3684"/>
    <x v="3686"/>
    <n v="3000"/>
    <n v="3275"/>
    <x v="0"/>
    <x v="1"/>
    <s v="GBP"/>
    <n v="1407524004"/>
    <x v="3688"/>
    <b v="0"/>
    <n v="39"/>
    <b v="1"/>
    <s v="theater/plays"/>
    <n v="109"/>
    <n v="84"/>
    <x v="1"/>
    <x v="6"/>
  </r>
  <r>
    <x v="3689"/>
    <x v="3685"/>
    <x v="3687"/>
    <n v="3000"/>
    <n v="3550"/>
    <x v="0"/>
    <x v="0"/>
    <s v="USD"/>
    <n v="1434925500"/>
    <x v="3689"/>
    <b v="0"/>
    <n v="62"/>
    <b v="1"/>
    <s v="theater/plays"/>
    <n v="118"/>
    <n v="57"/>
    <x v="1"/>
    <x v="6"/>
  </r>
  <r>
    <x v="3690"/>
    <x v="3686"/>
    <x v="3688"/>
    <n v="1500"/>
    <n v="1800"/>
    <x v="0"/>
    <x v="0"/>
    <s v="USD"/>
    <n v="1417101683"/>
    <x v="3690"/>
    <b v="0"/>
    <n v="31"/>
    <b v="1"/>
    <s v="theater/plays"/>
    <n v="120"/>
    <n v="58"/>
    <x v="1"/>
    <x v="6"/>
  </r>
  <r>
    <x v="3691"/>
    <x v="3687"/>
    <x v="3689"/>
    <n v="40000"/>
    <n v="51184"/>
    <x v="0"/>
    <x v="0"/>
    <s v="USD"/>
    <n v="1425272340"/>
    <x v="3691"/>
    <b v="0"/>
    <n v="274"/>
    <b v="1"/>
    <s v="theater/plays"/>
    <n v="128"/>
    <n v="187"/>
    <x v="1"/>
    <x v="6"/>
  </r>
  <r>
    <x v="3692"/>
    <x v="3688"/>
    <x v="3690"/>
    <n v="1000"/>
    <n v="1260"/>
    <x v="0"/>
    <x v="0"/>
    <s v="USD"/>
    <n v="1411084800"/>
    <x v="3692"/>
    <b v="0"/>
    <n v="17"/>
    <b v="1"/>
    <s v="theater/plays"/>
    <n v="126"/>
    <n v="74"/>
    <x v="1"/>
    <x v="6"/>
  </r>
  <r>
    <x v="3693"/>
    <x v="3689"/>
    <x v="3691"/>
    <n v="333"/>
    <n v="430"/>
    <x v="0"/>
    <x v="1"/>
    <s v="GBP"/>
    <n v="1448922600"/>
    <x v="3693"/>
    <b v="0"/>
    <n v="14"/>
    <b v="1"/>
    <s v="theater/plays"/>
    <n v="129"/>
    <n v="31"/>
    <x v="1"/>
    <x v="6"/>
  </r>
  <r>
    <x v="3694"/>
    <x v="3690"/>
    <x v="3692"/>
    <n v="3500"/>
    <n v="3760"/>
    <x v="0"/>
    <x v="0"/>
    <s v="USD"/>
    <n v="1465178400"/>
    <x v="3694"/>
    <b v="0"/>
    <n v="60"/>
    <b v="1"/>
    <s v="theater/plays"/>
    <n v="107"/>
    <n v="63"/>
    <x v="1"/>
    <x v="6"/>
  </r>
  <r>
    <x v="3695"/>
    <x v="3691"/>
    <x v="3693"/>
    <n v="4000"/>
    <n v="4005"/>
    <x v="0"/>
    <x v="0"/>
    <s v="USD"/>
    <n v="1421009610"/>
    <x v="3695"/>
    <b v="0"/>
    <n v="33"/>
    <b v="1"/>
    <s v="theater/plays"/>
    <n v="100"/>
    <n v="121"/>
    <x v="1"/>
    <x v="6"/>
  </r>
  <r>
    <x v="3696"/>
    <x v="3692"/>
    <x v="3694"/>
    <n v="2000"/>
    <n v="3100"/>
    <x v="0"/>
    <x v="1"/>
    <s v="GBP"/>
    <n v="1423838916"/>
    <x v="3696"/>
    <b v="0"/>
    <n v="78"/>
    <b v="1"/>
    <s v="theater/plays"/>
    <n v="155"/>
    <n v="40"/>
    <x v="1"/>
    <x v="6"/>
  </r>
  <r>
    <x v="3697"/>
    <x v="3693"/>
    <x v="3695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x v="3698"/>
    <x v="3694"/>
    <x v="3696"/>
    <n v="5000"/>
    <n v="5526"/>
    <x v="0"/>
    <x v="0"/>
    <s v="USD"/>
    <n v="1456946487"/>
    <x v="3698"/>
    <b v="0"/>
    <n v="136"/>
    <b v="1"/>
    <s v="theater/plays"/>
    <n v="111"/>
    <n v="41"/>
    <x v="1"/>
    <x v="6"/>
  </r>
  <r>
    <x v="3699"/>
    <x v="3695"/>
    <x v="3697"/>
    <n v="2500"/>
    <n v="2520"/>
    <x v="0"/>
    <x v="0"/>
    <s v="USD"/>
    <n v="1413383216"/>
    <x v="3699"/>
    <b v="0"/>
    <n v="40"/>
    <b v="1"/>
    <s v="theater/plays"/>
    <n v="101"/>
    <n v="63"/>
    <x v="1"/>
    <x v="6"/>
  </r>
  <r>
    <x v="3700"/>
    <x v="3696"/>
    <x v="3698"/>
    <n v="500"/>
    <n v="606"/>
    <x v="0"/>
    <x v="0"/>
    <s v="USD"/>
    <n v="1412092800"/>
    <x v="3700"/>
    <b v="0"/>
    <n v="18"/>
    <b v="1"/>
    <s v="theater/plays"/>
    <n v="121"/>
    <n v="34"/>
    <x v="1"/>
    <x v="6"/>
  </r>
  <r>
    <x v="3701"/>
    <x v="3697"/>
    <x v="3699"/>
    <n v="1500"/>
    <n v="1505"/>
    <x v="0"/>
    <x v="1"/>
    <s v="GBP"/>
    <n v="1433422793"/>
    <x v="3701"/>
    <b v="0"/>
    <n v="39"/>
    <b v="1"/>
    <s v="theater/plays"/>
    <n v="100"/>
    <n v="39"/>
    <x v="1"/>
    <x v="6"/>
  </r>
  <r>
    <x v="3702"/>
    <x v="3698"/>
    <x v="3700"/>
    <n v="3000"/>
    <n v="3275"/>
    <x v="0"/>
    <x v="1"/>
    <s v="GBP"/>
    <n v="1468191540"/>
    <x v="3702"/>
    <b v="0"/>
    <n v="21"/>
    <b v="1"/>
    <s v="theater/plays"/>
    <n v="109"/>
    <n v="156"/>
    <x v="1"/>
    <x v="6"/>
  </r>
  <r>
    <x v="3703"/>
    <x v="3699"/>
    <x v="3701"/>
    <n v="1050"/>
    <n v="1296"/>
    <x v="0"/>
    <x v="0"/>
    <s v="USD"/>
    <n v="1471071540"/>
    <x v="3703"/>
    <b v="0"/>
    <n v="30"/>
    <b v="1"/>
    <s v="theater/plays"/>
    <n v="123"/>
    <n v="43"/>
    <x v="1"/>
    <x v="6"/>
  </r>
  <r>
    <x v="3704"/>
    <x v="3700"/>
    <x v="3702"/>
    <n v="300"/>
    <n v="409.01"/>
    <x v="0"/>
    <x v="1"/>
    <s v="GBP"/>
    <n v="1464712394"/>
    <x v="3704"/>
    <b v="0"/>
    <n v="27"/>
    <b v="1"/>
    <s v="theater/plays"/>
    <n v="136"/>
    <n v="15"/>
    <x v="1"/>
    <x v="6"/>
  </r>
  <r>
    <x v="3705"/>
    <x v="3701"/>
    <x v="3703"/>
    <n v="2827"/>
    <n v="2925"/>
    <x v="0"/>
    <x v="0"/>
    <s v="USD"/>
    <n v="1403546400"/>
    <x v="3705"/>
    <b v="0"/>
    <n v="35"/>
    <b v="1"/>
    <s v="theater/plays"/>
    <n v="103"/>
    <n v="84"/>
    <x v="1"/>
    <x v="6"/>
  </r>
  <r>
    <x v="3706"/>
    <x v="3702"/>
    <x v="3704"/>
    <n v="1500"/>
    <n v="1820"/>
    <x v="0"/>
    <x v="0"/>
    <s v="USD"/>
    <n v="1410558949"/>
    <x v="3706"/>
    <b v="0"/>
    <n v="13"/>
    <b v="1"/>
    <s v="theater/plays"/>
    <n v="121"/>
    <n v="140"/>
    <x v="1"/>
    <x v="6"/>
  </r>
  <r>
    <x v="3707"/>
    <x v="3703"/>
    <x v="3705"/>
    <n v="1000"/>
    <n v="1860"/>
    <x v="0"/>
    <x v="0"/>
    <s v="USD"/>
    <n v="1469165160"/>
    <x v="3707"/>
    <b v="0"/>
    <n v="23"/>
    <b v="1"/>
    <s v="theater/plays"/>
    <n v="186"/>
    <n v="81"/>
    <x v="1"/>
    <x v="6"/>
  </r>
  <r>
    <x v="3708"/>
    <x v="3704"/>
    <x v="3706"/>
    <n v="700"/>
    <n v="2100"/>
    <x v="0"/>
    <x v="0"/>
    <s v="USD"/>
    <n v="1404444286"/>
    <x v="3708"/>
    <b v="0"/>
    <n v="39"/>
    <b v="1"/>
    <s v="theater/plays"/>
    <n v="300"/>
    <n v="54"/>
    <x v="1"/>
    <x v="6"/>
  </r>
  <r>
    <x v="3709"/>
    <x v="3705"/>
    <x v="3707"/>
    <n v="1000"/>
    <n v="1082.5"/>
    <x v="0"/>
    <x v="1"/>
    <s v="GBP"/>
    <n v="1403715546"/>
    <x v="3709"/>
    <b v="0"/>
    <n v="35"/>
    <b v="1"/>
    <s v="theater/plays"/>
    <n v="108"/>
    <n v="31"/>
    <x v="1"/>
    <x v="6"/>
  </r>
  <r>
    <x v="3710"/>
    <x v="3706"/>
    <x v="3708"/>
    <n v="1300"/>
    <n v="1835"/>
    <x v="0"/>
    <x v="0"/>
    <s v="USD"/>
    <n v="1428068988"/>
    <x v="3710"/>
    <b v="0"/>
    <n v="27"/>
    <b v="1"/>
    <s v="theater/plays"/>
    <n v="141"/>
    <n v="68"/>
    <x v="1"/>
    <x v="6"/>
  </r>
  <r>
    <x v="3711"/>
    <x v="3707"/>
    <x v="3709"/>
    <n v="500"/>
    <n v="570"/>
    <x v="0"/>
    <x v="0"/>
    <s v="USD"/>
    <n v="1402848000"/>
    <x v="3711"/>
    <b v="0"/>
    <n v="21"/>
    <b v="1"/>
    <s v="theater/plays"/>
    <n v="114"/>
    <n v="27"/>
    <x v="1"/>
    <x v="6"/>
  </r>
  <r>
    <x v="3712"/>
    <x v="3708"/>
    <x v="3710"/>
    <n v="7500"/>
    <n v="11530"/>
    <x v="0"/>
    <x v="0"/>
    <s v="USD"/>
    <n v="1433055540"/>
    <x v="3712"/>
    <b v="0"/>
    <n v="104"/>
    <b v="1"/>
    <s v="theater/plays"/>
    <n v="154"/>
    <n v="111"/>
    <x v="1"/>
    <x v="6"/>
  </r>
  <r>
    <x v="3713"/>
    <x v="3709"/>
    <x v="3711"/>
    <n v="2000"/>
    <n v="2030"/>
    <x v="0"/>
    <x v="0"/>
    <s v="USD"/>
    <n v="1465062166"/>
    <x v="3713"/>
    <b v="0"/>
    <n v="19"/>
    <b v="1"/>
    <s v="theater/plays"/>
    <n v="102"/>
    <n v="107"/>
    <x v="1"/>
    <x v="6"/>
  </r>
  <r>
    <x v="3714"/>
    <x v="3710"/>
    <x v="3712"/>
    <n v="10000"/>
    <n v="10235"/>
    <x v="0"/>
    <x v="0"/>
    <s v="USD"/>
    <n v="1432612740"/>
    <x v="3714"/>
    <b v="0"/>
    <n v="97"/>
    <b v="1"/>
    <s v="theater/plays"/>
    <n v="102"/>
    <n v="106"/>
    <x v="1"/>
    <x v="6"/>
  </r>
  <r>
    <x v="3715"/>
    <x v="3711"/>
    <x v="3713"/>
    <n v="3500"/>
    <n v="3590"/>
    <x v="0"/>
    <x v="1"/>
    <s v="GBP"/>
    <n v="1427806320"/>
    <x v="3715"/>
    <b v="0"/>
    <n v="27"/>
    <b v="1"/>
    <s v="theater/plays"/>
    <n v="103"/>
    <n v="133"/>
    <x v="1"/>
    <x v="6"/>
  </r>
  <r>
    <x v="3716"/>
    <x v="3712"/>
    <x v="3714"/>
    <n v="800"/>
    <n v="1246"/>
    <x v="0"/>
    <x v="0"/>
    <s v="USD"/>
    <n v="1453411109"/>
    <x v="3716"/>
    <b v="0"/>
    <n v="24"/>
    <b v="1"/>
    <s v="theater/plays"/>
    <n v="156"/>
    <n v="52"/>
    <x v="1"/>
    <x v="6"/>
  </r>
  <r>
    <x v="3717"/>
    <x v="3713"/>
    <x v="3715"/>
    <n v="4000"/>
    <n v="4030"/>
    <x v="0"/>
    <x v="1"/>
    <s v="GBP"/>
    <n v="1431204449"/>
    <x v="3717"/>
    <b v="0"/>
    <n v="13"/>
    <b v="1"/>
    <s v="theater/plays"/>
    <n v="101"/>
    <n v="310"/>
    <x v="1"/>
    <x v="6"/>
  </r>
  <r>
    <x v="3718"/>
    <x v="3714"/>
    <x v="3716"/>
    <n v="500"/>
    <n v="1197"/>
    <x v="0"/>
    <x v="1"/>
    <s v="GBP"/>
    <n v="1425057075"/>
    <x v="3718"/>
    <b v="0"/>
    <n v="46"/>
    <b v="1"/>
    <s v="theater/plays"/>
    <n v="239"/>
    <n v="26"/>
    <x v="1"/>
    <x v="6"/>
  </r>
  <r>
    <x v="3719"/>
    <x v="3715"/>
    <x v="3717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x v="3720"/>
    <x v="3716"/>
    <x v="3718"/>
    <n v="3300"/>
    <n v="3449"/>
    <x v="0"/>
    <x v="0"/>
    <s v="USD"/>
    <n v="1435881006"/>
    <x v="3720"/>
    <b v="0"/>
    <n v="40"/>
    <b v="1"/>
    <s v="theater/plays"/>
    <n v="105"/>
    <n v="86"/>
    <x v="1"/>
    <x v="6"/>
  </r>
  <r>
    <x v="3721"/>
    <x v="3717"/>
    <x v="3719"/>
    <n v="5000"/>
    <n v="5040"/>
    <x v="0"/>
    <x v="0"/>
    <s v="USD"/>
    <n v="1415230084"/>
    <x v="3721"/>
    <b v="0"/>
    <n v="44"/>
    <b v="1"/>
    <s v="theater/plays"/>
    <n v="101"/>
    <n v="115"/>
    <x v="1"/>
    <x v="6"/>
  </r>
  <r>
    <x v="3722"/>
    <x v="3718"/>
    <x v="3720"/>
    <n v="1500"/>
    <n v="1668"/>
    <x v="0"/>
    <x v="5"/>
    <s v="CAD"/>
    <n v="1455231540"/>
    <x v="3722"/>
    <b v="0"/>
    <n v="35"/>
    <b v="1"/>
    <s v="theater/plays"/>
    <n v="111"/>
    <n v="48"/>
    <x v="1"/>
    <x v="6"/>
  </r>
  <r>
    <x v="3723"/>
    <x v="3719"/>
    <x v="3721"/>
    <n v="4500"/>
    <n v="4592"/>
    <x v="0"/>
    <x v="1"/>
    <s v="GBP"/>
    <n v="1417374262"/>
    <x v="3723"/>
    <b v="0"/>
    <n v="63"/>
    <b v="1"/>
    <s v="theater/plays"/>
    <n v="102"/>
    <n v="73"/>
    <x v="1"/>
    <x v="6"/>
  </r>
  <r>
    <x v="3724"/>
    <x v="3720"/>
    <x v="3722"/>
    <n v="4300"/>
    <n v="4409.55"/>
    <x v="0"/>
    <x v="1"/>
    <s v="GBP"/>
    <n v="1462402800"/>
    <x v="3724"/>
    <b v="0"/>
    <n v="89"/>
    <b v="1"/>
    <s v="theater/plays"/>
    <n v="103"/>
    <n v="50"/>
    <x v="1"/>
    <x v="6"/>
  </r>
  <r>
    <x v="3725"/>
    <x v="3721"/>
    <x v="3723"/>
    <n v="300"/>
    <n v="381"/>
    <x v="0"/>
    <x v="1"/>
    <s v="GBP"/>
    <n v="1455831000"/>
    <x v="3725"/>
    <b v="0"/>
    <n v="15"/>
    <b v="1"/>
    <s v="theater/plays"/>
    <n v="127"/>
    <n v="25"/>
    <x v="1"/>
    <x v="6"/>
  </r>
  <r>
    <x v="3726"/>
    <x v="3722"/>
    <x v="3724"/>
    <n v="850"/>
    <n v="2879"/>
    <x v="0"/>
    <x v="0"/>
    <s v="USD"/>
    <n v="1461963600"/>
    <x v="3726"/>
    <b v="0"/>
    <n v="46"/>
    <b v="1"/>
    <s v="theater/plays"/>
    <n v="339"/>
    <n v="63"/>
    <x v="1"/>
    <x v="6"/>
  </r>
  <r>
    <x v="3727"/>
    <x v="3723"/>
    <x v="3725"/>
    <n v="2000"/>
    <n v="2015"/>
    <x v="0"/>
    <x v="0"/>
    <s v="USD"/>
    <n v="1476939300"/>
    <x v="3727"/>
    <b v="0"/>
    <n v="33"/>
    <b v="1"/>
    <s v="theater/plays"/>
    <n v="101"/>
    <n v="61"/>
    <x v="1"/>
    <x v="6"/>
  </r>
  <r>
    <x v="3728"/>
    <x v="3724"/>
    <x v="3726"/>
    <n v="20000"/>
    <n v="1862"/>
    <x v="2"/>
    <x v="0"/>
    <s v="USD"/>
    <n v="1439957176"/>
    <x v="3728"/>
    <b v="0"/>
    <n v="31"/>
    <b v="0"/>
    <s v="theater/plays"/>
    <n v="9"/>
    <n v="60"/>
    <x v="1"/>
    <x v="6"/>
  </r>
  <r>
    <x v="3729"/>
    <x v="3725"/>
    <x v="3727"/>
    <n v="5000"/>
    <n v="362"/>
    <x v="2"/>
    <x v="0"/>
    <s v="USD"/>
    <n v="1427082912"/>
    <x v="3729"/>
    <b v="0"/>
    <n v="5"/>
    <b v="0"/>
    <s v="theater/plays"/>
    <n v="7"/>
    <n v="72"/>
    <x v="1"/>
    <x v="6"/>
  </r>
  <r>
    <x v="3730"/>
    <x v="3726"/>
    <x v="3728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x v="3731"/>
    <x v="3727"/>
    <x v="3729"/>
    <n v="5500"/>
    <n v="620"/>
    <x v="2"/>
    <x v="0"/>
    <s v="USD"/>
    <n v="1420860180"/>
    <x v="3731"/>
    <b v="0"/>
    <n v="12"/>
    <b v="0"/>
    <s v="theater/plays"/>
    <n v="11"/>
    <n v="52"/>
    <x v="1"/>
    <x v="6"/>
  </r>
  <r>
    <x v="3732"/>
    <x v="3728"/>
    <x v="3730"/>
    <n v="850"/>
    <n v="131"/>
    <x v="2"/>
    <x v="9"/>
    <s v="EUR"/>
    <n v="1422100800"/>
    <x v="3732"/>
    <b v="0"/>
    <n v="4"/>
    <b v="0"/>
    <s v="theater/plays"/>
    <n v="15"/>
    <n v="33"/>
    <x v="1"/>
    <x v="6"/>
  </r>
  <r>
    <x v="3733"/>
    <x v="3729"/>
    <x v="3731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x v="3734"/>
    <x v="3730"/>
    <x v="3732"/>
    <n v="1500"/>
    <n v="427"/>
    <x v="2"/>
    <x v="0"/>
    <s v="USD"/>
    <n v="1432589896"/>
    <x v="3734"/>
    <b v="0"/>
    <n v="7"/>
    <b v="0"/>
    <s v="theater/plays"/>
    <n v="28"/>
    <n v="61"/>
    <x v="1"/>
    <x v="6"/>
  </r>
  <r>
    <x v="3735"/>
    <x v="3731"/>
    <x v="3733"/>
    <n v="150"/>
    <n v="20"/>
    <x v="2"/>
    <x v="1"/>
    <s v="GBP"/>
    <n v="1432831089"/>
    <x v="3735"/>
    <b v="0"/>
    <n v="2"/>
    <b v="0"/>
    <s v="theater/plays"/>
    <n v="13"/>
    <n v="10"/>
    <x v="1"/>
    <x v="6"/>
  </r>
  <r>
    <x v="3736"/>
    <x v="3732"/>
    <x v="3734"/>
    <n v="1500"/>
    <n v="10"/>
    <x v="2"/>
    <x v="1"/>
    <s v="GBP"/>
    <n v="1427133600"/>
    <x v="3736"/>
    <b v="0"/>
    <n v="1"/>
    <b v="0"/>
    <s v="theater/plays"/>
    <n v="1"/>
    <n v="10"/>
    <x v="1"/>
    <x v="6"/>
  </r>
  <r>
    <x v="3737"/>
    <x v="3476"/>
    <x v="3735"/>
    <n v="700"/>
    <n v="150"/>
    <x v="2"/>
    <x v="0"/>
    <s v="USD"/>
    <n v="1447311540"/>
    <x v="3737"/>
    <b v="0"/>
    <n v="4"/>
    <b v="0"/>
    <s v="theater/plays"/>
    <n v="21"/>
    <n v="38"/>
    <x v="1"/>
    <x v="6"/>
  </r>
  <r>
    <x v="3738"/>
    <x v="3733"/>
    <x v="3736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x v="3739"/>
    <x v="3734"/>
    <x v="3737"/>
    <n v="4000"/>
    <n v="805"/>
    <x v="2"/>
    <x v="1"/>
    <s v="GBP"/>
    <n v="1468752468"/>
    <x v="3739"/>
    <b v="0"/>
    <n v="8"/>
    <b v="0"/>
    <s v="theater/plays"/>
    <n v="20"/>
    <n v="101"/>
    <x v="1"/>
    <x v="6"/>
  </r>
  <r>
    <x v="3740"/>
    <x v="3735"/>
    <x v="3738"/>
    <n v="2000"/>
    <n v="358"/>
    <x v="2"/>
    <x v="0"/>
    <s v="USD"/>
    <n v="1407808438"/>
    <x v="3740"/>
    <b v="0"/>
    <n v="14"/>
    <b v="0"/>
    <s v="theater/plays"/>
    <n v="18"/>
    <n v="26"/>
    <x v="1"/>
    <x v="6"/>
  </r>
  <r>
    <x v="3741"/>
    <x v="3736"/>
    <x v="3739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x v="3742"/>
    <x v="3737"/>
    <x v="3740"/>
    <n v="5000"/>
    <n v="100"/>
    <x v="2"/>
    <x v="0"/>
    <s v="USD"/>
    <n v="1409980144"/>
    <x v="3742"/>
    <b v="0"/>
    <n v="4"/>
    <b v="0"/>
    <s v="theater/plays"/>
    <n v="2"/>
    <n v="25"/>
    <x v="1"/>
    <x v="6"/>
  </r>
  <r>
    <x v="3743"/>
    <x v="3738"/>
    <x v="3741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x v="3744"/>
    <x v="3739"/>
    <x v="3742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x v="3745"/>
    <x v="3740"/>
    <x v="3743"/>
    <n v="100"/>
    <n v="10"/>
    <x v="2"/>
    <x v="0"/>
    <s v="USD"/>
    <n v="1407689102"/>
    <x v="3745"/>
    <b v="0"/>
    <n v="1"/>
    <b v="0"/>
    <s v="theater/plays"/>
    <n v="10"/>
    <n v="10"/>
    <x v="1"/>
    <x v="6"/>
  </r>
  <r>
    <x v="3746"/>
    <x v="3741"/>
    <x v="3744"/>
    <n v="8500"/>
    <n v="202"/>
    <x v="2"/>
    <x v="0"/>
    <s v="USD"/>
    <n v="1475918439"/>
    <x v="3746"/>
    <b v="0"/>
    <n v="1"/>
    <b v="0"/>
    <s v="theater/plays"/>
    <n v="2"/>
    <n v="202"/>
    <x v="1"/>
    <x v="6"/>
  </r>
  <r>
    <x v="3747"/>
    <x v="3742"/>
    <x v="3745"/>
    <n v="2500"/>
    <n v="25"/>
    <x v="2"/>
    <x v="1"/>
    <s v="GBP"/>
    <n v="1436137140"/>
    <x v="3747"/>
    <b v="0"/>
    <n v="1"/>
    <b v="0"/>
    <s v="theater/plays"/>
    <n v="1"/>
    <n v="25"/>
    <x v="1"/>
    <x v="6"/>
  </r>
  <r>
    <x v="3748"/>
    <x v="3743"/>
    <x v="3746"/>
    <n v="5000"/>
    <n v="5176"/>
    <x v="0"/>
    <x v="0"/>
    <s v="USD"/>
    <n v="1455602340"/>
    <x v="3748"/>
    <b v="0"/>
    <n v="52"/>
    <b v="1"/>
    <s v="theater/musical"/>
    <n v="104"/>
    <n v="100"/>
    <x v="1"/>
    <x v="40"/>
  </r>
  <r>
    <x v="3749"/>
    <x v="3744"/>
    <x v="3747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x v="3750"/>
    <x v="3745"/>
    <x v="3748"/>
    <n v="6000"/>
    <n v="6027"/>
    <x v="0"/>
    <x v="0"/>
    <s v="USD"/>
    <n v="1423555140"/>
    <x v="3750"/>
    <b v="0"/>
    <n v="28"/>
    <b v="1"/>
    <s v="theater/musical"/>
    <n v="100"/>
    <n v="215"/>
    <x v="1"/>
    <x v="40"/>
  </r>
  <r>
    <x v="3751"/>
    <x v="3746"/>
    <x v="3749"/>
    <n v="1000"/>
    <n v="1326"/>
    <x v="0"/>
    <x v="0"/>
    <s v="USD"/>
    <n v="1459641073"/>
    <x v="3751"/>
    <b v="0"/>
    <n v="11"/>
    <b v="1"/>
    <s v="theater/musical"/>
    <n v="133"/>
    <n v="121"/>
    <x v="1"/>
    <x v="40"/>
  </r>
  <r>
    <x v="3752"/>
    <x v="3747"/>
    <x v="3750"/>
    <n v="500"/>
    <n v="565"/>
    <x v="0"/>
    <x v="1"/>
    <s v="GBP"/>
    <n v="1476651600"/>
    <x v="3752"/>
    <b v="0"/>
    <n v="15"/>
    <b v="1"/>
    <s v="theater/musical"/>
    <n v="113"/>
    <n v="38"/>
    <x v="1"/>
    <x v="40"/>
  </r>
  <r>
    <x v="3753"/>
    <x v="3748"/>
    <x v="3751"/>
    <n v="5000"/>
    <n v="5167"/>
    <x v="0"/>
    <x v="0"/>
    <s v="USD"/>
    <n v="1433289600"/>
    <x v="3753"/>
    <b v="0"/>
    <n v="30"/>
    <b v="1"/>
    <s v="theater/musical"/>
    <n v="103"/>
    <n v="172"/>
    <x v="1"/>
    <x v="40"/>
  </r>
  <r>
    <x v="3754"/>
    <x v="3749"/>
    <x v="3752"/>
    <n v="2500"/>
    <n v="3000"/>
    <x v="0"/>
    <x v="0"/>
    <s v="USD"/>
    <n v="1406350740"/>
    <x v="3754"/>
    <b v="0"/>
    <n v="27"/>
    <b v="1"/>
    <s v="theater/musical"/>
    <n v="120"/>
    <n v="111"/>
    <x v="1"/>
    <x v="40"/>
  </r>
  <r>
    <x v="3755"/>
    <x v="3750"/>
    <x v="3753"/>
    <n v="550"/>
    <n v="713"/>
    <x v="0"/>
    <x v="1"/>
    <s v="GBP"/>
    <n v="1460753307"/>
    <x v="3755"/>
    <b v="0"/>
    <n v="28"/>
    <b v="1"/>
    <s v="theater/musical"/>
    <n v="130"/>
    <n v="25"/>
    <x v="1"/>
    <x v="40"/>
  </r>
  <r>
    <x v="3756"/>
    <x v="3751"/>
    <x v="3754"/>
    <n v="4500"/>
    <n v="4550"/>
    <x v="0"/>
    <x v="0"/>
    <s v="USD"/>
    <n v="1402515198"/>
    <x v="3756"/>
    <b v="0"/>
    <n v="17"/>
    <b v="1"/>
    <s v="theater/musical"/>
    <n v="101"/>
    <n v="268"/>
    <x v="1"/>
    <x v="40"/>
  </r>
  <r>
    <x v="3757"/>
    <x v="3752"/>
    <x v="3755"/>
    <n v="3500"/>
    <n v="3798"/>
    <x v="0"/>
    <x v="0"/>
    <s v="USD"/>
    <n v="1417465515"/>
    <x v="3757"/>
    <b v="0"/>
    <n v="50"/>
    <b v="1"/>
    <s v="theater/musical"/>
    <n v="109"/>
    <n v="76"/>
    <x v="1"/>
    <x v="40"/>
  </r>
  <r>
    <x v="3758"/>
    <x v="3753"/>
    <x v="3756"/>
    <n v="1500"/>
    <n v="1535"/>
    <x v="0"/>
    <x v="0"/>
    <s v="USD"/>
    <n v="1400475600"/>
    <x v="3758"/>
    <b v="0"/>
    <n v="26"/>
    <b v="1"/>
    <s v="theater/musical"/>
    <n v="102"/>
    <n v="59"/>
    <x v="1"/>
    <x v="40"/>
  </r>
  <r>
    <x v="3759"/>
    <x v="3754"/>
    <x v="3757"/>
    <n v="4000"/>
    <n v="4409.7700000000004"/>
    <x v="0"/>
    <x v="0"/>
    <s v="USD"/>
    <n v="1440556553"/>
    <x v="3759"/>
    <b v="0"/>
    <n v="88"/>
    <b v="1"/>
    <s v="theater/musical"/>
    <n v="110"/>
    <n v="50"/>
    <x v="1"/>
    <x v="40"/>
  </r>
  <r>
    <x v="3760"/>
    <x v="3755"/>
    <x v="3758"/>
    <n v="5000"/>
    <n v="5050.7700000000004"/>
    <x v="0"/>
    <x v="0"/>
    <s v="USD"/>
    <n v="1399293386"/>
    <x v="3760"/>
    <b v="0"/>
    <n v="91"/>
    <b v="1"/>
    <s v="theater/musical"/>
    <n v="101"/>
    <n v="56"/>
    <x v="1"/>
    <x v="40"/>
  </r>
  <r>
    <x v="3761"/>
    <x v="3756"/>
    <x v="3759"/>
    <n v="500"/>
    <n v="500"/>
    <x v="0"/>
    <x v="1"/>
    <s v="GBP"/>
    <n v="1439247600"/>
    <x v="3761"/>
    <b v="0"/>
    <n v="3"/>
    <b v="1"/>
    <s v="theater/musical"/>
    <n v="100"/>
    <n v="167"/>
    <x v="1"/>
    <x v="40"/>
  </r>
  <r>
    <x v="3762"/>
    <x v="3757"/>
    <x v="3760"/>
    <n v="1250"/>
    <n v="1328"/>
    <x v="0"/>
    <x v="1"/>
    <s v="GBP"/>
    <n v="1438543889"/>
    <x v="3762"/>
    <b v="0"/>
    <n v="28"/>
    <b v="1"/>
    <s v="theater/musical"/>
    <n v="106"/>
    <n v="47"/>
    <x v="1"/>
    <x v="40"/>
  </r>
  <r>
    <x v="3763"/>
    <x v="3758"/>
    <x v="3761"/>
    <n v="5000"/>
    <n v="5000"/>
    <x v="0"/>
    <x v="0"/>
    <s v="USD"/>
    <n v="1427907626"/>
    <x v="3763"/>
    <b v="0"/>
    <n v="77"/>
    <b v="1"/>
    <s v="theater/musical"/>
    <n v="100"/>
    <n v="65"/>
    <x v="1"/>
    <x v="40"/>
  </r>
  <r>
    <x v="3764"/>
    <x v="3759"/>
    <x v="3762"/>
    <n v="1500"/>
    <n v="1500"/>
    <x v="0"/>
    <x v="0"/>
    <s v="USD"/>
    <n v="1464482160"/>
    <x v="3764"/>
    <b v="0"/>
    <n v="27"/>
    <b v="1"/>
    <s v="theater/musical"/>
    <n v="100"/>
    <n v="56"/>
    <x v="1"/>
    <x v="40"/>
  </r>
  <r>
    <x v="3765"/>
    <x v="3760"/>
    <x v="3763"/>
    <n v="7000"/>
    <n v="7942"/>
    <x v="0"/>
    <x v="0"/>
    <s v="USD"/>
    <n v="1406745482"/>
    <x v="3765"/>
    <b v="0"/>
    <n v="107"/>
    <b v="1"/>
    <s v="theater/musical"/>
    <n v="113"/>
    <n v="74"/>
    <x v="1"/>
    <x v="40"/>
  </r>
  <r>
    <x v="3766"/>
    <x v="3761"/>
    <x v="3764"/>
    <n v="10000"/>
    <n v="10265.01"/>
    <x v="0"/>
    <x v="0"/>
    <s v="USD"/>
    <n v="1404360045"/>
    <x v="3766"/>
    <b v="0"/>
    <n v="96"/>
    <b v="1"/>
    <s v="theater/musical"/>
    <n v="103"/>
    <n v="107"/>
    <x v="1"/>
    <x v="40"/>
  </r>
  <r>
    <x v="3767"/>
    <x v="3762"/>
    <x v="3765"/>
    <n v="2000"/>
    <n v="2335"/>
    <x v="0"/>
    <x v="0"/>
    <s v="USD"/>
    <n v="1425185940"/>
    <x v="3767"/>
    <b v="0"/>
    <n v="56"/>
    <b v="1"/>
    <s v="theater/musical"/>
    <n v="117"/>
    <n v="42"/>
    <x v="1"/>
    <x v="40"/>
  </r>
  <r>
    <x v="3768"/>
    <x v="3763"/>
    <x v="3766"/>
    <n v="4000"/>
    <n v="4306.1099999999997"/>
    <x v="0"/>
    <x v="0"/>
    <s v="USD"/>
    <n v="1402594090"/>
    <x v="3768"/>
    <b v="0"/>
    <n v="58"/>
    <b v="1"/>
    <s v="theater/musical"/>
    <n v="108"/>
    <n v="74"/>
    <x v="1"/>
    <x v="40"/>
  </r>
  <r>
    <x v="3769"/>
    <x v="3764"/>
    <x v="3767"/>
    <n v="1100"/>
    <n v="1100"/>
    <x v="0"/>
    <x v="0"/>
    <s v="USD"/>
    <n v="1460730079"/>
    <x v="3769"/>
    <b v="0"/>
    <n v="15"/>
    <b v="1"/>
    <s v="theater/musical"/>
    <n v="100"/>
    <n v="73"/>
    <x v="1"/>
    <x v="40"/>
  </r>
  <r>
    <x v="3770"/>
    <x v="3765"/>
    <x v="3768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x v="3771"/>
    <x v="3766"/>
    <x v="3769"/>
    <n v="1000"/>
    <n v="1460"/>
    <x v="0"/>
    <x v="0"/>
    <s v="USD"/>
    <n v="1463529600"/>
    <x v="3771"/>
    <b v="0"/>
    <n v="38"/>
    <b v="1"/>
    <s v="theater/musical"/>
    <n v="146"/>
    <n v="38"/>
    <x v="1"/>
    <x v="40"/>
  </r>
  <r>
    <x v="3772"/>
    <x v="3767"/>
    <x v="3770"/>
    <n v="5000"/>
    <n v="5510"/>
    <x v="0"/>
    <x v="0"/>
    <s v="USD"/>
    <n v="1480399200"/>
    <x v="3772"/>
    <b v="0"/>
    <n v="33"/>
    <b v="1"/>
    <s v="theater/musical"/>
    <n v="110"/>
    <n v="167"/>
    <x v="1"/>
    <x v="40"/>
  </r>
  <r>
    <x v="3773"/>
    <x v="3768"/>
    <x v="3771"/>
    <n v="5000"/>
    <n v="5410"/>
    <x v="0"/>
    <x v="0"/>
    <s v="USD"/>
    <n v="1479175680"/>
    <x v="3773"/>
    <b v="0"/>
    <n v="57"/>
    <b v="1"/>
    <s v="theater/musical"/>
    <n v="108"/>
    <n v="95"/>
    <x v="1"/>
    <x v="40"/>
  </r>
  <r>
    <x v="3774"/>
    <x v="3769"/>
    <x v="3772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x v="3775"/>
    <x v="3770"/>
    <x v="3773"/>
    <n v="2000"/>
    <n v="2005"/>
    <x v="0"/>
    <x v="0"/>
    <s v="USD"/>
    <n v="1428552000"/>
    <x v="3775"/>
    <b v="0"/>
    <n v="14"/>
    <b v="1"/>
    <s v="theater/musical"/>
    <n v="100"/>
    <n v="143"/>
    <x v="1"/>
    <x v="40"/>
  </r>
  <r>
    <x v="3776"/>
    <x v="3771"/>
    <x v="3774"/>
    <n v="8000"/>
    <n v="8537"/>
    <x v="0"/>
    <x v="0"/>
    <s v="USD"/>
    <n v="1406854800"/>
    <x v="3776"/>
    <b v="0"/>
    <n v="94"/>
    <b v="1"/>
    <s v="theater/musical"/>
    <n v="107"/>
    <n v="91"/>
    <x v="1"/>
    <x v="40"/>
  </r>
  <r>
    <x v="3777"/>
    <x v="3772"/>
    <x v="3775"/>
    <n v="2000"/>
    <n v="2864"/>
    <x v="0"/>
    <x v="0"/>
    <s v="USD"/>
    <n v="1411790400"/>
    <x v="3777"/>
    <b v="0"/>
    <n v="59"/>
    <b v="1"/>
    <s v="theater/musical"/>
    <n v="143"/>
    <n v="49"/>
    <x v="1"/>
    <x v="40"/>
  </r>
  <r>
    <x v="3778"/>
    <x v="3773"/>
    <x v="3776"/>
    <n v="2400"/>
    <n v="2521"/>
    <x v="0"/>
    <x v="0"/>
    <s v="USD"/>
    <n v="1423942780"/>
    <x v="3778"/>
    <b v="0"/>
    <n v="36"/>
    <b v="1"/>
    <s v="theater/musical"/>
    <n v="105"/>
    <n v="70"/>
    <x v="1"/>
    <x v="40"/>
  </r>
  <r>
    <x v="3779"/>
    <x v="3774"/>
    <x v="3777"/>
    <n v="15000"/>
    <n v="15597"/>
    <x v="0"/>
    <x v="0"/>
    <s v="USD"/>
    <n v="1459010340"/>
    <x v="3779"/>
    <b v="0"/>
    <n v="115"/>
    <b v="1"/>
    <s v="theater/musical"/>
    <n v="104"/>
    <n v="136"/>
    <x v="1"/>
    <x v="40"/>
  </r>
  <r>
    <x v="3780"/>
    <x v="3775"/>
    <x v="3778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x v="3781"/>
    <x v="3776"/>
    <x v="3779"/>
    <n v="4500"/>
    <n v="4935"/>
    <x v="0"/>
    <x v="0"/>
    <s v="USD"/>
    <n v="1410210685"/>
    <x v="3781"/>
    <b v="0"/>
    <n v="52"/>
    <b v="1"/>
    <s v="theater/musical"/>
    <n v="110"/>
    <n v="95"/>
    <x v="1"/>
    <x v="40"/>
  </r>
  <r>
    <x v="3782"/>
    <x v="3777"/>
    <x v="3780"/>
    <n v="2000"/>
    <n v="2035"/>
    <x v="0"/>
    <x v="1"/>
    <s v="GBP"/>
    <n v="1469401200"/>
    <x v="3782"/>
    <b v="0"/>
    <n v="27"/>
    <b v="1"/>
    <s v="theater/musical"/>
    <n v="102"/>
    <n v="75"/>
    <x v="1"/>
    <x v="40"/>
  </r>
  <r>
    <x v="3783"/>
    <x v="3778"/>
    <x v="3781"/>
    <n v="1200"/>
    <n v="1547"/>
    <x v="0"/>
    <x v="0"/>
    <s v="USD"/>
    <n v="1458057600"/>
    <x v="3783"/>
    <b v="0"/>
    <n v="24"/>
    <b v="1"/>
    <s v="theater/musical"/>
    <n v="129"/>
    <n v="64"/>
    <x v="1"/>
    <x v="40"/>
  </r>
  <r>
    <x v="3784"/>
    <x v="3779"/>
    <x v="3782"/>
    <n v="1000"/>
    <n v="1150"/>
    <x v="0"/>
    <x v="5"/>
    <s v="CAD"/>
    <n v="1468193532"/>
    <x v="3784"/>
    <b v="0"/>
    <n v="10"/>
    <b v="1"/>
    <s v="theater/musical"/>
    <n v="115"/>
    <n v="115"/>
    <x v="1"/>
    <x v="40"/>
  </r>
  <r>
    <x v="3785"/>
    <x v="3780"/>
    <x v="3783"/>
    <n v="2000"/>
    <n v="3015"/>
    <x v="0"/>
    <x v="1"/>
    <s v="GBP"/>
    <n v="1470132180"/>
    <x v="3785"/>
    <b v="0"/>
    <n v="30"/>
    <b v="1"/>
    <s v="theater/musical"/>
    <n v="151"/>
    <n v="101"/>
    <x v="1"/>
    <x v="40"/>
  </r>
  <r>
    <x v="3786"/>
    <x v="3781"/>
    <x v="3784"/>
    <n v="6000"/>
    <n v="6658"/>
    <x v="0"/>
    <x v="0"/>
    <s v="USD"/>
    <n v="1464310475"/>
    <x v="3786"/>
    <b v="0"/>
    <n v="71"/>
    <b v="1"/>
    <s v="theater/musical"/>
    <n v="111"/>
    <n v="94"/>
    <x v="1"/>
    <x v="40"/>
  </r>
  <r>
    <x v="3787"/>
    <x v="3782"/>
    <x v="3785"/>
    <n v="350"/>
    <n v="351"/>
    <x v="0"/>
    <x v="0"/>
    <s v="USD"/>
    <n v="1436587140"/>
    <x v="3787"/>
    <b v="0"/>
    <n v="10"/>
    <b v="1"/>
    <s v="theater/musical"/>
    <n v="100"/>
    <n v="35"/>
    <x v="1"/>
    <x v="40"/>
  </r>
  <r>
    <x v="3788"/>
    <x v="3783"/>
    <x v="3786"/>
    <n v="75000"/>
    <n v="500"/>
    <x v="2"/>
    <x v="0"/>
    <s v="USD"/>
    <n v="1450887480"/>
    <x v="3788"/>
    <b v="0"/>
    <n v="1"/>
    <b v="0"/>
    <s v="theater/musical"/>
    <n v="1"/>
    <n v="500"/>
    <x v="1"/>
    <x v="40"/>
  </r>
  <r>
    <x v="3789"/>
    <x v="3784"/>
    <x v="3787"/>
    <n v="3550"/>
    <n v="116"/>
    <x v="2"/>
    <x v="1"/>
    <s v="GBP"/>
    <n v="1434395418"/>
    <x v="3789"/>
    <b v="0"/>
    <n v="4"/>
    <b v="0"/>
    <s v="theater/musical"/>
    <n v="3"/>
    <n v="29"/>
    <x v="1"/>
    <x v="40"/>
  </r>
  <r>
    <x v="3790"/>
    <x v="3785"/>
    <x v="3788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x v="3791"/>
    <x v="3786"/>
    <x v="3789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x v="3792"/>
    <x v="3787"/>
    <x v="3790"/>
    <n v="12500"/>
    <n v="35"/>
    <x v="2"/>
    <x v="0"/>
    <s v="USD"/>
    <n v="1436957022"/>
    <x v="3792"/>
    <b v="0"/>
    <n v="2"/>
    <b v="0"/>
    <s v="theater/musical"/>
    <n v="0"/>
    <n v="18"/>
    <x v="1"/>
    <x v="40"/>
  </r>
  <r>
    <x v="3793"/>
    <x v="3788"/>
    <x v="3791"/>
    <n v="7000"/>
    <n v="4176"/>
    <x v="2"/>
    <x v="0"/>
    <s v="USD"/>
    <n v="1418769129"/>
    <x v="3793"/>
    <b v="0"/>
    <n v="24"/>
    <b v="0"/>
    <s v="theater/musical"/>
    <n v="60"/>
    <n v="174"/>
    <x v="1"/>
    <x v="40"/>
  </r>
  <r>
    <x v="3794"/>
    <x v="3789"/>
    <x v="3792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x v="3795"/>
    <x v="3790"/>
    <x v="3793"/>
    <n v="600"/>
    <n v="10"/>
    <x v="2"/>
    <x v="1"/>
    <s v="GBP"/>
    <n v="1440801000"/>
    <x v="3795"/>
    <b v="0"/>
    <n v="2"/>
    <b v="0"/>
    <s v="theater/musical"/>
    <n v="2"/>
    <n v="5"/>
    <x v="1"/>
    <x v="40"/>
  </r>
  <r>
    <x v="3796"/>
    <x v="3791"/>
    <x v="3794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x v="3797"/>
    <x v="3792"/>
    <x v="3795"/>
    <n v="6000"/>
    <n v="5380"/>
    <x v="2"/>
    <x v="0"/>
    <s v="USD"/>
    <n v="1429564165"/>
    <x v="3797"/>
    <b v="0"/>
    <n v="37"/>
    <b v="0"/>
    <s v="theater/musical"/>
    <n v="90"/>
    <n v="145"/>
    <x v="1"/>
    <x v="40"/>
  </r>
  <r>
    <x v="3798"/>
    <x v="3793"/>
    <x v="3796"/>
    <n v="70000"/>
    <n v="1025"/>
    <x v="2"/>
    <x v="0"/>
    <s v="USD"/>
    <n v="1407691248"/>
    <x v="3798"/>
    <b v="0"/>
    <n v="5"/>
    <b v="0"/>
    <s v="theater/musical"/>
    <n v="1"/>
    <n v="205"/>
    <x v="1"/>
    <x v="40"/>
  </r>
  <r>
    <x v="3799"/>
    <x v="3794"/>
    <x v="3797"/>
    <n v="10000"/>
    <n v="402"/>
    <x v="2"/>
    <x v="0"/>
    <s v="USD"/>
    <n v="1457734843"/>
    <x v="3799"/>
    <b v="0"/>
    <n v="4"/>
    <b v="0"/>
    <s v="theater/musical"/>
    <n v="4"/>
    <n v="101"/>
    <x v="1"/>
    <x v="40"/>
  </r>
  <r>
    <x v="3800"/>
    <x v="3795"/>
    <x v="3798"/>
    <n v="22000"/>
    <n v="881"/>
    <x v="2"/>
    <x v="0"/>
    <s v="USD"/>
    <n v="1420952340"/>
    <x v="3800"/>
    <b v="0"/>
    <n v="16"/>
    <b v="0"/>
    <s v="theater/musical"/>
    <n v="4"/>
    <n v="55"/>
    <x v="1"/>
    <x v="40"/>
  </r>
  <r>
    <x v="3801"/>
    <x v="3796"/>
    <x v="3799"/>
    <n v="5000"/>
    <n v="426"/>
    <x v="2"/>
    <x v="0"/>
    <s v="USD"/>
    <n v="1420215216"/>
    <x v="3801"/>
    <b v="0"/>
    <n v="9"/>
    <b v="0"/>
    <s v="theater/musical"/>
    <n v="9"/>
    <n v="47"/>
    <x v="1"/>
    <x v="40"/>
  </r>
  <r>
    <x v="3802"/>
    <x v="3797"/>
    <x v="3800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x v="3803"/>
    <x v="3798"/>
    <x v="3801"/>
    <n v="12000"/>
    <n v="2358"/>
    <x v="2"/>
    <x v="0"/>
    <s v="USD"/>
    <n v="1457133568"/>
    <x v="3803"/>
    <b v="0"/>
    <n v="40"/>
    <b v="0"/>
    <s v="theater/musical"/>
    <n v="20"/>
    <n v="59"/>
    <x v="1"/>
    <x v="40"/>
  </r>
  <r>
    <x v="3804"/>
    <x v="3799"/>
    <x v="3802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x v="3805"/>
    <x v="3800"/>
    <x v="3803"/>
    <n v="150000"/>
    <n v="3"/>
    <x v="2"/>
    <x v="0"/>
    <s v="USD"/>
    <n v="1411852640"/>
    <x v="3805"/>
    <b v="0"/>
    <n v="2"/>
    <b v="0"/>
    <s v="theater/musical"/>
    <n v="0"/>
    <n v="2"/>
    <x v="1"/>
    <x v="40"/>
  </r>
  <r>
    <x v="3806"/>
    <x v="3801"/>
    <x v="3804"/>
    <n v="7500"/>
    <n v="5"/>
    <x v="2"/>
    <x v="2"/>
    <s v="AUD"/>
    <n v="1404022381"/>
    <x v="3806"/>
    <b v="0"/>
    <n v="1"/>
    <b v="0"/>
    <s v="theater/musical"/>
    <n v="0"/>
    <n v="5"/>
    <x v="1"/>
    <x v="40"/>
  </r>
  <r>
    <x v="3807"/>
    <x v="3802"/>
    <x v="3805"/>
    <n v="1500"/>
    <n v="455"/>
    <x v="2"/>
    <x v="0"/>
    <s v="USD"/>
    <n v="1428097739"/>
    <x v="3807"/>
    <b v="0"/>
    <n v="9"/>
    <b v="0"/>
    <s v="theater/musical"/>
    <n v="30"/>
    <n v="51"/>
    <x v="1"/>
    <x v="40"/>
  </r>
  <r>
    <x v="3808"/>
    <x v="3803"/>
    <x v="3806"/>
    <n v="1000"/>
    <n v="1000"/>
    <x v="0"/>
    <x v="1"/>
    <s v="GBP"/>
    <n v="1429955619"/>
    <x v="3808"/>
    <b v="0"/>
    <n v="24"/>
    <b v="1"/>
    <s v="theater/plays"/>
    <n v="100"/>
    <n v="42"/>
    <x v="1"/>
    <x v="6"/>
  </r>
  <r>
    <x v="3809"/>
    <x v="3804"/>
    <x v="3807"/>
    <n v="2000"/>
    <n v="2025"/>
    <x v="0"/>
    <x v="1"/>
    <s v="GBP"/>
    <n v="1406761200"/>
    <x v="3809"/>
    <b v="0"/>
    <n v="38"/>
    <b v="1"/>
    <s v="theater/plays"/>
    <n v="101"/>
    <n v="53"/>
    <x v="1"/>
    <x v="6"/>
  </r>
  <r>
    <x v="3810"/>
    <x v="3805"/>
    <x v="3808"/>
    <n v="1500"/>
    <n v="1826"/>
    <x v="0"/>
    <x v="0"/>
    <s v="USD"/>
    <n v="1426965758"/>
    <x v="3810"/>
    <b v="0"/>
    <n v="26"/>
    <b v="1"/>
    <s v="theater/plays"/>
    <n v="122"/>
    <n v="70"/>
    <x v="1"/>
    <x v="6"/>
  </r>
  <r>
    <x v="3811"/>
    <x v="3806"/>
    <x v="3809"/>
    <n v="250"/>
    <n v="825"/>
    <x v="0"/>
    <x v="1"/>
    <s v="GBP"/>
    <n v="1464692400"/>
    <x v="3811"/>
    <b v="0"/>
    <n v="19"/>
    <b v="1"/>
    <s v="theater/plays"/>
    <n v="330"/>
    <n v="43"/>
    <x v="1"/>
    <x v="6"/>
  </r>
  <r>
    <x v="3812"/>
    <x v="3807"/>
    <x v="3810"/>
    <n v="2000"/>
    <n v="2191"/>
    <x v="0"/>
    <x v="5"/>
    <s v="CAD"/>
    <n v="1433131140"/>
    <x v="3812"/>
    <b v="0"/>
    <n v="11"/>
    <b v="1"/>
    <s v="theater/plays"/>
    <n v="110"/>
    <n v="199"/>
    <x v="1"/>
    <x v="6"/>
  </r>
  <r>
    <x v="3813"/>
    <x v="3808"/>
    <x v="3811"/>
    <n v="2100"/>
    <n v="2119.9899999999998"/>
    <x v="0"/>
    <x v="0"/>
    <s v="USD"/>
    <n v="1465940580"/>
    <x v="3813"/>
    <b v="0"/>
    <n v="27"/>
    <b v="1"/>
    <s v="theater/plays"/>
    <n v="101"/>
    <n v="79"/>
    <x v="1"/>
    <x v="6"/>
  </r>
  <r>
    <x v="3814"/>
    <x v="3809"/>
    <x v="3812"/>
    <n v="1500"/>
    <n v="2102"/>
    <x v="0"/>
    <x v="0"/>
    <s v="USD"/>
    <n v="1427860740"/>
    <x v="3814"/>
    <b v="0"/>
    <n v="34"/>
    <b v="1"/>
    <s v="theater/plays"/>
    <n v="140"/>
    <n v="62"/>
    <x v="1"/>
    <x v="6"/>
  </r>
  <r>
    <x v="3815"/>
    <x v="3810"/>
    <x v="3813"/>
    <n v="1000"/>
    <n v="1000.01"/>
    <x v="0"/>
    <x v="1"/>
    <s v="GBP"/>
    <n v="1440111600"/>
    <x v="3815"/>
    <b v="0"/>
    <n v="20"/>
    <b v="1"/>
    <s v="theater/plays"/>
    <n v="100"/>
    <n v="50"/>
    <x v="1"/>
    <x v="6"/>
  </r>
  <r>
    <x v="3816"/>
    <x v="3811"/>
    <x v="3814"/>
    <n v="1500"/>
    <n v="1788.57"/>
    <x v="0"/>
    <x v="0"/>
    <s v="USD"/>
    <n v="1405614823"/>
    <x v="3816"/>
    <b v="0"/>
    <n v="37"/>
    <b v="1"/>
    <s v="theater/plays"/>
    <n v="119"/>
    <n v="48"/>
    <x v="1"/>
    <x v="6"/>
  </r>
  <r>
    <x v="3817"/>
    <x v="3812"/>
    <x v="3815"/>
    <n v="2000"/>
    <n v="2145"/>
    <x v="0"/>
    <x v="0"/>
    <s v="USD"/>
    <n v="1445659140"/>
    <x v="3817"/>
    <b v="0"/>
    <n v="20"/>
    <b v="1"/>
    <s v="theater/plays"/>
    <n v="107"/>
    <n v="107"/>
    <x v="1"/>
    <x v="6"/>
  </r>
  <r>
    <x v="3818"/>
    <x v="3813"/>
    <x v="3816"/>
    <n v="250"/>
    <n v="570"/>
    <x v="0"/>
    <x v="0"/>
    <s v="USD"/>
    <n v="1426187582"/>
    <x v="3818"/>
    <b v="0"/>
    <n v="10"/>
    <b v="1"/>
    <s v="theater/plays"/>
    <n v="228"/>
    <n v="57"/>
    <x v="1"/>
    <x v="6"/>
  </r>
  <r>
    <x v="3819"/>
    <x v="3814"/>
    <x v="3705"/>
    <n v="1000"/>
    <n v="1064"/>
    <x v="0"/>
    <x v="0"/>
    <s v="USD"/>
    <n v="1437166920"/>
    <x v="3819"/>
    <b v="0"/>
    <n v="26"/>
    <b v="1"/>
    <s v="theater/plays"/>
    <n v="106"/>
    <n v="41"/>
    <x v="1"/>
    <x v="6"/>
  </r>
  <r>
    <x v="3820"/>
    <x v="3815"/>
    <x v="3817"/>
    <n v="300"/>
    <n v="430"/>
    <x v="0"/>
    <x v="1"/>
    <s v="GBP"/>
    <n v="1436110717"/>
    <x v="3820"/>
    <b v="0"/>
    <n v="20"/>
    <b v="1"/>
    <s v="theater/plays"/>
    <n v="143"/>
    <n v="22"/>
    <x v="1"/>
    <x v="6"/>
  </r>
  <r>
    <x v="3821"/>
    <x v="3816"/>
    <x v="3818"/>
    <n v="3500"/>
    <n v="3659"/>
    <x v="0"/>
    <x v="0"/>
    <s v="USD"/>
    <n v="1451881207"/>
    <x v="3821"/>
    <b v="0"/>
    <n v="46"/>
    <b v="1"/>
    <s v="theater/plays"/>
    <n v="105"/>
    <n v="80"/>
    <x v="1"/>
    <x v="6"/>
  </r>
  <r>
    <x v="3822"/>
    <x v="3817"/>
    <x v="3819"/>
    <n v="5000"/>
    <n v="5501"/>
    <x v="0"/>
    <x v="12"/>
    <s v="EUR"/>
    <n v="1453244340"/>
    <x v="3822"/>
    <b v="0"/>
    <n v="76"/>
    <b v="1"/>
    <s v="theater/plays"/>
    <n v="110"/>
    <n v="72"/>
    <x v="1"/>
    <x v="6"/>
  </r>
  <r>
    <x v="3823"/>
    <x v="3818"/>
    <x v="3820"/>
    <n v="2500"/>
    <n v="2650"/>
    <x v="0"/>
    <x v="0"/>
    <s v="USD"/>
    <n v="1437364740"/>
    <x v="3823"/>
    <b v="0"/>
    <n v="41"/>
    <b v="1"/>
    <s v="theater/plays"/>
    <n v="106"/>
    <n v="65"/>
    <x v="1"/>
    <x v="6"/>
  </r>
  <r>
    <x v="3824"/>
    <x v="3819"/>
    <x v="3821"/>
    <n v="250"/>
    <n v="270"/>
    <x v="0"/>
    <x v="1"/>
    <s v="GBP"/>
    <n v="1470058860"/>
    <x v="3824"/>
    <b v="0"/>
    <n v="7"/>
    <b v="1"/>
    <s v="theater/plays"/>
    <n v="108"/>
    <n v="39"/>
    <x v="1"/>
    <x v="6"/>
  </r>
  <r>
    <x v="3825"/>
    <x v="3820"/>
    <x v="3822"/>
    <n v="5000"/>
    <n v="5271"/>
    <x v="0"/>
    <x v="0"/>
    <s v="USD"/>
    <n v="1434505214"/>
    <x v="3825"/>
    <b v="0"/>
    <n v="49"/>
    <b v="1"/>
    <s v="theater/plays"/>
    <n v="105"/>
    <n v="108"/>
    <x v="1"/>
    <x v="6"/>
  </r>
  <r>
    <x v="3826"/>
    <x v="3821"/>
    <x v="3823"/>
    <n v="600"/>
    <n v="715"/>
    <x v="0"/>
    <x v="1"/>
    <s v="GBP"/>
    <n v="1430993394"/>
    <x v="3826"/>
    <b v="0"/>
    <n v="26"/>
    <b v="1"/>
    <s v="theater/plays"/>
    <n v="119"/>
    <n v="28"/>
    <x v="1"/>
    <x v="6"/>
  </r>
  <r>
    <x v="3827"/>
    <x v="3822"/>
    <x v="3824"/>
    <n v="3000"/>
    <n v="4580"/>
    <x v="0"/>
    <x v="1"/>
    <s v="GBP"/>
    <n v="1427414400"/>
    <x v="3827"/>
    <b v="0"/>
    <n v="65"/>
    <b v="1"/>
    <s v="theater/plays"/>
    <n v="153"/>
    <n v="70"/>
    <x v="1"/>
    <x v="6"/>
  </r>
  <r>
    <x v="3828"/>
    <x v="3823"/>
    <x v="3825"/>
    <n v="5000"/>
    <n v="5000"/>
    <x v="0"/>
    <x v="0"/>
    <s v="USD"/>
    <n v="1420033187"/>
    <x v="3828"/>
    <b v="0"/>
    <n v="28"/>
    <b v="1"/>
    <s v="theater/plays"/>
    <n v="100"/>
    <n v="179"/>
    <x v="1"/>
    <x v="6"/>
  </r>
  <r>
    <x v="3829"/>
    <x v="3824"/>
    <x v="3826"/>
    <n v="500"/>
    <n v="501"/>
    <x v="0"/>
    <x v="0"/>
    <s v="USD"/>
    <n v="1472676371"/>
    <x v="3829"/>
    <b v="0"/>
    <n v="8"/>
    <b v="1"/>
    <s v="theater/plays"/>
    <n v="100"/>
    <n v="63"/>
    <x v="1"/>
    <x v="6"/>
  </r>
  <r>
    <x v="3830"/>
    <x v="3825"/>
    <x v="3827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x v="3831"/>
    <x v="3826"/>
    <x v="3828"/>
    <n v="500"/>
    <n v="530.11"/>
    <x v="0"/>
    <x v="0"/>
    <s v="USD"/>
    <n v="1415222545"/>
    <x v="3831"/>
    <b v="0"/>
    <n v="9"/>
    <b v="1"/>
    <s v="theater/plays"/>
    <n v="106"/>
    <n v="59"/>
    <x v="1"/>
    <x v="6"/>
  </r>
  <r>
    <x v="3832"/>
    <x v="3827"/>
    <x v="3829"/>
    <n v="1200"/>
    <n v="1256"/>
    <x v="0"/>
    <x v="0"/>
    <s v="USD"/>
    <n v="1455936335"/>
    <x v="3832"/>
    <b v="0"/>
    <n v="9"/>
    <b v="1"/>
    <s v="theater/plays"/>
    <n v="105"/>
    <n v="140"/>
    <x v="1"/>
    <x v="6"/>
  </r>
  <r>
    <x v="3833"/>
    <x v="3828"/>
    <x v="3830"/>
    <n v="1200"/>
    <n v="1400"/>
    <x v="0"/>
    <x v="5"/>
    <s v="CAD"/>
    <n v="1417460940"/>
    <x v="3833"/>
    <b v="0"/>
    <n v="20"/>
    <b v="1"/>
    <s v="theater/plays"/>
    <n v="117"/>
    <n v="70"/>
    <x v="1"/>
    <x v="6"/>
  </r>
  <r>
    <x v="3834"/>
    <x v="3829"/>
    <x v="3831"/>
    <n v="3000"/>
    <n v="3271"/>
    <x v="0"/>
    <x v="1"/>
    <s v="GBP"/>
    <n v="1434624067"/>
    <x v="3834"/>
    <b v="0"/>
    <n v="57"/>
    <b v="1"/>
    <s v="theater/plays"/>
    <n v="109"/>
    <n v="57"/>
    <x v="1"/>
    <x v="6"/>
  </r>
  <r>
    <x v="3835"/>
    <x v="3830"/>
    <x v="3832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x v="3836"/>
    <x v="3831"/>
    <x v="3833"/>
    <n v="800"/>
    <n v="900"/>
    <x v="0"/>
    <x v="0"/>
    <s v="USD"/>
    <n v="1470197340"/>
    <x v="3836"/>
    <b v="0"/>
    <n v="14"/>
    <b v="1"/>
    <s v="theater/plays"/>
    <n v="113"/>
    <n v="64"/>
    <x v="1"/>
    <x v="6"/>
  </r>
  <r>
    <x v="3837"/>
    <x v="3832"/>
    <x v="3834"/>
    <n v="2000"/>
    <n v="2042"/>
    <x v="0"/>
    <x v="1"/>
    <s v="GBP"/>
    <n v="1435947758"/>
    <x v="3837"/>
    <b v="0"/>
    <n v="17"/>
    <b v="1"/>
    <s v="theater/plays"/>
    <n v="102"/>
    <n v="120"/>
    <x v="1"/>
    <x v="6"/>
  </r>
  <r>
    <x v="3838"/>
    <x v="3833"/>
    <x v="3835"/>
    <n v="100000"/>
    <n v="100824"/>
    <x v="0"/>
    <x v="11"/>
    <s v="SEK"/>
    <n v="1432314209"/>
    <x v="3838"/>
    <b v="0"/>
    <n v="100"/>
    <b v="1"/>
    <s v="theater/plays"/>
    <n v="101"/>
    <n v="1008"/>
    <x v="1"/>
    <x v="6"/>
  </r>
  <r>
    <x v="3839"/>
    <x v="3834"/>
    <x v="3836"/>
    <n v="2000"/>
    <n v="2025"/>
    <x v="0"/>
    <x v="0"/>
    <s v="USD"/>
    <n v="1438226724"/>
    <x v="3839"/>
    <b v="0"/>
    <n v="32"/>
    <b v="1"/>
    <s v="theater/plays"/>
    <n v="101"/>
    <n v="63"/>
    <x v="1"/>
    <x v="6"/>
  </r>
  <r>
    <x v="3840"/>
    <x v="3835"/>
    <x v="3837"/>
    <n v="1"/>
    <n v="65"/>
    <x v="0"/>
    <x v="1"/>
    <s v="GBP"/>
    <n v="1459180229"/>
    <x v="3840"/>
    <b v="0"/>
    <n v="3"/>
    <b v="1"/>
    <s v="theater/plays"/>
    <n v="6500"/>
    <n v="22"/>
    <x v="1"/>
    <x v="6"/>
  </r>
  <r>
    <x v="3841"/>
    <x v="3836"/>
    <x v="3838"/>
    <n v="10000"/>
    <n v="872"/>
    <x v="2"/>
    <x v="0"/>
    <s v="USD"/>
    <n v="1405882287"/>
    <x v="3841"/>
    <b v="1"/>
    <n v="34"/>
    <b v="0"/>
    <s v="theater/plays"/>
    <n v="9"/>
    <n v="26"/>
    <x v="1"/>
    <x v="6"/>
  </r>
  <r>
    <x v="3842"/>
    <x v="3837"/>
    <x v="3839"/>
    <n v="5000"/>
    <n v="1097"/>
    <x v="2"/>
    <x v="1"/>
    <s v="GBP"/>
    <n v="1399809052"/>
    <x v="3842"/>
    <b v="1"/>
    <n v="23"/>
    <b v="0"/>
    <s v="theater/plays"/>
    <n v="22"/>
    <n v="48"/>
    <x v="1"/>
    <x v="6"/>
  </r>
  <r>
    <x v="3843"/>
    <x v="3838"/>
    <x v="3840"/>
    <n v="5000"/>
    <n v="1065"/>
    <x v="2"/>
    <x v="0"/>
    <s v="USD"/>
    <n v="1401587064"/>
    <x v="3843"/>
    <b v="1"/>
    <n v="19"/>
    <b v="0"/>
    <s v="theater/plays"/>
    <n v="21"/>
    <n v="56"/>
    <x v="1"/>
    <x v="6"/>
  </r>
  <r>
    <x v="3844"/>
    <x v="3839"/>
    <x v="3841"/>
    <n v="9800"/>
    <n v="4066"/>
    <x v="2"/>
    <x v="0"/>
    <s v="USD"/>
    <n v="1401778740"/>
    <x v="3844"/>
    <b v="1"/>
    <n v="50"/>
    <b v="0"/>
    <s v="theater/plays"/>
    <n v="41"/>
    <n v="81"/>
    <x v="1"/>
    <x v="6"/>
  </r>
  <r>
    <x v="3845"/>
    <x v="3840"/>
    <x v="3842"/>
    <n v="40000"/>
    <n v="842"/>
    <x v="2"/>
    <x v="0"/>
    <s v="USD"/>
    <n v="1443711774"/>
    <x v="3845"/>
    <b v="1"/>
    <n v="12"/>
    <b v="0"/>
    <s v="theater/plays"/>
    <n v="2"/>
    <n v="70"/>
    <x v="1"/>
    <x v="6"/>
  </r>
  <r>
    <x v="3846"/>
    <x v="3841"/>
    <x v="3843"/>
    <n v="7000"/>
    <n v="189"/>
    <x v="2"/>
    <x v="0"/>
    <s v="USD"/>
    <n v="1412405940"/>
    <x v="3846"/>
    <b v="1"/>
    <n v="8"/>
    <b v="0"/>
    <s v="theater/plays"/>
    <n v="3"/>
    <n v="24"/>
    <x v="1"/>
    <x v="6"/>
  </r>
  <r>
    <x v="3847"/>
    <x v="3842"/>
    <x v="3844"/>
    <n v="10500"/>
    <n v="1697"/>
    <x v="2"/>
    <x v="0"/>
    <s v="USD"/>
    <n v="1437283391"/>
    <x v="3847"/>
    <b v="1"/>
    <n v="9"/>
    <b v="0"/>
    <s v="theater/plays"/>
    <n v="16"/>
    <n v="189"/>
    <x v="1"/>
    <x v="6"/>
  </r>
  <r>
    <x v="3848"/>
    <x v="3843"/>
    <x v="3845"/>
    <n v="13000"/>
    <n v="2129"/>
    <x v="2"/>
    <x v="0"/>
    <s v="USD"/>
    <n v="1445196989"/>
    <x v="3848"/>
    <b v="1"/>
    <n v="43"/>
    <b v="0"/>
    <s v="theater/plays"/>
    <n v="16"/>
    <n v="50"/>
    <x v="1"/>
    <x v="6"/>
  </r>
  <r>
    <x v="3849"/>
    <x v="3844"/>
    <x v="3846"/>
    <n v="30000"/>
    <n v="2113"/>
    <x v="2"/>
    <x v="12"/>
    <s v="EUR"/>
    <n v="1434047084"/>
    <x v="3849"/>
    <b v="1"/>
    <n v="28"/>
    <b v="0"/>
    <s v="theater/plays"/>
    <n v="7"/>
    <n v="75"/>
    <x v="1"/>
    <x v="6"/>
  </r>
  <r>
    <x v="3850"/>
    <x v="3845"/>
    <x v="3847"/>
    <n v="1000"/>
    <n v="38"/>
    <x v="2"/>
    <x v="0"/>
    <s v="USD"/>
    <n v="1420081143"/>
    <x v="3850"/>
    <b v="1"/>
    <n v="4"/>
    <b v="0"/>
    <s v="theater/plays"/>
    <n v="4"/>
    <n v="10"/>
    <x v="1"/>
    <x v="6"/>
  </r>
  <r>
    <x v="3851"/>
    <x v="3846"/>
    <x v="3848"/>
    <n v="2500"/>
    <n v="852"/>
    <x v="2"/>
    <x v="1"/>
    <s v="GBP"/>
    <n v="1437129179"/>
    <x v="3851"/>
    <b v="1"/>
    <n v="24"/>
    <b v="0"/>
    <s v="theater/plays"/>
    <n v="34"/>
    <n v="36"/>
    <x v="1"/>
    <x v="6"/>
  </r>
  <r>
    <x v="3852"/>
    <x v="3847"/>
    <x v="3849"/>
    <n v="10000"/>
    <n v="20"/>
    <x v="2"/>
    <x v="0"/>
    <s v="USD"/>
    <n v="1427427276"/>
    <x v="3852"/>
    <b v="0"/>
    <n v="2"/>
    <b v="0"/>
    <s v="theater/plays"/>
    <n v="0"/>
    <n v="10"/>
    <x v="1"/>
    <x v="6"/>
  </r>
  <r>
    <x v="3853"/>
    <x v="3848"/>
    <x v="3850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x v="3854"/>
    <x v="3849"/>
    <x v="3851"/>
    <n v="11000"/>
    <n v="1788"/>
    <x v="2"/>
    <x v="0"/>
    <s v="USD"/>
    <n v="1431206058"/>
    <x v="3854"/>
    <b v="0"/>
    <n v="20"/>
    <b v="0"/>
    <s v="theater/plays"/>
    <n v="16"/>
    <n v="89"/>
    <x v="1"/>
    <x v="6"/>
  </r>
  <r>
    <x v="3855"/>
    <x v="3850"/>
    <x v="3852"/>
    <n v="1000"/>
    <n v="25"/>
    <x v="2"/>
    <x v="0"/>
    <s v="USD"/>
    <n v="1427408271"/>
    <x v="3855"/>
    <b v="0"/>
    <n v="1"/>
    <b v="0"/>
    <s v="theater/plays"/>
    <n v="3"/>
    <n v="25"/>
    <x v="1"/>
    <x v="6"/>
  </r>
  <r>
    <x v="3856"/>
    <x v="3851"/>
    <x v="3853"/>
    <n v="5000"/>
    <n v="1"/>
    <x v="2"/>
    <x v="0"/>
    <s v="USD"/>
    <n v="1425833403"/>
    <x v="3856"/>
    <b v="0"/>
    <n v="1"/>
    <b v="0"/>
    <s v="theater/plays"/>
    <n v="0"/>
    <n v="1"/>
    <x v="1"/>
    <x v="6"/>
  </r>
  <r>
    <x v="3857"/>
    <x v="3852"/>
    <x v="3854"/>
    <n v="5000"/>
    <n v="260"/>
    <x v="2"/>
    <x v="0"/>
    <s v="USD"/>
    <n v="1406913120"/>
    <x v="3857"/>
    <b v="0"/>
    <n v="4"/>
    <b v="0"/>
    <s v="theater/plays"/>
    <n v="5"/>
    <n v="65"/>
    <x v="1"/>
    <x v="6"/>
  </r>
  <r>
    <x v="3858"/>
    <x v="3853"/>
    <x v="3855"/>
    <n v="500"/>
    <n v="10"/>
    <x v="2"/>
    <x v="1"/>
    <s v="GBP"/>
    <n v="1432328400"/>
    <x v="3858"/>
    <b v="0"/>
    <n v="1"/>
    <b v="0"/>
    <s v="theater/plays"/>
    <n v="2"/>
    <n v="10"/>
    <x v="1"/>
    <x v="6"/>
  </r>
  <r>
    <x v="3859"/>
    <x v="3854"/>
    <x v="3856"/>
    <n v="2500"/>
    <n v="1"/>
    <x v="2"/>
    <x v="0"/>
    <s v="USD"/>
    <n v="1403730000"/>
    <x v="3859"/>
    <b v="0"/>
    <n v="1"/>
    <b v="0"/>
    <s v="theater/plays"/>
    <n v="0"/>
    <n v="1"/>
    <x v="1"/>
    <x v="6"/>
  </r>
  <r>
    <x v="3860"/>
    <x v="3855"/>
    <x v="3857"/>
    <n v="6000"/>
    <n v="1060"/>
    <x v="2"/>
    <x v="0"/>
    <s v="USD"/>
    <n v="1407858710"/>
    <x v="3860"/>
    <b v="0"/>
    <n v="13"/>
    <b v="0"/>
    <s v="theater/plays"/>
    <n v="18"/>
    <n v="82"/>
    <x v="1"/>
    <x v="6"/>
  </r>
  <r>
    <x v="3861"/>
    <x v="3856"/>
    <x v="3858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x v="3862"/>
    <x v="3857"/>
    <x v="3859"/>
    <n v="7500"/>
    <n v="1"/>
    <x v="2"/>
    <x v="0"/>
    <s v="USD"/>
    <n v="1473699540"/>
    <x v="3862"/>
    <b v="0"/>
    <n v="1"/>
    <b v="0"/>
    <s v="theater/plays"/>
    <n v="0"/>
    <n v="1"/>
    <x v="1"/>
    <x v="6"/>
  </r>
  <r>
    <x v="3863"/>
    <x v="3858"/>
    <x v="3860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x v="3864"/>
    <x v="3859"/>
    <x v="3861"/>
    <n v="5000"/>
    <n v="60"/>
    <x v="2"/>
    <x v="0"/>
    <s v="USD"/>
    <n v="1447799054"/>
    <x v="3864"/>
    <b v="0"/>
    <n v="3"/>
    <b v="0"/>
    <s v="theater/plays"/>
    <n v="1"/>
    <n v="20"/>
    <x v="1"/>
    <x v="6"/>
  </r>
  <r>
    <x v="3865"/>
    <x v="3860"/>
    <x v="3862"/>
    <n v="2413"/>
    <n v="650"/>
    <x v="2"/>
    <x v="5"/>
    <s v="CAD"/>
    <n v="1409376600"/>
    <x v="3865"/>
    <b v="0"/>
    <n v="14"/>
    <b v="0"/>
    <s v="theater/plays"/>
    <n v="27"/>
    <n v="46"/>
    <x v="1"/>
    <x v="6"/>
  </r>
  <r>
    <x v="3866"/>
    <x v="3861"/>
    <x v="3863"/>
    <n v="2000"/>
    <n v="11"/>
    <x v="2"/>
    <x v="0"/>
    <s v="USD"/>
    <n v="1458703740"/>
    <x v="3866"/>
    <b v="0"/>
    <n v="2"/>
    <b v="0"/>
    <s v="theater/plays"/>
    <n v="1"/>
    <n v="6"/>
    <x v="1"/>
    <x v="6"/>
  </r>
  <r>
    <x v="3867"/>
    <x v="3862"/>
    <x v="3864"/>
    <n v="2000"/>
    <n v="251"/>
    <x v="2"/>
    <x v="0"/>
    <s v="USD"/>
    <n v="1466278339"/>
    <x v="3867"/>
    <b v="0"/>
    <n v="5"/>
    <b v="0"/>
    <s v="theater/plays"/>
    <n v="13"/>
    <n v="50"/>
    <x v="1"/>
    <x v="6"/>
  </r>
  <r>
    <x v="3868"/>
    <x v="3863"/>
    <x v="3865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x v="3869"/>
    <x v="3864"/>
    <x v="3866"/>
    <n v="13111"/>
    <n v="452"/>
    <x v="1"/>
    <x v="0"/>
    <s v="USD"/>
    <n v="1426302660"/>
    <x v="3869"/>
    <b v="0"/>
    <n v="15"/>
    <b v="0"/>
    <s v="theater/musical"/>
    <n v="3"/>
    <n v="30"/>
    <x v="1"/>
    <x v="40"/>
  </r>
  <r>
    <x v="3870"/>
    <x v="3865"/>
    <x v="3867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x v="3871"/>
    <x v="3866"/>
    <x v="3868"/>
    <n v="1500"/>
    <n v="40"/>
    <x v="1"/>
    <x v="0"/>
    <s v="USD"/>
    <n v="1490809450"/>
    <x v="3871"/>
    <b v="0"/>
    <n v="3"/>
    <b v="0"/>
    <s v="theater/musical"/>
    <n v="3"/>
    <n v="13"/>
    <x v="1"/>
    <x v="40"/>
  </r>
  <r>
    <x v="3872"/>
    <x v="3867"/>
    <x v="3869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x v="3873"/>
    <x v="3868"/>
    <x v="3870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x v="3874"/>
    <x v="3869"/>
    <x v="3871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x v="3875"/>
    <x v="3870"/>
    <x v="3872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x v="3876"/>
    <x v="3871"/>
    <x v="3873"/>
    <n v="3900"/>
    <n v="2059"/>
    <x v="1"/>
    <x v="1"/>
    <s v="GBP"/>
    <n v="1454425128"/>
    <x v="3876"/>
    <b v="0"/>
    <n v="46"/>
    <b v="0"/>
    <s v="theater/musical"/>
    <n v="53"/>
    <n v="45"/>
    <x v="1"/>
    <x v="40"/>
  </r>
  <r>
    <x v="3877"/>
    <x v="3872"/>
    <x v="3874"/>
    <n v="25000"/>
    <n v="1241"/>
    <x v="1"/>
    <x v="0"/>
    <s v="USD"/>
    <n v="1481213752"/>
    <x v="3877"/>
    <b v="0"/>
    <n v="14"/>
    <b v="0"/>
    <s v="theater/musical"/>
    <n v="5"/>
    <n v="89"/>
    <x v="1"/>
    <x v="40"/>
  </r>
  <r>
    <x v="3878"/>
    <x v="3873"/>
    <x v="3875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x v="3879"/>
    <x v="3874"/>
    <x v="3876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x v="3880"/>
    <x v="3875"/>
    <x v="3877"/>
    <n v="7500"/>
    <n v="980"/>
    <x v="1"/>
    <x v="1"/>
    <s v="GBP"/>
    <n v="1406761200"/>
    <x v="3880"/>
    <b v="0"/>
    <n v="17"/>
    <b v="0"/>
    <s v="theater/musical"/>
    <n v="13"/>
    <n v="58"/>
    <x v="1"/>
    <x v="40"/>
  </r>
  <r>
    <x v="3881"/>
    <x v="3876"/>
    <x v="3878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x v="3882"/>
    <x v="3877"/>
    <x v="3879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x v="3883"/>
    <x v="3878"/>
    <x v="3880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x v="3884"/>
    <x v="3879"/>
    <x v="3881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x v="3885"/>
    <x v="3880"/>
    <x v="3882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x v="3886"/>
    <x v="3881"/>
    <x v="3883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x v="3887"/>
    <x v="3882"/>
    <x v="3884"/>
    <n v="2000"/>
    <n v="35"/>
    <x v="1"/>
    <x v="0"/>
    <s v="USD"/>
    <n v="1430517600"/>
    <x v="3887"/>
    <b v="0"/>
    <n v="2"/>
    <b v="0"/>
    <s v="theater/musical"/>
    <n v="2"/>
    <n v="18"/>
    <x v="1"/>
    <x v="40"/>
  </r>
  <r>
    <x v="3888"/>
    <x v="3883"/>
    <x v="3885"/>
    <n v="2000"/>
    <n v="542"/>
    <x v="2"/>
    <x v="1"/>
    <s v="GBP"/>
    <n v="1488114358"/>
    <x v="3888"/>
    <b v="0"/>
    <n v="14"/>
    <b v="0"/>
    <s v="theater/plays"/>
    <n v="27"/>
    <n v="39"/>
    <x v="1"/>
    <x v="6"/>
  </r>
  <r>
    <x v="3889"/>
    <x v="3884"/>
    <x v="3886"/>
    <n v="8000"/>
    <n v="118"/>
    <x v="2"/>
    <x v="0"/>
    <s v="USD"/>
    <n v="1420413960"/>
    <x v="3889"/>
    <b v="0"/>
    <n v="9"/>
    <b v="0"/>
    <s v="theater/plays"/>
    <n v="1"/>
    <n v="13"/>
    <x v="1"/>
    <x v="6"/>
  </r>
  <r>
    <x v="3890"/>
    <x v="3885"/>
    <x v="3887"/>
    <n v="15000"/>
    <n v="2524"/>
    <x v="2"/>
    <x v="0"/>
    <s v="USD"/>
    <n v="1439662344"/>
    <x v="3890"/>
    <b v="0"/>
    <n v="8"/>
    <b v="0"/>
    <s v="theater/plays"/>
    <n v="17"/>
    <n v="316"/>
    <x v="1"/>
    <x v="6"/>
  </r>
  <r>
    <x v="3891"/>
    <x v="3886"/>
    <x v="3888"/>
    <n v="800"/>
    <n v="260"/>
    <x v="2"/>
    <x v="0"/>
    <s v="USD"/>
    <n v="1427086740"/>
    <x v="3891"/>
    <b v="0"/>
    <n v="7"/>
    <b v="0"/>
    <s v="theater/plays"/>
    <n v="33"/>
    <n v="37"/>
    <x v="1"/>
    <x v="6"/>
  </r>
  <r>
    <x v="3892"/>
    <x v="3887"/>
    <x v="3889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x v="3893"/>
    <x v="3888"/>
    <x v="3890"/>
    <n v="50000"/>
    <n v="10775"/>
    <x v="2"/>
    <x v="0"/>
    <s v="USD"/>
    <n v="1404194400"/>
    <x v="3893"/>
    <b v="0"/>
    <n v="84"/>
    <b v="0"/>
    <s v="theater/plays"/>
    <n v="22"/>
    <n v="128"/>
    <x v="1"/>
    <x v="6"/>
  </r>
  <r>
    <x v="3894"/>
    <x v="3889"/>
    <x v="3891"/>
    <n v="15000"/>
    <n v="520"/>
    <x v="2"/>
    <x v="0"/>
    <s v="USD"/>
    <n v="1481000340"/>
    <x v="3894"/>
    <b v="0"/>
    <n v="11"/>
    <b v="0"/>
    <s v="theater/plays"/>
    <n v="3"/>
    <n v="47"/>
    <x v="1"/>
    <x v="6"/>
  </r>
  <r>
    <x v="3895"/>
    <x v="3890"/>
    <x v="3892"/>
    <n v="1000"/>
    <n v="50"/>
    <x v="2"/>
    <x v="0"/>
    <s v="USD"/>
    <n v="1425103218"/>
    <x v="3895"/>
    <b v="0"/>
    <n v="1"/>
    <b v="0"/>
    <s v="theater/plays"/>
    <n v="5"/>
    <n v="50"/>
    <x v="1"/>
    <x v="6"/>
  </r>
  <r>
    <x v="3896"/>
    <x v="3891"/>
    <x v="3893"/>
    <n v="1600"/>
    <n v="170"/>
    <x v="2"/>
    <x v="0"/>
    <s v="USD"/>
    <n v="1402979778"/>
    <x v="3896"/>
    <b v="0"/>
    <n v="4"/>
    <b v="0"/>
    <s v="theater/plays"/>
    <n v="11"/>
    <n v="43"/>
    <x v="1"/>
    <x v="6"/>
  </r>
  <r>
    <x v="3897"/>
    <x v="3892"/>
    <x v="3894"/>
    <n v="2500"/>
    <n v="440"/>
    <x v="2"/>
    <x v="4"/>
    <s v="NZD"/>
    <n v="1420750683"/>
    <x v="3897"/>
    <b v="0"/>
    <n v="10"/>
    <b v="0"/>
    <s v="theater/plays"/>
    <n v="18"/>
    <n v="44"/>
    <x v="1"/>
    <x v="6"/>
  </r>
  <r>
    <x v="3898"/>
    <x v="3893"/>
    <x v="3895"/>
    <n v="2500"/>
    <n v="814"/>
    <x v="2"/>
    <x v="1"/>
    <s v="GBP"/>
    <n v="1439827200"/>
    <x v="3898"/>
    <b v="0"/>
    <n v="16"/>
    <b v="0"/>
    <s v="theater/plays"/>
    <n v="33"/>
    <n v="51"/>
    <x v="1"/>
    <x v="6"/>
  </r>
  <r>
    <x v="3899"/>
    <x v="3894"/>
    <x v="3896"/>
    <n v="10000"/>
    <n v="125"/>
    <x v="2"/>
    <x v="0"/>
    <s v="USD"/>
    <n v="1407868561"/>
    <x v="3899"/>
    <b v="0"/>
    <n v="2"/>
    <b v="0"/>
    <s v="theater/plays"/>
    <n v="1"/>
    <n v="63"/>
    <x v="1"/>
    <x v="6"/>
  </r>
  <r>
    <x v="3900"/>
    <x v="3895"/>
    <x v="3897"/>
    <n v="2500"/>
    <n v="135"/>
    <x v="2"/>
    <x v="0"/>
    <s v="USD"/>
    <n v="1433988791"/>
    <x v="3900"/>
    <b v="0"/>
    <n v="5"/>
    <b v="0"/>
    <s v="theater/plays"/>
    <n v="5"/>
    <n v="27"/>
    <x v="1"/>
    <x v="6"/>
  </r>
  <r>
    <x v="3901"/>
    <x v="3896"/>
    <x v="3898"/>
    <n v="3000"/>
    <n v="25"/>
    <x v="2"/>
    <x v="0"/>
    <s v="USD"/>
    <n v="1450554599"/>
    <x v="3901"/>
    <b v="0"/>
    <n v="1"/>
    <b v="0"/>
    <s v="theater/plays"/>
    <n v="1"/>
    <n v="25"/>
    <x v="1"/>
    <x v="6"/>
  </r>
  <r>
    <x v="3902"/>
    <x v="3897"/>
    <x v="3899"/>
    <n v="3000"/>
    <n v="1465"/>
    <x v="2"/>
    <x v="1"/>
    <s v="GBP"/>
    <n v="1479125642"/>
    <x v="3902"/>
    <b v="0"/>
    <n v="31"/>
    <b v="0"/>
    <s v="theater/plays"/>
    <n v="49"/>
    <n v="47"/>
    <x v="1"/>
    <x v="6"/>
  </r>
  <r>
    <x v="3903"/>
    <x v="3898"/>
    <x v="3900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x v="3904"/>
    <x v="3899"/>
    <x v="3901"/>
    <n v="10000"/>
    <n v="3"/>
    <x v="2"/>
    <x v="0"/>
    <s v="USD"/>
    <n v="1429074240"/>
    <x v="3904"/>
    <b v="0"/>
    <n v="2"/>
    <b v="0"/>
    <s v="theater/plays"/>
    <n v="0"/>
    <n v="2"/>
    <x v="1"/>
    <x v="6"/>
  </r>
  <r>
    <x v="3905"/>
    <x v="3900"/>
    <x v="3902"/>
    <n v="1500"/>
    <n v="173"/>
    <x v="2"/>
    <x v="1"/>
    <s v="GBP"/>
    <n v="1434063600"/>
    <x v="3905"/>
    <b v="0"/>
    <n v="7"/>
    <b v="0"/>
    <s v="theater/plays"/>
    <n v="12"/>
    <n v="25"/>
    <x v="1"/>
    <x v="6"/>
  </r>
  <r>
    <x v="3906"/>
    <x v="3901"/>
    <x v="3903"/>
    <n v="1500"/>
    <n v="1010"/>
    <x v="2"/>
    <x v="1"/>
    <s v="GBP"/>
    <n v="1435325100"/>
    <x v="3906"/>
    <b v="0"/>
    <n v="16"/>
    <b v="0"/>
    <s v="theater/plays"/>
    <n v="67"/>
    <n v="63"/>
    <x v="1"/>
    <x v="6"/>
  </r>
  <r>
    <x v="3907"/>
    <x v="3902"/>
    <x v="3904"/>
    <n v="1000"/>
    <n v="153"/>
    <x v="2"/>
    <x v="0"/>
    <s v="USD"/>
    <n v="1414354080"/>
    <x v="3907"/>
    <b v="0"/>
    <n v="4"/>
    <b v="0"/>
    <s v="theater/plays"/>
    <n v="15"/>
    <n v="38"/>
    <x v="1"/>
    <x v="6"/>
  </r>
  <r>
    <x v="3908"/>
    <x v="3903"/>
    <x v="3905"/>
    <n v="750"/>
    <n v="65"/>
    <x v="2"/>
    <x v="0"/>
    <s v="USD"/>
    <n v="1406603696"/>
    <x v="3908"/>
    <b v="0"/>
    <n v="4"/>
    <b v="0"/>
    <s v="theater/plays"/>
    <n v="9"/>
    <n v="16"/>
    <x v="1"/>
    <x v="6"/>
  </r>
  <r>
    <x v="3909"/>
    <x v="3904"/>
    <x v="3906"/>
    <n v="60000"/>
    <n v="135"/>
    <x v="2"/>
    <x v="0"/>
    <s v="USD"/>
    <n v="1410424642"/>
    <x v="3909"/>
    <b v="0"/>
    <n v="4"/>
    <b v="0"/>
    <s v="theater/plays"/>
    <n v="0"/>
    <n v="34"/>
    <x v="1"/>
    <x v="6"/>
  </r>
  <r>
    <x v="3910"/>
    <x v="3905"/>
    <x v="3907"/>
    <n v="6000"/>
    <n v="185"/>
    <x v="2"/>
    <x v="0"/>
    <s v="USD"/>
    <n v="1441649397"/>
    <x v="3910"/>
    <b v="0"/>
    <n v="3"/>
    <b v="0"/>
    <s v="theater/plays"/>
    <n v="3"/>
    <n v="62"/>
    <x v="1"/>
    <x v="6"/>
  </r>
  <r>
    <x v="3911"/>
    <x v="3906"/>
    <x v="3908"/>
    <n v="8000"/>
    <n v="2993"/>
    <x v="2"/>
    <x v="0"/>
    <s v="USD"/>
    <n v="1417033777"/>
    <x v="3911"/>
    <b v="0"/>
    <n v="36"/>
    <b v="0"/>
    <s v="theater/plays"/>
    <n v="37"/>
    <n v="83"/>
    <x v="1"/>
    <x v="6"/>
  </r>
  <r>
    <x v="3912"/>
    <x v="3907"/>
    <x v="3909"/>
    <n v="15000"/>
    <n v="1"/>
    <x v="2"/>
    <x v="0"/>
    <s v="USD"/>
    <n v="1429936500"/>
    <x v="3912"/>
    <b v="0"/>
    <n v="1"/>
    <b v="0"/>
    <s v="theater/plays"/>
    <n v="0"/>
    <n v="1"/>
    <x v="1"/>
    <x v="6"/>
  </r>
  <r>
    <x v="3913"/>
    <x v="3908"/>
    <x v="3910"/>
    <n v="10000"/>
    <n v="1000"/>
    <x v="2"/>
    <x v="0"/>
    <s v="USD"/>
    <n v="1448863449"/>
    <x v="3913"/>
    <b v="0"/>
    <n v="7"/>
    <b v="0"/>
    <s v="theater/plays"/>
    <n v="10"/>
    <n v="143"/>
    <x v="1"/>
    <x v="6"/>
  </r>
  <r>
    <x v="3914"/>
    <x v="3909"/>
    <x v="3911"/>
    <n v="2500"/>
    <n v="909"/>
    <x v="2"/>
    <x v="1"/>
    <s v="GBP"/>
    <n v="1431298740"/>
    <x v="3914"/>
    <b v="0"/>
    <n v="27"/>
    <b v="0"/>
    <s v="theater/plays"/>
    <n v="36"/>
    <n v="34"/>
    <x v="1"/>
    <x v="6"/>
  </r>
  <r>
    <x v="3915"/>
    <x v="3910"/>
    <x v="3912"/>
    <n v="1500"/>
    <n v="5"/>
    <x v="2"/>
    <x v="1"/>
    <s v="GBP"/>
    <n v="1464824309"/>
    <x v="3915"/>
    <b v="0"/>
    <n v="1"/>
    <b v="0"/>
    <s v="theater/plays"/>
    <n v="0"/>
    <n v="5"/>
    <x v="1"/>
    <x v="6"/>
  </r>
  <r>
    <x v="3916"/>
    <x v="3911"/>
    <x v="3913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x v="3917"/>
    <x v="3912"/>
    <x v="3914"/>
    <n v="3500"/>
    <n v="10"/>
    <x v="2"/>
    <x v="1"/>
    <s v="GBP"/>
    <n v="1410439161"/>
    <x v="3917"/>
    <b v="0"/>
    <n v="1"/>
    <b v="0"/>
    <s v="theater/plays"/>
    <n v="0"/>
    <n v="10"/>
    <x v="1"/>
    <x v="6"/>
  </r>
  <r>
    <x v="3918"/>
    <x v="3913"/>
    <x v="3915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x v="3919"/>
    <x v="3914"/>
    <x v="3916"/>
    <n v="5000"/>
    <n v="90"/>
    <x v="2"/>
    <x v="1"/>
    <s v="GBP"/>
    <n v="1453075200"/>
    <x v="3919"/>
    <b v="0"/>
    <n v="3"/>
    <b v="0"/>
    <s v="theater/plays"/>
    <n v="2"/>
    <n v="30"/>
    <x v="1"/>
    <x v="6"/>
  </r>
  <r>
    <x v="3920"/>
    <x v="3915"/>
    <x v="3917"/>
    <n v="2500"/>
    <n v="135"/>
    <x v="2"/>
    <x v="1"/>
    <s v="GBP"/>
    <n v="1479032260"/>
    <x v="3920"/>
    <b v="0"/>
    <n v="3"/>
    <b v="0"/>
    <s v="theater/plays"/>
    <n v="5"/>
    <n v="45"/>
    <x v="1"/>
    <x v="6"/>
  </r>
  <r>
    <x v="3921"/>
    <x v="3916"/>
    <x v="3918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x v="3922"/>
    <x v="3917"/>
    <x v="3919"/>
    <n v="750"/>
    <n v="61"/>
    <x v="2"/>
    <x v="0"/>
    <s v="USD"/>
    <n v="1425337200"/>
    <x v="3922"/>
    <b v="0"/>
    <n v="6"/>
    <b v="0"/>
    <s v="theater/plays"/>
    <n v="8"/>
    <n v="10"/>
    <x v="1"/>
    <x v="6"/>
  </r>
  <r>
    <x v="3923"/>
    <x v="3918"/>
    <x v="3920"/>
    <n v="11500"/>
    <n v="1384"/>
    <x v="2"/>
    <x v="1"/>
    <s v="GBP"/>
    <n v="1428622271"/>
    <x v="3923"/>
    <b v="0"/>
    <n v="17"/>
    <b v="0"/>
    <s v="theater/plays"/>
    <n v="12"/>
    <n v="81"/>
    <x v="1"/>
    <x v="6"/>
  </r>
  <r>
    <x v="3924"/>
    <x v="3919"/>
    <x v="3921"/>
    <n v="15000"/>
    <n v="2290"/>
    <x v="2"/>
    <x v="0"/>
    <s v="USD"/>
    <n v="1403823722"/>
    <x v="3924"/>
    <b v="0"/>
    <n v="40"/>
    <b v="0"/>
    <s v="theater/plays"/>
    <n v="15"/>
    <n v="57"/>
    <x v="1"/>
    <x v="6"/>
  </r>
  <r>
    <x v="3925"/>
    <x v="3920"/>
    <x v="3922"/>
    <n v="150"/>
    <n v="15"/>
    <x v="2"/>
    <x v="0"/>
    <s v="USD"/>
    <n v="1406753639"/>
    <x v="3925"/>
    <b v="0"/>
    <n v="3"/>
    <b v="0"/>
    <s v="theater/plays"/>
    <n v="10"/>
    <n v="5"/>
    <x v="1"/>
    <x v="6"/>
  </r>
  <r>
    <x v="3926"/>
    <x v="3921"/>
    <x v="3923"/>
    <n v="5000"/>
    <n v="15"/>
    <x v="2"/>
    <x v="2"/>
    <s v="AUD"/>
    <n v="1419645748"/>
    <x v="3926"/>
    <b v="0"/>
    <n v="1"/>
    <b v="0"/>
    <s v="theater/plays"/>
    <n v="0"/>
    <n v="15"/>
    <x v="1"/>
    <x v="6"/>
  </r>
  <r>
    <x v="3927"/>
    <x v="3922"/>
    <x v="3924"/>
    <n v="2500"/>
    <n v="25"/>
    <x v="2"/>
    <x v="1"/>
    <s v="GBP"/>
    <n v="1407565504"/>
    <x v="3927"/>
    <b v="0"/>
    <n v="2"/>
    <b v="0"/>
    <s v="theater/plays"/>
    <n v="1"/>
    <n v="13"/>
    <x v="1"/>
    <x v="6"/>
  </r>
  <r>
    <x v="3928"/>
    <x v="3923"/>
    <x v="3925"/>
    <n v="5000"/>
    <n v="651"/>
    <x v="2"/>
    <x v="0"/>
    <s v="USD"/>
    <n v="1444971540"/>
    <x v="3928"/>
    <b v="0"/>
    <n v="7"/>
    <b v="0"/>
    <s v="theater/plays"/>
    <n v="13"/>
    <n v="93"/>
    <x v="1"/>
    <x v="6"/>
  </r>
  <r>
    <x v="3929"/>
    <x v="3924"/>
    <x v="3926"/>
    <n v="20000"/>
    <n v="453"/>
    <x v="2"/>
    <x v="0"/>
    <s v="USD"/>
    <n v="1474228265"/>
    <x v="3929"/>
    <b v="0"/>
    <n v="14"/>
    <b v="0"/>
    <s v="theater/plays"/>
    <n v="2"/>
    <n v="32"/>
    <x v="1"/>
    <x v="6"/>
  </r>
  <r>
    <x v="3930"/>
    <x v="3925"/>
    <x v="3927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x v="3931"/>
    <x v="3926"/>
    <x v="3928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x v="3932"/>
    <x v="3927"/>
    <x v="3929"/>
    <n v="12000"/>
    <n v="1"/>
    <x v="2"/>
    <x v="0"/>
    <s v="USD"/>
    <n v="1458097364"/>
    <x v="3932"/>
    <b v="0"/>
    <n v="1"/>
    <b v="0"/>
    <s v="theater/plays"/>
    <n v="0"/>
    <n v="1"/>
    <x v="1"/>
    <x v="6"/>
  </r>
  <r>
    <x v="3933"/>
    <x v="3928"/>
    <x v="3930"/>
    <n v="7000"/>
    <n v="1102"/>
    <x v="2"/>
    <x v="0"/>
    <s v="USD"/>
    <n v="1468716180"/>
    <x v="3933"/>
    <b v="0"/>
    <n v="12"/>
    <b v="0"/>
    <s v="theater/plays"/>
    <n v="16"/>
    <n v="92"/>
    <x v="1"/>
    <x v="6"/>
  </r>
  <r>
    <x v="3934"/>
    <x v="3929"/>
    <x v="3931"/>
    <n v="5000"/>
    <n v="550"/>
    <x v="2"/>
    <x v="0"/>
    <s v="USD"/>
    <n v="1443704400"/>
    <x v="3934"/>
    <b v="0"/>
    <n v="12"/>
    <b v="0"/>
    <s v="theater/plays"/>
    <n v="11"/>
    <n v="46"/>
    <x v="1"/>
    <x v="6"/>
  </r>
  <r>
    <x v="3935"/>
    <x v="3930"/>
    <x v="3932"/>
    <n v="3000"/>
    <n v="1315"/>
    <x v="2"/>
    <x v="1"/>
    <s v="GBP"/>
    <n v="1443973546"/>
    <x v="3935"/>
    <b v="0"/>
    <n v="23"/>
    <b v="0"/>
    <s v="theater/plays"/>
    <n v="44"/>
    <n v="57"/>
    <x v="1"/>
    <x v="6"/>
  </r>
  <r>
    <x v="3936"/>
    <x v="3931"/>
    <x v="3933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x v="3937"/>
    <x v="3932"/>
    <x v="3934"/>
    <n v="2885"/>
    <n v="2485"/>
    <x v="2"/>
    <x v="0"/>
    <s v="USD"/>
    <n v="1468249760"/>
    <x v="3937"/>
    <b v="0"/>
    <n v="10"/>
    <b v="0"/>
    <s v="theater/plays"/>
    <n v="86"/>
    <n v="249"/>
    <x v="1"/>
    <x v="6"/>
  </r>
  <r>
    <x v="3938"/>
    <x v="3933"/>
    <x v="3935"/>
    <n v="3255"/>
    <n v="397"/>
    <x v="2"/>
    <x v="0"/>
    <s v="USD"/>
    <n v="1435441454"/>
    <x v="3938"/>
    <b v="0"/>
    <n v="5"/>
    <b v="0"/>
    <s v="theater/plays"/>
    <n v="12"/>
    <n v="79"/>
    <x v="1"/>
    <x v="6"/>
  </r>
  <r>
    <x v="3939"/>
    <x v="3934"/>
    <x v="3936"/>
    <n v="5000"/>
    <n v="5"/>
    <x v="2"/>
    <x v="2"/>
    <s v="AUD"/>
    <n v="1412656200"/>
    <x v="3939"/>
    <b v="0"/>
    <n v="1"/>
    <b v="0"/>
    <s v="theater/plays"/>
    <n v="0"/>
    <n v="5"/>
    <x v="1"/>
    <x v="6"/>
  </r>
  <r>
    <x v="3940"/>
    <x v="3935"/>
    <x v="3937"/>
    <n v="5000"/>
    <n v="11"/>
    <x v="2"/>
    <x v="0"/>
    <s v="USD"/>
    <n v="1420199351"/>
    <x v="3940"/>
    <b v="0"/>
    <n v="2"/>
    <b v="0"/>
    <s v="theater/plays"/>
    <n v="0"/>
    <n v="6"/>
    <x v="1"/>
    <x v="6"/>
  </r>
  <r>
    <x v="3941"/>
    <x v="3936"/>
    <x v="3938"/>
    <n v="5500"/>
    <n v="50"/>
    <x v="2"/>
    <x v="0"/>
    <s v="USD"/>
    <n v="1416877200"/>
    <x v="3941"/>
    <b v="0"/>
    <n v="2"/>
    <b v="0"/>
    <s v="theater/plays"/>
    <n v="1"/>
    <n v="25"/>
    <x v="1"/>
    <x v="6"/>
  </r>
  <r>
    <x v="3942"/>
    <x v="3937"/>
    <x v="3939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x v="3943"/>
    <x v="3938"/>
    <x v="3940"/>
    <n v="5000"/>
    <n v="1782"/>
    <x v="2"/>
    <x v="0"/>
    <s v="USD"/>
    <n v="1446483000"/>
    <x v="3943"/>
    <b v="0"/>
    <n v="13"/>
    <b v="0"/>
    <s v="theater/plays"/>
    <n v="36"/>
    <n v="137"/>
    <x v="1"/>
    <x v="6"/>
  </r>
  <r>
    <x v="3944"/>
    <x v="3939"/>
    <x v="3941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x v="3945"/>
    <x v="3940"/>
    <x v="3942"/>
    <n v="2000"/>
    <n v="5"/>
    <x v="2"/>
    <x v="0"/>
    <s v="USD"/>
    <n v="1431717268"/>
    <x v="3945"/>
    <b v="0"/>
    <n v="1"/>
    <b v="0"/>
    <s v="theater/plays"/>
    <n v="0"/>
    <n v="5"/>
    <x v="1"/>
    <x v="6"/>
  </r>
  <r>
    <x v="3946"/>
    <x v="3941"/>
    <x v="3943"/>
    <n v="6000"/>
    <n v="195"/>
    <x v="2"/>
    <x v="0"/>
    <s v="USD"/>
    <n v="1425110400"/>
    <x v="3946"/>
    <b v="0"/>
    <n v="5"/>
    <b v="0"/>
    <s v="theater/plays"/>
    <n v="3"/>
    <n v="39"/>
    <x v="1"/>
    <x v="6"/>
  </r>
  <r>
    <x v="3947"/>
    <x v="3942"/>
    <x v="3944"/>
    <n v="3000"/>
    <n v="101"/>
    <x v="2"/>
    <x v="0"/>
    <s v="USD"/>
    <n v="1475378744"/>
    <x v="3947"/>
    <b v="0"/>
    <n v="2"/>
    <b v="0"/>
    <s v="theater/plays"/>
    <n v="3"/>
    <n v="51"/>
    <x v="1"/>
    <x v="6"/>
  </r>
  <r>
    <x v="3948"/>
    <x v="3943"/>
    <x v="3945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x v="3949"/>
    <x v="3944"/>
    <x v="3946"/>
    <n v="10000"/>
    <n v="1577"/>
    <x v="2"/>
    <x v="2"/>
    <s v="AUD"/>
    <n v="1423623221"/>
    <x v="3949"/>
    <b v="0"/>
    <n v="32"/>
    <b v="0"/>
    <s v="theater/plays"/>
    <n v="16"/>
    <n v="49"/>
    <x v="1"/>
    <x v="6"/>
  </r>
  <r>
    <x v="3950"/>
    <x v="3945"/>
    <x v="3947"/>
    <n v="4000"/>
    <n v="25"/>
    <x v="2"/>
    <x v="0"/>
    <s v="USD"/>
    <n v="1460140500"/>
    <x v="3950"/>
    <b v="0"/>
    <n v="1"/>
    <b v="0"/>
    <s v="theater/plays"/>
    <n v="1"/>
    <n v="25"/>
    <x v="1"/>
    <x v="6"/>
  </r>
  <r>
    <x v="3951"/>
    <x v="3946"/>
    <x v="2849"/>
    <n v="200000"/>
    <n v="1"/>
    <x v="2"/>
    <x v="17"/>
    <s v="EUR"/>
    <n v="1462301342"/>
    <x v="3951"/>
    <b v="0"/>
    <n v="1"/>
    <b v="0"/>
    <s v="theater/plays"/>
    <n v="0"/>
    <n v="1"/>
    <x v="1"/>
    <x v="6"/>
  </r>
  <r>
    <x v="3952"/>
    <x v="3947"/>
    <x v="3948"/>
    <n v="26000"/>
    <n v="25"/>
    <x v="2"/>
    <x v="0"/>
    <s v="USD"/>
    <n v="1445885890"/>
    <x v="3952"/>
    <b v="0"/>
    <n v="1"/>
    <b v="0"/>
    <s v="theater/plays"/>
    <n v="0"/>
    <n v="25"/>
    <x v="1"/>
    <x v="6"/>
  </r>
  <r>
    <x v="3953"/>
    <x v="3948"/>
    <x v="3949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x v="3954"/>
    <x v="3949"/>
    <x v="3950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x v="3955"/>
    <x v="3950"/>
    <x v="3951"/>
    <n v="1750"/>
    <n v="425"/>
    <x v="2"/>
    <x v="0"/>
    <s v="USD"/>
    <n v="1448745741"/>
    <x v="3955"/>
    <b v="0"/>
    <n v="8"/>
    <b v="0"/>
    <s v="theater/plays"/>
    <n v="24"/>
    <n v="53"/>
    <x v="1"/>
    <x v="6"/>
  </r>
  <r>
    <x v="3956"/>
    <x v="3951"/>
    <x v="3952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x v="3957"/>
    <x v="3952"/>
    <x v="3953"/>
    <n v="28000"/>
    <n v="7"/>
    <x v="2"/>
    <x v="0"/>
    <s v="USD"/>
    <n v="1468020354"/>
    <x v="3957"/>
    <b v="0"/>
    <n v="1"/>
    <b v="0"/>
    <s v="theater/plays"/>
    <n v="0"/>
    <n v="7"/>
    <x v="1"/>
    <x v="6"/>
  </r>
  <r>
    <x v="3958"/>
    <x v="3953"/>
    <x v="3954"/>
    <n v="2000"/>
    <n v="641"/>
    <x v="2"/>
    <x v="0"/>
    <s v="USD"/>
    <n v="1406988000"/>
    <x v="3958"/>
    <b v="0"/>
    <n v="16"/>
    <b v="0"/>
    <s v="theater/plays"/>
    <n v="32"/>
    <n v="40"/>
    <x v="1"/>
    <x v="6"/>
  </r>
  <r>
    <x v="3959"/>
    <x v="3954"/>
    <x v="3955"/>
    <n v="1200"/>
    <n v="292"/>
    <x v="2"/>
    <x v="0"/>
    <s v="USD"/>
    <n v="1411930556"/>
    <x v="3959"/>
    <b v="0"/>
    <n v="12"/>
    <b v="0"/>
    <s v="theater/plays"/>
    <n v="24"/>
    <n v="24"/>
    <x v="1"/>
    <x v="6"/>
  </r>
  <r>
    <x v="3960"/>
    <x v="3955"/>
    <x v="3956"/>
    <n v="3000"/>
    <n v="45"/>
    <x v="2"/>
    <x v="0"/>
    <s v="USD"/>
    <n v="1451852256"/>
    <x v="3960"/>
    <b v="0"/>
    <n v="4"/>
    <b v="0"/>
    <s v="theater/plays"/>
    <n v="2"/>
    <n v="11"/>
    <x v="1"/>
    <x v="6"/>
  </r>
  <r>
    <x v="3961"/>
    <x v="3956"/>
    <x v="3957"/>
    <n v="5000"/>
    <n v="21"/>
    <x v="2"/>
    <x v="1"/>
    <s v="GBP"/>
    <n v="1399584210"/>
    <x v="3961"/>
    <b v="0"/>
    <n v="2"/>
    <b v="0"/>
    <s v="theater/plays"/>
    <n v="0"/>
    <n v="11"/>
    <x v="1"/>
    <x v="6"/>
  </r>
  <r>
    <x v="3962"/>
    <x v="3957"/>
    <x v="3958"/>
    <n v="1400"/>
    <n v="45"/>
    <x v="2"/>
    <x v="1"/>
    <s v="GBP"/>
    <n v="1448722494"/>
    <x v="3962"/>
    <b v="0"/>
    <n v="3"/>
    <b v="0"/>
    <s v="theater/plays"/>
    <n v="3"/>
    <n v="15"/>
    <x v="1"/>
    <x v="6"/>
  </r>
  <r>
    <x v="3963"/>
    <x v="3958"/>
    <x v="395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x v="3964"/>
    <x v="3959"/>
    <x v="3960"/>
    <n v="2000"/>
    <n v="126"/>
    <x v="2"/>
    <x v="0"/>
    <s v="USD"/>
    <n v="1429460386"/>
    <x v="3964"/>
    <b v="0"/>
    <n v="3"/>
    <b v="0"/>
    <s v="theater/plays"/>
    <n v="6"/>
    <n v="42"/>
    <x v="1"/>
    <x v="6"/>
  </r>
  <r>
    <x v="3965"/>
    <x v="3960"/>
    <x v="3961"/>
    <n v="2000"/>
    <n v="285"/>
    <x v="2"/>
    <x v="0"/>
    <s v="USD"/>
    <n v="1460608780"/>
    <x v="3965"/>
    <b v="0"/>
    <n v="4"/>
    <b v="0"/>
    <s v="theater/plays"/>
    <n v="14"/>
    <n v="71"/>
    <x v="1"/>
    <x v="6"/>
  </r>
  <r>
    <x v="3966"/>
    <x v="3961"/>
    <x v="3962"/>
    <n v="7500"/>
    <n v="45"/>
    <x v="2"/>
    <x v="0"/>
    <s v="USD"/>
    <n v="1406170740"/>
    <x v="3966"/>
    <b v="0"/>
    <n v="2"/>
    <b v="0"/>
    <s v="theater/plays"/>
    <n v="1"/>
    <n v="23"/>
    <x v="1"/>
    <x v="6"/>
  </r>
  <r>
    <x v="3967"/>
    <x v="3962"/>
    <x v="3963"/>
    <n v="1700"/>
    <n v="410"/>
    <x v="2"/>
    <x v="0"/>
    <s v="USD"/>
    <n v="1488783507"/>
    <x v="3967"/>
    <b v="0"/>
    <n v="10"/>
    <b v="0"/>
    <s v="theater/plays"/>
    <n v="24"/>
    <n v="41"/>
    <x v="1"/>
    <x v="6"/>
  </r>
  <r>
    <x v="3968"/>
    <x v="3963"/>
    <x v="3964"/>
    <n v="5000"/>
    <n v="527"/>
    <x v="2"/>
    <x v="0"/>
    <s v="USD"/>
    <n v="1463945673"/>
    <x v="3968"/>
    <b v="0"/>
    <n v="11"/>
    <b v="0"/>
    <s v="theater/plays"/>
    <n v="11"/>
    <n v="48"/>
    <x v="1"/>
    <x v="6"/>
  </r>
  <r>
    <x v="3969"/>
    <x v="3964"/>
    <x v="3965"/>
    <n v="2825"/>
    <n v="211"/>
    <x v="2"/>
    <x v="0"/>
    <s v="USD"/>
    <n v="1472442900"/>
    <x v="3969"/>
    <b v="0"/>
    <n v="6"/>
    <b v="0"/>
    <s v="theater/plays"/>
    <n v="7"/>
    <n v="35"/>
    <x v="1"/>
    <x v="6"/>
  </r>
  <r>
    <x v="3970"/>
    <x v="3965"/>
    <x v="3966"/>
    <n v="15000"/>
    <n v="11"/>
    <x v="2"/>
    <x v="0"/>
    <s v="USD"/>
    <n v="1460925811"/>
    <x v="3970"/>
    <b v="0"/>
    <n v="2"/>
    <b v="0"/>
    <s v="theater/plays"/>
    <n v="0"/>
    <n v="6"/>
    <x v="1"/>
    <x v="6"/>
  </r>
  <r>
    <x v="3971"/>
    <x v="3966"/>
    <x v="3967"/>
    <n v="14000"/>
    <n v="136"/>
    <x v="2"/>
    <x v="0"/>
    <s v="USD"/>
    <n v="1405947126"/>
    <x v="3971"/>
    <b v="0"/>
    <n v="6"/>
    <b v="0"/>
    <s v="theater/plays"/>
    <n v="1"/>
    <n v="23"/>
    <x v="1"/>
    <x v="6"/>
  </r>
  <r>
    <x v="3972"/>
    <x v="3967"/>
    <x v="3968"/>
    <n v="1000"/>
    <n v="211"/>
    <x v="2"/>
    <x v="0"/>
    <s v="USD"/>
    <n v="1423186634"/>
    <x v="3972"/>
    <b v="0"/>
    <n v="8"/>
    <b v="0"/>
    <s v="theater/plays"/>
    <n v="21"/>
    <n v="26"/>
    <x v="1"/>
    <x v="6"/>
  </r>
  <r>
    <x v="3973"/>
    <x v="3968"/>
    <x v="3969"/>
    <n v="5000"/>
    <n v="3905"/>
    <x v="2"/>
    <x v="0"/>
    <s v="USD"/>
    <n v="1462766400"/>
    <x v="3973"/>
    <b v="0"/>
    <n v="37"/>
    <b v="0"/>
    <s v="theater/plays"/>
    <n v="78"/>
    <n v="106"/>
    <x v="1"/>
    <x v="6"/>
  </r>
  <r>
    <x v="3974"/>
    <x v="3969"/>
    <x v="3970"/>
    <n v="1000"/>
    <n v="320"/>
    <x v="2"/>
    <x v="1"/>
    <s v="GBP"/>
    <n v="1464872848"/>
    <x v="3974"/>
    <b v="0"/>
    <n v="11"/>
    <b v="0"/>
    <s v="theater/plays"/>
    <n v="32"/>
    <n v="29"/>
    <x v="1"/>
    <x v="6"/>
  </r>
  <r>
    <x v="3975"/>
    <x v="3970"/>
    <x v="3971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x v="3976"/>
    <x v="3971"/>
    <x v="3972"/>
    <n v="1300"/>
    <n v="620"/>
    <x v="2"/>
    <x v="0"/>
    <s v="USD"/>
    <n v="1406876400"/>
    <x v="3976"/>
    <b v="0"/>
    <n v="10"/>
    <b v="0"/>
    <s v="theater/plays"/>
    <n v="48"/>
    <n v="62"/>
    <x v="1"/>
    <x v="6"/>
  </r>
  <r>
    <x v="3977"/>
    <x v="3972"/>
    <x v="3973"/>
    <n v="90000"/>
    <n v="1305"/>
    <x v="2"/>
    <x v="0"/>
    <s v="USD"/>
    <n v="1469213732"/>
    <x v="3977"/>
    <b v="0"/>
    <n v="6"/>
    <b v="0"/>
    <s v="theater/plays"/>
    <n v="1"/>
    <n v="218"/>
    <x v="1"/>
    <x v="6"/>
  </r>
  <r>
    <x v="3978"/>
    <x v="3973"/>
    <x v="3974"/>
    <n v="2000"/>
    <n v="214"/>
    <x v="2"/>
    <x v="0"/>
    <s v="USD"/>
    <n v="1422717953"/>
    <x v="3978"/>
    <b v="0"/>
    <n v="8"/>
    <b v="0"/>
    <s v="theater/plays"/>
    <n v="11"/>
    <n v="27"/>
    <x v="1"/>
    <x v="6"/>
  </r>
  <r>
    <x v="3979"/>
    <x v="3974"/>
    <x v="3975"/>
    <n v="6000"/>
    <n v="110"/>
    <x v="2"/>
    <x v="1"/>
    <s v="GBP"/>
    <n v="1427659200"/>
    <x v="3979"/>
    <b v="0"/>
    <n v="6"/>
    <b v="0"/>
    <s v="theater/plays"/>
    <n v="2"/>
    <n v="18"/>
    <x v="1"/>
    <x v="6"/>
  </r>
  <r>
    <x v="3980"/>
    <x v="3975"/>
    <x v="3976"/>
    <n v="2500"/>
    <n v="450"/>
    <x v="2"/>
    <x v="0"/>
    <s v="USD"/>
    <n v="1404570147"/>
    <x v="3980"/>
    <b v="0"/>
    <n v="7"/>
    <b v="0"/>
    <s v="theater/plays"/>
    <n v="18"/>
    <n v="64"/>
    <x v="1"/>
    <x v="6"/>
  </r>
  <r>
    <x v="3981"/>
    <x v="3357"/>
    <x v="3357"/>
    <n v="30000"/>
    <n v="1225"/>
    <x v="2"/>
    <x v="0"/>
    <s v="USD"/>
    <n v="1468729149"/>
    <x v="3981"/>
    <b v="0"/>
    <n v="7"/>
    <b v="0"/>
    <s v="theater/plays"/>
    <n v="4"/>
    <n v="175"/>
    <x v="1"/>
    <x v="6"/>
  </r>
  <r>
    <x v="3982"/>
    <x v="3976"/>
    <x v="3977"/>
    <n v="850"/>
    <n v="170"/>
    <x v="2"/>
    <x v="1"/>
    <s v="GBP"/>
    <n v="1436297180"/>
    <x v="3982"/>
    <b v="0"/>
    <n v="5"/>
    <b v="0"/>
    <s v="theater/plays"/>
    <n v="20"/>
    <n v="34"/>
    <x v="1"/>
    <x v="6"/>
  </r>
  <r>
    <x v="3983"/>
    <x v="3977"/>
    <x v="3978"/>
    <n v="11140"/>
    <n v="3877"/>
    <x v="2"/>
    <x v="0"/>
    <s v="USD"/>
    <n v="1400569140"/>
    <x v="3983"/>
    <b v="0"/>
    <n v="46"/>
    <b v="0"/>
    <s v="theater/plays"/>
    <n v="35"/>
    <n v="84"/>
    <x v="1"/>
    <x v="6"/>
  </r>
  <r>
    <x v="3984"/>
    <x v="3978"/>
    <x v="3979"/>
    <n v="1500"/>
    <n v="95"/>
    <x v="2"/>
    <x v="1"/>
    <s v="GBP"/>
    <n v="1415404800"/>
    <x v="3984"/>
    <b v="0"/>
    <n v="10"/>
    <b v="0"/>
    <s v="theater/plays"/>
    <n v="6"/>
    <n v="10"/>
    <x v="1"/>
    <x v="6"/>
  </r>
  <r>
    <x v="3985"/>
    <x v="3979"/>
    <x v="3980"/>
    <n v="2000"/>
    <n v="641"/>
    <x v="2"/>
    <x v="0"/>
    <s v="USD"/>
    <n v="1456002300"/>
    <x v="3985"/>
    <b v="0"/>
    <n v="19"/>
    <b v="0"/>
    <s v="theater/plays"/>
    <n v="32"/>
    <n v="34"/>
    <x v="1"/>
    <x v="6"/>
  </r>
  <r>
    <x v="3986"/>
    <x v="3980"/>
    <x v="3981"/>
    <n v="5000"/>
    <n v="488"/>
    <x v="2"/>
    <x v="1"/>
    <s v="GBP"/>
    <n v="1462539840"/>
    <x v="3986"/>
    <b v="0"/>
    <n v="13"/>
    <b v="0"/>
    <s v="theater/plays"/>
    <n v="10"/>
    <n v="38"/>
    <x v="1"/>
    <x v="6"/>
  </r>
  <r>
    <x v="3987"/>
    <x v="3981"/>
    <x v="3982"/>
    <n v="400"/>
    <n v="151"/>
    <x v="2"/>
    <x v="1"/>
    <s v="GBP"/>
    <n v="1400278290"/>
    <x v="3987"/>
    <b v="0"/>
    <n v="13"/>
    <b v="0"/>
    <s v="theater/plays"/>
    <n v="38"/>
    <n v="12"/>
    <x v="1"/>
    <x v="6"/>
  </r>
  <r>
    <x v="3988"/>
    <x v="3982"/>
    <x v="3983"/>
    <n v="1500"/>
    <n v="32"/>
    <x v="2"/>
    <x v="0"/>
    <s v="USD"/>
    <n v="1440813413"/>
    <x v="3988"/>
    <b v="0"/>
    <n v="4"/>
    <b v="0"/>
    <s v="theater/plays"/>
    <n v="2"/>
    <n v="8"/>
    <x v="1"/>
    <x v="6"/>
  </r>
  <r>
    <x v="3989"/>
    <x v="3983"/>
    <x v="3984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x v="3990"/>
    <x v="3984"/>
    <x v="3985"/>
    <n v="1650"/>
    <n v="69"/>
    <x v="2"/>
    <x v="1"/>
    <s v="GBP"/>
    <n v="1456934893"/>
    <x v="3990"/>
    <b v="0"/>
    <n v="3"/>
    <b v="0"/>
    <s v="theater/plays"/>
    <n v="4"/>
    <n v="23"/>
    <x v="1"/>
    <x v="6"/>
  </r>
  <r>
    <x v="3991"/>
    <x v="3985"/>
    <x v="3986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x v="3992"/>
    <x v="3986"/>
    <x v="3987"/>
    <n v="10000"/>
    <n v="541"/>
    <x v="2"/>
    <x v="0"/>
    <s v="USD"/>
    <n v="1449876859"/>
    <x v="3992"/>
    <b v="0"/>
    <n v="9"/>
    <b v="0"/>
    <s v="theater/plays"/>
    <n v="5"/>
    <n v="60"/>
    <x v="1"/>
    <x v="6"/>
  </r>
  <r>
    <x v="3993"/>
    <x v="3987"/>
    <x v="3988"/>
    <n v="50000"/>
    <n v="3"/>
    <x v="2"/>
    <x v="0"/>
    <s v="USD"/>
    <n v="1431549912"/>
    <x v="3993"/>
    <b v="0"/>
    <n v="1"/>
    <b v="0"/>
    <s v="theater/plays"/>
    <n v="0"/>
    <n v="3"/>
    <x v="1"/>
    <x v="6"/>
  </r>
  <r>
    <x v="3994"/>
    <x v="3988"/>
    <x v="3989"/>
    <n v="2000"/>
    <n v="5"/>
    <x v="2"/>
    <x v="0"/>
    <s v="USD"/>
    <n v="1405761690"/>
    <x v="3994"/>
    <b v="0"/>
    <n v="1"/>
    <b v="0"/>
    <s v="theater/plays"/>
    <n v="0"/>
    <n v="5"/>
    <x v="1"/>
    <x v="6"/>
  </r>
  <r>
    <x v="3995"/>
    <x v="3989"/>
    <x v="3990"/>
    <n v="200"/>
    <n v="70"/>
    <x v="2"/>
    <x v="1"/>
    <s v="GBP"/>
    <n v="1423913220"/>
    <x v="3995"/>
    <b v="0"/>
    <n v="4"/>
    <b v="0"/>
    <s v="theater/plays"/>
    <n v="35"/>
    <n v="18"/>
    <x v="1"/>
    <x v="6"/>
  </r>
  <r>
    <x v="3996"/>
    <x v="3990"/>
    <x v="3991"/>
    <n v="3000"/>
    <n v="497"/>
    <x v="2"/>
    <x v="0"/>
    <s v="USD"/>
    <n v="1416499440"/>
    <x v="3996"/>
    <b v="0"/>
    <n v="17"/>
    <b v="0"/>
    <s v="theater/plays"/>
    <n v="17"/>
    <n v="29"/>
    <x v="1"/>
    <x v="6"/>
  </r>
  <r>
    <x v="3997"/>
    <x v="3991"/>
    <x v="3992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x v="3998"/>
    <x v="3992"/>
    <x v="3993"/>
    <n v="1250"/>
    <n v="715"/>
    <x v="2"/>
    <x v="0"/>
    <s v="USD"/>
    <n v="1427580426"/>
    <x v="3998"/>
    <b v="0"/>
    <n v="12"/>
    <b v="0"/>
    <s v="theater/plays"/>
    <n v="57"/>
    <n v="60"/>
    <x v="1"/>
    <x v="6"/>
  </r>
  <r>
    <x v="3999"/>
    <x v="3993"/>
    <x v="3994"/>
    <n v="7000"/>
    <n v="1156"/>
    <x v="2"/>
    <x v="0"/>
    <s v="USD"/>
    <n v="1409514709"/>
    <x v="3999"/>
    <b v="0"/>
    <n v="14"/>
    <b v="0"/>
    <s v="theater/plays"/>
    <n v="17"/>
    <n v="83"/>
    <x v="1"/>
    <x v="6"/>
  </r>
  <r>
    <x v="4000"/>
    <x v="3994"/>
    <x v="3995"/>
    <n v="8000"/>
    <n v="10"/>
    <x v="2"/>
    <x v="0"/>
    <s v="USD"/>
    <n v="1462631358"/>
    <x v="4000"/>
    <b v="0"/>
    <n v="1"/>
    <b v="0"/>
    <s v="theater/plays"/>
    <n v="0"/>
    <n v="10"/>
    <x v="1"/>
    <x v="6"/>
  </r>
  <r>
    <x v="4001"/>
    <x v="3995"/>
    <x v="3996"/>
    <n v="1200"/>
    <n v="453"/>
    <x v="2"/>
    <x v="1"/>
    <s v="GBP"/>
    <n v="1488394800"/>
    <x v="4001"/>
    <b v="0"/>
    <n v="14"/>
    <b v="0"/>
    <s v="theater/plays"/>
    <n v="38"/>
    <n v="32"/>
    <x v="1"/>
    <x v="6"/>
  </r>
  <r>
    <x v="4002"/>
    <x v="3996"/>
    <x v="3997"/>
    <n v="1250"/>
    <n v="23"/>
    <x v="2"/>
    <x v="0"/>
    <s v="USD"/>
    <n v="1411779761"/>
    <x v="4002"/>
    <b v="0"/>
    <n v="4"/>
    <b v="0"/>
    <s v="theater/plays"/>
    <n v="2"/>
    <n v="6"/>
    <x v="1"/>
    <x v="6"/>
  </r>
  <r>
    <x v="4003"/>
    <x v="3997"/>
    <x v="3960"/>
    <n v="2000"/>
    <n v="201"/>
    <x v="2"/>
    <x v="0"/>
    <s v="USD"/>
    <n v="1424009147"/>
    <x v="4003"/>
    <b v="0"/>
    <n v="2"/>
    <b v="0"/>
    <s v="theater/plays"/>
    <n v="10"/>
    <n v="101"/>
    <x v="1"/>
    <x v="6"/>
  </r>
  <r>
    <x v="4004"/>
    <x v="3998"/>
    <x v="3998"/>
    <n v="500"/>
    <n v="1"/>
    <x v="2"/>
    <x v="0"/>
    <s v="USD"/>
    <n v="1412740457"/>
    <x v="4004"/>
    <b v="0"/>
    <n v="1"/>
    <b v="0"/>
    <s v="theater/plays"/>
    <n v="0"/>
    <n v="1"/>
    <x v="1"/>
    <x v="6"/>
  </r>
  <r>
    <x v="4005"/>
    <x v="3999"/>
    <x v="3999"/>
    <n v="3000"/>
    <n v="40"/>
    <x v="2"/>
    <x v="0"/>
    <s v="USD"/>
    <n v="1413832985"/>
    <x v="4005"/>
    <b v="0"/>
    <n v="2"/>
    <b v="0"/>
    <s v="theater/plays"/>
    <n v="1"/>
    <n v="20"/>
    <x v="1"/>
    <x v="6"/>
  </r>
  <r>
    <x v="4006"/>
    <x v="4000"/>
    <x v="4000"/>
    <n v="30000"/>
    <n v="2"/>
    <x v="2"/>
    <x v="0"/>
    <s v="USD"/>
    <n v="1455647587"/>
    <x v="4006"/>
    <b v="0"/>
    <n v="1"/>
    <b v="0"/>
    <s v="theater/plays"/>
    <n v="0"/>
    <n v="2"/>
    <x v="1"/>
    <x v="6"/>
  </r>
  <r>
    <x v="4007"/>
    <x v="3988"/>
    <x v="4001"/>
    <n v="2000"/>
    <n v="5"/>
    <x v="2"/>
    <x v="0"/>
    <s v="USD"/>
    <n v="1409070480"/>
    <x v="4007"/>
    <b v="0"/>
    <n v="1"/>
    <b v="0"/>
    <s v="theater/plays"/>
    <n v="0"/>
    <n v="5"/>
    <x v="1"/>
    <x v="6"/>
  </r>
  <r>
    <x v="4008"/>
    <x v="4001"/>
    <x v="4002"/>
    <n v="1000"/>
    <n v="60"/>
    <x v="2"/>
    <x v="1"/>
    <s v="GBP"/>
    <n v="1437606507"/>
    <x v="4008"/>
    <b v="0"/>
    <n v="4"/>
    <b v="0"/>
    <s v="theater/plays"/>
    <n v="6"/>
    <n v="15"/>
    <x v="1"/>
    <x v="6"/>
  </r>
  <r>
    <x v="4009"/>
    <x v="4002"/>
    <x v="4003"/>
    <n v="1930"/>
    <n v="75"/>
    <x v="2"/>
    <x v="1"/>
    <s v="GBP"/>
    <n v="1410281360"/>
    <x v="4009"/>
    <b v="0"/>
    <n v="3"/>
    <b v="0"/>
    <s v="theater/plays"/>
    <n v="4"/>
    <n v="25"/>
    <x v="1"/>
    <x v="6"/>
  </r>
  <r>
    <x v="4010"/>
    <x v="4003"/>
    <x v="4004"/>
    <n v="7200"/>
    <n v="1742"/>
    <x v="2"/>
    <x v="0"/>
    <s v="USD"/>
    <n v="1414348166"/>
    <x v="4010"/>
    <b v="0"/>
    <n v="38"/>
    <b v="0"/>
    <s v="theater/plays"/>
    <n v="24"/>
    <n v="46"/>
    <x v="1"/>
    <x v="6"/>
  </r>
  <r>
    <x v="4011"/>
    <x v="4004"/>
    <x v="4005"/>
    <n v="250"/>
    <n v="19"/>
    <x v="2"/>
    <x v="1"/>
    <s v="GBP"/>
    <n v="1422450278"/>
    <x v="4011"/>
    <b v="0"/>
    <n v="4"/>
    <b v="0"/>
    <s v="theater/plays"/>
    <n v="8"/>
    <n v="5"/>
    <x v="1"/>
    <x v="6"/>
  </r>
  <r>
    <x v="4012"/>
    <x v="4005"/>
    <x v="4006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x v="4013"/>
    <x v="4006"/>
    <x v="4007"/>
    <n v="2000"/>
    <n v="26"/>
    <x v="2"/>
    <x v="0"/>
    <s v="USD"/>
    <n v="1424070823"/>
    <x v="4013"/>
    <b v="0"/>
    <n v="2"/>
    <b v="0"/>
    <s v="theater/plays"/>
    <n v="1"/>
    <n v="13"/>
    <x v="1"/>
    <x v="6"/>
  </r>
  <r>
    <x v="4014"/>
    <x v="4007"/>
    <x v="4008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x v="4015"/>
    <x v="4008"/>
    <x v="4009"/>
    <n v="7000"/>
    <n v="1"/>
    <x v="2"/>
    <x v="0"/>
    <s v="USD"/>
    <n v="1437331463"/>
    <x v="4015"/>
    <b v="0"/>
    <n v="1"/>
    <b v="0"/>
    <s v="theater/plays"/>
    <n v="0"/>
    <n v="1"/>
    <x v="1"/>
    <x v="6"/>
  </r>
  <r>
    <x v="4016"/>
    <x v="4009"/>
    <x v="4010"/>
    <n v="500"/>
    <n v="70"/>
    <x v="2"/>
    <x v="1"/>
    <s v="GBP"/>
    <n v="1410987400"/>
    <x v="4016"/>
    <b v="0"/>
    <n v="7"/>
    <b v="0"/>
    <s v="theater/plays"/>
    <n v="14"/>
    <n v="10"/>
    <x v="1"/>
    <x v="6"/>
  </r>
  <r>
    <x v="4017"/>
    <x v="4010"/>
    <x v="4011"/>
    <n v="10000"/>
    <n v="105"/>
    <x v="2"/>
    <x v="0"/>
    <s v="USD"/>
    <n v="1409846874"/>
    <x v="4017"/>
    <b v="0"/>
    <n v="2"/>
    <b v="0"/>
    <s v="theater/plays"/>
    <n v="1"/>
    <n v="53"/>
    <x v="1"/>
    <x v="6"/>
  </r>
  <r>
    <x v="4018"/>
    <x v="4011"/>
    <x v="4012"/>
    <n v="1500"/>
    <n v="130"/>
    <x v="2"/>
    <x v="1"/>
    <s v="GBP"/>
    <n v="1475877108"/>
    <x v="4018"/>
    <b v="0"/>
    <n v="4"/>
    <b v="0"/>
    <s v="theater/plays"/>
    <n v="9"/>
    <n v="33"/>
    <x v="1"/>
    <x v="6"/>
  </r>
  <r>
    <x v="4019"/>
    <x v="4012"/>
    <x v="4013"/>
    <n v="3500"/>
    <n v="29"/>
    <x v="2"/>
    <x v="0"/>
    <s v="USD"/>
    <n v="1460737680"/>
    <x v="4019"/>
    <b v="0"/>
    <n v="4"/>
    <b v="0"/>
    <s v="theater/plays"/>
    <n v="1"/>
    <n v="7"/>
    <x v="1"/>
    <x v="6"/>
  </r>
  <r>
    <x v="4020"/>
    <x v="4013"/>
    <x v="4014"/>
    <n v="600"/>
    <n v="100"/>
    <x v="2"/>
    <x v="0"/>
    <s v="USD"/>
    <n v="1427168099"/>
    <x v="4020"/>
    <b v="0"/>
    <n v="3"/>
    <b v="0"/>
    <s v="theater/plays"/>
    <n v="17"/>
    <n v="33"/>
    <x v="1"/>
    <x v="6"/>
  </r>
  <r>
    <x v="4021"/>
    <x v="4014"/>
    <x v="4015"/>
    <n v="15000"/>
    <n v="125"/>
    <x v="2"/>
    <x v="0"/>
    <s v="USD"/>
    <n v="1414360358"/>
    <x v="4021"/>
    <b v="0"/>
    <n v="2"/>
    <b v="0"/>
    <s v="theater/plays"/>
    <n v="1"/>
    <n v="63"/>
    <x v="1"/>
    <x v="6"/>
  </r>
  <r>
    <x v="4022"/>
    <x v="4015"/>
    <x v="4016"/>
    <n v="18000"/>
    <n v="12521"/>
    <x v="2"/>
    <x v="0"/>
    <s v="USD"/>
    <n v="1422759240"/>
    <x v="4022"/>
    <b v="0"/>
    <n v="197"/>
    <b v="0"/>
    <s v="theater/plays"/>
    <n v="70"/>
    <n v="64"/>
    <x v="1"/>
    <x v="6"/>
  </r>
  <r>
    <x v="4023"/>
    <x v="4016"/>
    <x v="4017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x v="4024"/>
    <x v="4017"/>
    <x v="4018"/>
    <n v="800"/>
    <n v="10"/>
    <x v="2"/>
    <x v="0"/>
    <s v="USD"/>
    <n v="1441037097"/>
    <x v="4024"/>
    <b v="0"/>
    <n v="1"/>
    <b v="0"/>
    <s v="theater/plays"/>
    <n v="1"/>
    <n v="10"/>
    <x v="1"/>
    <x v="6"/>
  </r>
  <r>
    <x v="4025"/>
    <x v="4018"/>
    <x v="4019"/>
    <n v="5000"/>
    <n v="250"/>
    <x v="2"/>
    <x v="6"/>
    <s v="EUR"/>
    <n v="1437889336"/>
    <x v="4025"/>
    <b v="0"/>
    <n v="4"/>
    <b v="0"/>
    <s v="theater/plays"/>
    <n v="5"/>
    <n v="63"/>
    <x v="1"/>
    <x v="6"/>
  </r>
  <r>
    <x v="4026"/>
    <x v="4019"/>
    <x v="4020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x v="4027"/>
    <x v="4020"/>
    <x v="4021"/>
    <n v="3000"/>
    <n v="215"/>
    <x v="2"/>
    <x v="0"/>
    <s v="USD"/>
    <n v="1487811600"/>
    <x v="4027"/>
    <b v="0"/>
    <n v="7"/>
    <b v="0"/>
    <s v="theater/plays"/>
    <n v="7"/>
    <n v="31"/>
    <x v="1"/>
    <x v="6"/>
  </r>
  <r>
    <x v="4028"/>
    <x v="4021"/>
    <x v="4022"/>
    <n v="2000"/>
    <n v="561"/>
    <x v="2"/>
    <x v="0"/>
    <s v="USD"/>
    <n v="1402007500"/>
    <x v="4028"/>
    <b v="0"/>
    <n v="11"/>
    <b v="0"/>
    <s v="theater/plays"/>
    <n v="28"/>
    <n v="51"/>
    <x v="1"/>
    <x v="6"/>
  </r>
  <r>
    <x v="4029"/>
    <x v="4022"/>
    <x v="4023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x v="4030"/>
    <x v="4023"/>
    <x v="4024"/>
    <n v="2500"/>
    <n v="400"/>
    <x v="2"/>
    <x v="0"/>
    <s v="USD"/>
    <n v="1454525340"/>
    <x v="4030"/>
    <b v="0"/>
    <n v="6"/>
    <b v="0"/>
    <s v="theater/plays"/>
    <n v="16"/>
    <n v="67"/>
    <x v="1"/>
    <x v="6"/>
  </r>
  <r>
    <x v="4031"/>
    <x v="4024"/>
    <x v="4025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x v="4032"/>
    <x v="4025"/>
    <x v="4026"/>
    <n v="6048"/>
    <n v="413"/>
    <x v="2"/>
    <x v="0"/>
    <s v="USD"/>
    <n v="1450211116"/>
    <x v="4032"/>
    <b v="0"/>
    <n v="7"/>
    <b v="0"/>
    <s v="theater/plays"/>
    <n v="7"/>
    <n v="59"/>
    <x v="1"/>
    <x v="6"/>
  </r>
  <r>
    <x v="4033"/>
    <x v="4026"/>
    <x v="4027"/>
    <n v="23900"/>
    <n v="6141.99"/>
    <x v="2"/>
    <x v="1"/>
    <s v="GBP"/>
    <n v="1475398800"/>
    <x v="4033"/>
    <b v="0"/>
    <n v="94"/>
    <b v="0"/>
    <s v="theater/plays"/>
    <n v="26"/>
    <n v="65"/>
    <x v="1"/>
    <x v="6"/>
  </r>
  <r>
    <x v="4034"/>
    <x v="4027"/>
    <x v="4028"/>
    <n v="13500"/>
    <n v="200"/>
    <x v="2"/>
    <x v="0"/>
    <s v="USD"/>
    <n v="1428097450"/>
    <x v="4034"/>
    <b v="0"/>
    <n v="2"/>
    <b v="0"/>
    <s v="theater/plays"/>
    <n v="1"/>
    <n v="100"/>
    <x v="1"/>
    <x v="6"/>
  </r>
  <r>
    <x v="4035"/>
    <x v="4028"/>
    <x v="4029"/>
    <n v="10000"/>
    <n v="3685"/>
    <x v="2"/>
    <x v="0"/>
    <s v="USD"/>
    <n v="1413925887"/>
    <x v="4035"/>
    <b v="0"/>
    <n v="25"/>
    <b v="0"/>
    <s v="theater/plays"/>
    <n v="37"/>
    <n v="147"/>
    <x v="1"/>
    <x v="6"/>
  </r>
  <r>
    <x v="4036"/>
    <x v="4029"/>
    <x v="3326"/>
    <n v="6000"/>
    <n v="2823"/>
    <x v="2"/>
    <x v="0"/>
    <s v="USD"/>
    <n v="1404253800"/>
    <x v="4036"/>
    <b v="0"/>
    <n v="17"/>
    <b v="0"/>
    <s v="theater/plays"/>
    <n v="47"/>
    <n v="166"/>
    <x v="1"/>
    <x v="6"/>
  </r>
  <r>
    <x v="4037"/>
    <x v="4030"/>
    <x v="4030"/>
    <n v="700"/>
    <n v="80"/>
    <x v="2"/>
    <x v="0"/>
    <s v="USD"/>
    <n v="1464099900"/>
    <x v="4037"/>
    <b v="0"/>
    <n v="2"/>
    <b v="0"/>
    <s v="theater/plays"/>
    <n v="11"/>
    <n v="40"/>
    <x v="1"/>
    <x v="6"/>
  </r>
  <r>
    <x v="4038"/>
    <x v="4031"/>
    <x v="4031"/>
    <n v="2500"/>
    <n v="301"/>
    <x v="2"/>
    <x v="0"/>
    <s v="USD"/>
    <n v="1413573010"/>
    <x v="4038"/>
    <b v="0"/>
    <n v="4"/>
    <b v="0"/>
    <s v="theater/plays"/>
    <n v="12"/>
    <n v="75"/>
    <x v="1"/>
    <x v="6"/>
  </r>
  <r>
    <x v="4039"/>
    <x v="4032"/>
    <x v="4032"/>
    <n v="500"/>
    <n v="300"/>
    <x v="2"/>
    <x v="0"/>
    <s v="USD"/>
    <n v="1448949540"/>
    <x v="4039"/>
    <b v="0"/>
    <n v="5"/>
    <b v="0"/>
    <s v="theater/plays"/>
    <n v="60"/>
    <n v="60"/>
    <x v="1"/>
    <x v="6"/>
  </r>
  <r>
    <x v="4040"/>
    <x v="4033"/>
    <x v="4033"/>
    <n v="8000"/>
    <n v="2500"/>
    <x v="2"/>
    <x v="0"/>
    <s v="USD"/>
    <n v="1437188400"/>
    <x v="4040"/>
    <b v="0"/>
    <n v="2"/>
    <b v="0"/>
    <s v="theater/plays"/>
    <n v="31"/>
    <n v="1250"/>
    <x v="1"/>
    <x v="6"/>
  </r>
  <r>
    <x v="4041"/>
    <x v="4034"/>
    <x v="4034"/>
    <n v="5000"/>
    <n v="21"/>
    <x v="2"/>
    <x v="1"/>
    <s v="GBP"/>
    <n v="1473160954"/>
    <x v="4041"/>
    <b v="0"/>
    <n v="2"/>
    <b v="0"/>
    <s v="theater/plays"/>
    <n v="0"/>
    <n v="11"/>
    <x v="1"/>
    <x v="6"/>
  </r>
  <r>
    <x v="4042"/>
    <x v="4035"/>
    <x v="4035"/>
    <n v="10000"/>
    <n v="21"/>
    <x v="2"/>
    <x v="0"/>
    <s v="USD"/>
    <n v="1421781360"/>
    <x v="4042"/>
    <b v="0"/>
    <n v="3"/>
    <b v="0"/>
    <s v="theater/plays"/>
    <n v="0"/>
    <n v="7"/>
    <x v="1"/>
    <x v="6"/>
  </r>
  <r>
    <x v="4043"/>
    <x v="4036"/>
    <x v="4036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x v="4044"/>
    <x v="4037"/>
    <x v="4037"/>
    <n v="600"/>
    <n v="225"/>
    <x v="2"/>
    <x v="0"/>
    <s v="USD"/>
    <n v="1428642000"/>
    <x v="4044"/>
    <b v="0"/>
    <n v="4"/>
    <b v="0"/>
    <s v="theater/plays"/>
    <n v="38"/>
    <n v="56"/>
    <x v="1"/>
    <x v="6"/>
  </r>
  <r>
    <x v="4045"/>
    <x v="4038"/>
    <x v="4038"/>
    <n v="5000"/>
    <n v="1"/>
    <x v="2"/>
    <x v="2"/>
    <s v="AUD"/>
    <n v="1408596589"/>
    <x v="4045"/>
    <b v="0"/>
    <n v="1"/>
    <b v="0"/>
    <s v="theater/plays"/>
    <n v="0"/>
    <n v="1"/>
    <x v="1"/>
    <x v="6"/>
  </r>
  <r>
    <x v="4046"/>
    <x v="4039"/>
    <x v="4039"/>
    <n v="5600"/>
    <n v="460"/>
    <x v="2"/>
    <x v="0"/>
    <s v="USD"/>
    <n v="1413992210"/>
    <x v="4046"/>
    <b v="0"/>
    <n v="12"/>
    <b v="0"/>
    <s v="theater/plays"/>
    <n v="8"/>
    <n v="38"/>
    <x v="1"/>
    <x v="6"/>
  </r>
  <r>
    <x v="4047"/>
    <x v="4040"/>
    <x v="4040"/>
    <n v="5000"/>
    <n v="110"/>
    <x v="2"/>
    <x v="0"/>
    <s v="USD"/>
    <n v="1420938000"/>
    <x v="4047"/>
    <b v="0"/>
    <n v="4"/>
    <b v="0"/>
    <s v="theater/plays"/>
    <n v="2"/>
    <n v="28"/>
    <x v="1"/>
    <x v="6"/>
  </r>
  <r>
    <x v="4048"/>
    <x v="4041"/>
    <x v="4041"/>
    <n v="17000"/>
    <n v="3001"/>
    <x v="2"/>
    <x v="1"/>
    <s v="GBP"/>
    <n v="1460373187"/>
    <x v="4048"/>
    <b v="0"/>
    <n v="91"/>
    <b v="0"/>
    <s v="theater/plays"/>
    <n v="18"/>
    <n v="33"/>
    <x v="1"/>
    <x v="6"/>
  </r>
  <r>
    <x v="4049"/>
    <x v="4042"/>
    <x v="4042"/>
    <n v="20000"/>
    <n v="16"/>
    <x v="2"/>
    <x v="0"/>
    <s v="USD"/>
    <n v="1436914815"/>
    <x v="4049"/>
    <b v="0"/>
    <n v="1"/>
    <b v="0"/>
    <s v="theater/plays"/>
    <n v="0"/>
    <n v="16"/>
    <x v="1"/>
    <x v="6"/>
  </r>
  <r>
    <x v="4050"/>
    <x v="4043"/>
    <x v="4043"/>
    <n v="1500"/>
    <n v="1"/>
    <x v="2"/>
    <x v="0"/>
    <s v="USD"/>
    <n v="1414077391"/>
    <x v="4050"/>
    <b v="0"/>
    <n v="1"/>
    <b v="0"/>
    <s v="theater/plays"/>
    <n v="0"/>
    <n v="1"/>
    <x v="1"/>
    <x v="6"/>
  </r>
  <r>
    <x v="4051"/>
    <x v="4044"/>
    <x v="4044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x v="4052"/>
    <x v="4045"/>
    <x v="4045"/>
    <n v="3000"/>
    <n v="1126"/>
    <x v="2"/>
    <x v="0"/>
    <s v="USD"/>
    <n v="1413234316"/>
    <x v="4052"/>
    <b v="0"/>
    <n v="13"/>
    <b v="0"/>
    <s v="theater/plays"/>
    <n v="38"/>
    <n v="87"/>
    <x v="1"/>
    <x v="6"/>
  </r>
  <r>
    <x v="4053"/>
    <x v="4046"/>
    <x v="4046"/>
    <n v="500"/>
    <n v="110"/>
    <x v="2"/>
    <x v="1"/>
    <s v="GBP"/>
    <n v="1416081600"/>
    <x v="4053"/>
    <b v="0"/>
    <n v="2"/>
    <b v="0"/>
    <s v="theater/plays"/>
    <n v="22"/>
    <n v="55"/>
    <x v="1"/>
    <x v="6"/>
  </r>
  <r>
    <x v="4054"/>
    <x v="4047"/>
    <x v="4047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x v="4055"/>
    <x v="4048"/>
    <x v="4048"/>
    <n v="5000"/>
    <n v="881"/>
    <x v="2"/>
    <x v="1"/>
    <s v="GBP"/>
    <n v="1403192031"/>
    <x v="4055"/>
    <b v="0"/>
    <n v="21"/>
    <b v="0"/>
    <s v="theater/plays"/>
    <n v="18"/>
    <n v="42"/>
    <x v="1"/>
    <x v="6"/>
  </r>
  <r>
    <x v="4056"/>
    <x v="4049"/>
    <x v="4049"/>
    <n v="1500"/>
    <n v="795"/>
    <x v="2"/>
    <x v="0"/>
    <s v="USD"/>
    <n v="1467575940"/>
    <x v="4056"/>
    <b v="0"/>
    <n v="9"/>
    <b v="0"/>
    <s v="theater/plays"/>
    <n v="53"/>
    <n v="88"/>
    <x v="1"/>
    <x v="6"/>
  </r>
  <r>
    <x v="4057"/>
    <x v="4050"/>
    <x v="4050"/>
    <n v="3500"/>
    <n v="775"/>
    <x v="2"/>
    <x v="1"/>
    <s v="GBP"/>
    <n v="1448492400"/>
    <x v="4057"/>
    <b v="0"/>
    <n v="6"/>
    <b v="0"/>
    <s v="theater/plays"/>
    <n v="22"/>
    <n v="129"/>
    <x v="1"/>
    <x v="6"/>
  </r>
  <r>
    <x v="4058"/>
    <x v="4051"/>
    <x v="4051"/>
    <n v="3750"/>
    <n v="95"/>
    <x v="2"/>
    <x v="0"/>
    <s v="USD"/>
    <n v="1459483140"/>
    <x v="4058"/>
    <b v="0"/>
    <n v="4"/>
    <b v="0"/>
    <s v="theater/plays"/>
    <n v="3"/>
    <n v="24"/>
    <x v="1"/>
    <x v="6"/>
  </r>
  <r>
    <x v="4059"/>
    <x v="4052"/>
    <x v="4052"/>
    <n v="10000"/>
    <n v="250"/>
    <x v="2"/>
    <x v="5"/>
    <s v="CAD"/>
    <n v="1410836400"/>
    <x v="4059"/>
    <b v="0"/>
    <n v="7"/>
    <b v="0"/>
    <s v="theater/plays"/>
    <n v="3"/>
    <n v="36"/>
    <x v="1"/>
    <x v="6"/>
  </r>
  <r>
    <x v="4060"/>
    <x v="4053"/>
    <x v="4053"/>
    <n v="10000"/>
    <n v="285"/>
    <x v="2"/>
    <x v="5"/>
    <s v="CAD"/>
    <n v="1403539200"/>
    <x v="4060"/>
    <b v="0"/>
    <n v="5"/>
    <b v="0"/>
    <s v="theater/plays"/>
    <n v="3"/>
    <n v="57"/>
    <x v="1"/>
    <x v="6"/>
  </r>
  <r>
    <x v="4061"/>
    <x v="4054"/>
    <x v="4054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x v="4062"/>
    <x v="4055"/>
    <x v="4055"/>
    <n v="20000"/>
    <n v="490"/>
    <x v="2"/>
    <x v="0"/>
    <s v="USD"/>
    <n v="1467481468"/>
    <x v="4062"/>
    <b v="0"/>
    <n v="3"/>
    <b v="0"/>
    <s v="theater/plays"/>
    <n v="2"/>
    <n v="163"/>
    <x v="1"/>
    <x v="6"/>
  </r>
  <r>
    <x v="4063"/>
    <x v="4056"/>
    <x v="4056"/>
    <n v="9500"/>
    <n v="135"/>
    <x v="2"/>
    <x v="1"/>
    <s v="GBP"/>
    <n v="1403886084"/>
    <x v="4063"/>
    <b v="0"/>
    <n v="9"/>
    <b v="0"/>
    <s v="theater/plays"/>
    <n v="1"/>
    <n v="15"/>
    <x v="1"/>
    <x v="6"/>
  </r>
  <r>
    <x v="4064"/>
    <x v="4057"/>
    <x v="4057"/>
    <n v="2000"/>
    <n v="385"/>
    <x v="2"/>
    <x v="2"/>
    <s v="AUD"/>
    <n v="1430316426"/>
    <x v="4064"/>
    <b v="0"/>
    <n v="6"/>
    <b v="0"/>
    <s v="theater/plays"/>
    <n v="19"/>
    <n v="64"/>
    <x v="1"/>
    <x v="6"/>
  </r>
  <r>
    <x v="4065"/>
    <x v="4058"/>
    <x v="4058"/>
    <n v="4000"/>
    <n v="27"/>
    <x v="2"/>
    <x v="0"/>
    <s v="USD"/>
    <n v="1407883811"/>
    <x v="4065"/>
    <b v="0"/>
    <n v="4"/>
    <b v="0"/>
    <s v="theater/plays"/>
    <n v="1"/>
    <n v="7"/>
    <x v="1"/>
    <x v="6"/>
  </r>
  <r>
    <x v="4066"/>
    <x v="4059"/>
    <x v="4059"/>
    <n v="15000"/>
    <n v="25"/>
    <x v="2"/>
    <x v="0"/>
    <s v="USD"/>
    <n v="1463619388"/>
    <x v="4066"/>
    <b v="0"/>
    <n v="1"/>
    <b v="0"/>
    <s v="theater/plays"/>
    <n v="0"/>
    <n v="25"/>
    <x v="1"/>
    <x v="6"/>
  </r>
  <r>
    <x v="4067"/>
    <x v="4060"/>
    <x v="3887"/>
    <n v="5000"/>
    <n v="3045"/>
    <x v="2"/>
    <x v="0"/>
    <s v="USD"/>
    <n v="1443408550"/>
    <x v="4067"/>
    <b v="0"/>
    <n v="17"/>
    <b v="0"/>
    <s v="theater/plays"/>
    <n v="61"/>
    <n v="179"/>
    <x v="1"/>
    <x v="6"/>
  </r>
  <r>
    <x v="4068"/>
    <x v="4061"/>
    <x v="4060"/>
    <n v="3495"/>
    <n v="34.950000000000003"/>
    <x v="2"/>
    <x v="0"/>
    <s v="USD"/>
    <n v="1484348700"/>
    <x v="4068"/>
    <b v="0"/>
    <n v="1"/>
    <b v="0"/>
    <s v="theater/plays"/>
    <n v="1"/>
    <n v="35"/>
    <x v="1"/>
    <x v="6"/>
  </r>
  <r>
    <x v="4069"/>
    <x v="4062"/>
    <x v="4061"/>
    <n v="1250"/>
    <n v="430"/>
    <x v="2"/>
    <x v="1"/>
    <s v="GBP"/>
    <n v="1425124800"/>
    <x v="4069"/>
    <b v="0"/>
    <n v="13"/>
    <b v="0"/>
    <s v="theater/plays"/>
    <n v="34"/>
    <n v="33"/>
    <x v="1"/>
    <x v="6"/>
  </r>
  <r>
    <x v="4070"/>
    <x v="4063"/>
    <x v="4062"/>
    <n v="1000"/>
    <n v="165"/>
    <x v="2"/>
    <x v="0"/>
    <s v="USD"/>
    <n v="1425178800"/>
    <x v="4070"/>
    <b v="0"/>
    <n v="6"/>
    <b v="0"/>
    <s v="theater/plays"/>
    <n v="17"/>
    <n v="28"/>
    <x v="1"/>
    <x v="6"/>
  </r>
  <r>
    <x v="4071"/>
    <x v="4064"/>
    <x v="4063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x v="4072"/>
    <x v="4065"/>
    <x v="4064"/>
    <n v="1000"/>
    <n v="4"/>
    <x v="2"/>
    <x v="1"/>
    <s v="GBP"/>
    <n v="1408646111"/>
    <x v="4072"/>
    <b v="0"/>
    <n v="2"/>
    <b v="0"/>
    <s v="theater/plays"/>
    <n v="0"/>
    <n v="2"/>
    <x v="1"/>
    <x v="6"/>
  </r>
  <r>
    <x v="4073"/>
    <x v="4066"/>
    <x v="4065"/>
    <n v="3500"/>
    <n v="37"/>
    <x v="2"/>
    <x v="0"/>
    <s v="USD"/>
    <n v="1431144000"/>
    <x v="4073"/>
    <b v="0"/>
    <n v="2"/>
    <b v="0"/>
    <s v="theater/plays"/>
    <n v="1"/>
    <n v="19"/>
    <x v="1"/>
    <x v="6"/>
  </r>
  <r>
    <x v="4074"/>
    <x v="4067"/>
    <x v="4066"/>
    <n v="2750"/>
    <n v="735"/>
    <x v="2"/>
    <x v="1"/>
    <s v="GBP"/>
    <n v="1446732975"/>
    <x v="4074"/>
    <b v="0"/>
    <n v="21"/>
    <b v="0"/>
    <s v="theater/plays"/>
    <n v="27"/>
    <n v="35"/>
    <x v="1"/>
    <x v="6"/>
  </r>
  <r>
    <x v="4075"/>
    <x v="4068"/>
    <x v="4067"/>
    <n v="2000"/>
    <n v="576"/>
    <x v="2"/>
    <x v="1"/>
    <s v="GBP"/>
    <n v="1404149280"/>
    <x v="4075"/>
    <b v="0"/>
    <n v="13"/>
    <b v="0"/>
    <s v="theater/plays"/>
    <n v="29"/>
    <n v="44"/>
    <x v="1"/>
    <x v="6"/>
  </r>
  <r>
    <x v="4076"/>
    <x v="4069"/>
    <x v="4068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x v="4077"/>
    <x v="4070"/>
    <x v="4069"/>
    <n v="15000"/>
    <n v="1335"/>
    <x v="2"/>
    <x v="0"/>
    <s v="USD"/>
    <n v="1482339794"/>
    <x v="4077"/>
    <b v="0"/>
    <n v="6"/>
    <b v="0"/>
    <s v="theater/plays"/>
    <n v="9"/>
    <n v="223"/>
    <x v="1"/>
    <x v="6"/>
  </r>
  <r>
    <x v="4078"/>
    <x v="4071"/>
    <x v="4070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x v="4079"/>
    <x v="4072"/>
    <x v="4071"/>
    <n v="3000"/>
    <n v="5"/>
    <x v="2"/>
    <x v="0"/>
    <s v="USD"/>
    <n v="1466375521"/>
    <x v="4079"/>
    <b v="0"/>
    <n v="1"/>
    <b v="0"/>
    <s v="theater/plays"/>
    <n v="0"/>
    <n v="5"/>
    <x v="1"/>
    <x v="6"/>
  </r>
  <r>
    <x v="4080"/>
    <x v="4073"/>
    <x v="4072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x v="4081"/>
    <x v="4074"/>
    <x v="4073"/>
    <n v="2224"/>
    <n v="350"/>
    <x v="2"/>
    <x v="0"/>
    <s v="USD"/>
    <n v="1425819425"/>
    <x v="4081"/>
    <b v="0"/>
    <n v="12"/>
    <b v="0"/>
    <s v="theater/plays"/>
    <n v="16"/>
    <n v="29"/>
    <x v="1"/>
    <x v="6"/>
  </r>
  <r>
    <x v="4082"/>
    <x v="4075"/>
    <x v="4074"/>
    <n v="150"/>
    <n v="3"/>
    <x v="2"/>
    <x v="0"/>
    <s v="USD"/>
    <n v="1447542000"/>
    <x v="4082"/>
    <b v="0"/>
    <n v="2"/>
    <b v="0"/>
    <s v="theater/plays"/>
    <n v="2"/>
    <n v="2"/>
    <x v="1"/>
    <x v="6"/>
  </r>
  <r>
    <x v="4083"/>
    <x v="4076"/>
    <x v="4075"/>
    <n v="3500"/>
    <n v="759"/>
    <x v="2"/>
    <x v="0"/>
    <s v="USD"/>
    <n v="1452795416"/>
    <x v="4083"/>
    <b v="0"/>
    <n v="6"/>
    <b v="0"/>
    <s v="theater/plays"/>
    <n v="22"/>
    <n v="127"/>
    <x v="1"/>
    <x v="6"/>
  </r>
  <r>
    <x v="4084"/>
    <x v="4077"/>
    <x v="4076"/>
    <n v="3000"/>
    <n v="10"/>
    <x v="2"/>
    <x v="13"/>
    <s v="EUR"/>
    <n v="1476008906"/>
    <x v="4084"/>
    <b v="0"/>
    <n v="1"/>
    <b v="0"/>
    <s v="theater/plays"/>
    <n v="0"/>
    <n v="10"/>
    <x v="1"/>
    <x v="6"/>
  </r>
  <r>
    <x v="4085"/>
    <x v="4078"/>
    <x v="4077"/>
    <n v="3500"/>
    <n v="10"/>
    <x v="2"/>
    <x v="0"/>
    <s v="USD"/>
    <n v="1427169540"/>
    <x v="4085"/>
    <b v="0"/>
    <n v="1"/>
    <b v="0"/>
    <s v="theater/plays"/>
    <n v="0"/>
    <n v="10"/>
    <x v="1"/>
    <x v="6"/>
  </r>
  <r>
    <x v="4086"/>
    <x v="4079"/>
    <x v="4078"/>
    <n v="1000"/>
    <n v="47"/>
    <x v="2"/>
    <x v="0"/>
    <s v="USD"/>
    <n v="1448078400"/>
    <x v="4086"/>
    <b v="0"/>
    <n v="5"/>
    <b v="0"/>
    <s v="theater/plays"/>
    <n v="5"/>
    <n v="9"/>
    <x v="1"/>
    <x v="6"/>
  </r>
  <r>
    <x v="4087"/>
    <x v="4080"/>
    <x v="4079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x v="4088"/>
    <x v="4081"/>
    <x v="4080"/>
    <n v="2000"/>
    <n v="216"/>
    <x v="2"/>
    <x v="1"/>
    <s v="GBP"/>
    <n v="1421403960"/>
    <x v="4088"/>
    <b v="0"/>
    <n v="3"/>
    <b v="0"/>
    <s v="theater/plays"/>
    <n v="11"/>
    <n v="72"/>
    <x v="1"/>
    <x v="6"/>
  </r>
  <r>
    <x v="4089"/>
    <x v="4082"/>
    <x v="4081"/>
    <n v="5000"/>
    <n v="240"/>
    <x v="2"/>
    <x v="0"/>
    <s v="USD"/>
    <n v="1433093700"/>
    <x v="4089"/>
    <b v="0"/>
    <n v="8"/>
    <b v="0"/>
    <s v="theater/plays"/>
    <n v="5"/>
    <n v="30"/>
    <x v="1"/>
    <x v="6"/>
  </r>
  <r>
    <x v="4090"/>
    <x v="4083"/>
    <x v="4082"/>
    <n v="1000"/>
    <n v="32"/>
    <x v="2"/>
    <x v="0"/>
    <s v="USD"/>
    <n v="1438959600"/>
    <x v="4090"/>
    <b v="0"/>
    <n v="3"/>
    <b v="0"/>
    <s v="theater/plays"/>
    <n v="3"/>
    <n v="11"/>
    <x v="1"/>
    <x v="6"/>
  </r>
  <r>
    <x v="4091"/>
    <x v="4084"/>
    <x v="4083"/>
    <n v="1600"/>
    <n v="204"/>
    <x v="2"/>
    <x v="0"/>
    <s v="USD"/>
    <n v="1421410151"/>
    <x v="4091"/>
    <b v="0"/>
    <n v="8"/>
    <b v="0"/>
    <s v="theater/plays"/>
    <n v="13"/>
    <n v="26"/>
    <x v="1"/>
    <x v="6"/>
  </r>
  <r>
    <x v="4092"/>
    <x v="4085"/>
    <x v="4084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x v="4093"/>
    <x v="4086"/>
    <x v="4085"/>
    <n v="2500"/>
    <n v="60"/>
    <x v="2"/>
    <x v="1"/>
    <s v="GBP"/>
    <n v="1440272093"/>
    <x v="4093"/>
    <b v="0"/>
    <n v="4"/>
    <b v="0"/>
    <s v="theater/plays"/>
    <n v="2"/>
    <n v="15"/>
    <x v="1"/>
    <x v="6"/>
  </r>
  <r>
    <x v="4094"/>
    <x v="4087"/>
    <x v="4086"/>
    <n v="2000"/>
    <n v="730"/>
    <x v="2"/>
    <x v="0"/>
    <s v="USD"/>
    <n v="1413953940"/>
    <x v="4094"/>
    <b v="0"/>
    <n v="8"/>
    <b v="0"/>
    <s v="theater/plays"/>
    <n v="37"/>
    <n v="91"/>
    <x v="1"/>
    <x v="6"/>
  </r>
  <r>
    <x v="4095"/>
    <x v="4088"/>
    <x v="4087"/>
    <n v="30000"/>
    <n v="800"/>
    <x v="2"/>
    <x v="14"/>
    <s v="MXN"/>
    <n v="1482108350"/>
    <x v="4095"/>
    <b v="0"/>
    <n v="1"/>
    <b v="0"/>
    <s v="theater/plays"/>
    <n v="3"/>
    <n v="800"/>
    <x v="1"/>
    <x v="6"/>
  </r>
  <r>
    <x v="4096"/>
    <x v="4089"/>
    <x v="4088"/>
    <n v="3500"/>
    <n v="400"/>
    <x v="2"/>
    <x v="1"/>
    <s v="GBP"/>
    <n v="1488271860"/>
    <x v="4096"/>
    <b v="0"/>
    <n v="5"/>
    <b v="0"/>
    <s v="theater/plays"/>
    <n v="11"/>
    <n v="80"/>
    <x v="1"/>
    <x v="6"/>
  </r>
  <r>
    <x v="4097"/>
    <x v="4090"/>
    <x v="4089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x v="4098"/>
    <x v="4091"/>
    <x v="4090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x v="4099"/>
    <x v="4092"/>
    <x v="4091"/>
    <n v="4500"/>
    <n v="50"/>
    <x v="2"/>
    <x v="0"/>
    <s v="USD"/>
    <n v="1472847873"/>
    <x v="4099"/>
    <b v="0"/>
    <n v="1"/>
    <b v="0"/>
    <s v="theater/plays"/>
    <n v="1"/>
    <n v="50"/>
    <x v="1"/>
    <x v="6"/>
  </r>
  <r>
    <x v="4100"/>
    <x v="4093"/>
    <x v="4092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x v="4101"/>
    <x v="4094"/>
    <x v="4093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x v="4102"/>
    <x v="4095"/>
    <x v="4094"/>
    <n v="500"/>
    <n v="137"/>
    <x v="2"/>
    <x v="0"/>
    <s v="USD"/>
    <n v="1463343673"/>
    <x v="4102"/>
    <b v="0"/>
    <n v="6"/>
    <b v="0"/>
    <s v="theater/plays"/>
    <n v="27"/>
    <n v="23"/>
    <x v="1"/>
    <x v="6"/>
  </r>
  <r>
    <x v="4103"/>
    <x v="4096"/>
    <x v="4095"/>
    <n v="1000"/>
    <n v="100"/>
    <x v="2"/>
    <x v="0"/>
    <s v="USD"/>
    <n v="1440613920"/>
    <x v="4103"/>
    <b v="0"/>
    <n v="6"/>
    <b v="0"/>
    <s v="theater/plays"/>
    <n v="10"/>
    <n v="17"/>
    <x v="1"/>
    <x v="6"/>
  </r>
  <r>
    <x v="4104"/>
    <x v="4097"/>
    <x v="4096"/>
    <n v="3000"/>
    <n v="641"/>
    <x v="2"/>
    <x v="2"/>
    <s v="AUD"/>
    <n v="1477550434"/>
    <x v="4104"/>
    <b v="0"/>
    <n v="14"/>
    <b v="0"/>
    <s v="theater/plays"/>
    <n v="21"/>
    <n v="46"/>
    <x v="1"/>
    <x v="6"/>
  </r>
  <r>
    <x v="4105"/>
    <x v="4098"/>
    <x v="4097"/>
    <n v="33000"/>
    <n v="2300"/>
    <x v="2"/>
    <x v="14"/>
    <s v="MXN"/>
    <n v="1482711309"/>
    <x v="4105"/>
    <b v="0"/>
    <n v="6"/>
    <b v="0"/>
    <s v="theater/plays"/>
    <n v="7"/>
    <n v="383"/>
    <x v="1"/>
    <x v="6"/>
  </r>
  <r>
    <x v="4106"/>
    <x v="4099"/>
    <x v="4098"/>
    <n v="5000"/>
    <n v="3530"/>
    <x v="2"/>
    <x v="0"/>
    <s v="USD"/>
    <n v="1427936400"/>
    <x v="4106"/>
    <b v="0"/>
    <n v="33"/>
    <b v="0"/>
    <s v="theater/plays"/>
    <n v="71"/>
    <n v="107"/>
    <x v="1"/>
    <x v="6"/>
  </r>
  <r>
    <x v="4107"/>
    <x v="4100"/>
    <x v="4099"/>
    <n v="2000"/>
    <n v="41"/>
    <x v="2"/>
    <x v="0"/>
    <s v="USD"/>
    <n v="1411596001"/>
    <x v="4107"/>
    <b v="0"/>
    <n v="4"/>
    <b v="0"/>
    <s v="theater/plays"/>
    <n v="2"/>
    <n v="10"/>
    <x v="1"/>
    <x v="6"/>
  </r>
  <r>
    <x v="4108"/>
    <x v="4101"/>
    <x v="4100"/>
    <n v="3000"/>
    <n v="59"/>
    <x v="2"/>
    <x v="0"/>
    <s v="USD"/>
    <n v="1488517200"/>
    <x v="4108"/>
    <b v="0"/>
    <n v="1"/>
    <b v="0"/>
    <s v="theater/plays"/>
    <n v="2"/>
    <n v="59"/>
    <x v="1"/>
    <x v="6"/>
  </r>
  <r>
    <x v="4109"/>
    <x v="4102"/>
    <x v="4101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x v="4110"/>
    <x v="4103"/>
    <x v="4102"/>
    <n v="300"/>
    <n v="86"/>
    <x v="2"/>
    <x v="1"/>
    <s v="GBP"/>
    <n v="1469113351"/>
    <x v="4110"/>
    <b v="0"/>
    <n v="6"/>
    <b v="0"/>
    <s v="theater/plays"/>
    <n v="29"/>
    <n v="14"/>
    <x v="1"/>
    <x v="6"/>
  </r>
  <r>
    <x v="4111"/>
    <x v="4104"/>
    <x v="4103"/>
    <n v="3000"/>
    <n v="94"/>
    <x v="2"/>
    <x v="0"/>
    <s v="USD"/>
    <n v="1424747740"/>
    <x v="4111"/>
    <b v="0"/>
    <n v="6"/>
    <b v="0"/>
    <s v="theater/plays"/>
    <n v="3"/>
    <n v="16"/>
    <x v="1"/>
    <x v="6"/>
  </r>
  <r>
    <x v="4112"/>
    <x v="4105"/>
    <x v="2849"/>
    <n v="2500"/>
    <n v="1"/>
    <x v="2"/>
    <x v="17"/>
    <s v="EUR"/>
    <n v="1456617600"/>
    <x v="4112"/>
    <b v="0"/>
    <n v="1"/>
    <b v="0"/>
    <s v="theater/plays"/>
    <n v="0"/>
    <n v="1"/>
    <x v="1"/>
    <x v="6"/>
  </r>
  <r>
    <x v="4113"/>
    <x v="4106"/>
    <x v="4104"/>
    <n v="1500"/>
    <n v="3"/>
    <x v="2"/>
    <x v="0"/>
    <s v="USD"/>
    <n v="1452234840"/>
    <x v="411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n v="64"/>
    <x v="0"/>
    <s v="television"/>
    <x v="0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n v="1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n v="69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n v="191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n v="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n v="147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n v="160"/>
    <x v="0"/>
    <s v="television"/>
    <x v="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n v="292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n v="3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n v="159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n v="80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n v="60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n v="110"/>
    <x v="0"/>
    <s v="television"/>
    <x v="13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n v="148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n v="22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n v="172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n v="42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n v="9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n v="56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n v="80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n v="200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n v="51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n v="103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n v="66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n v="57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n v="102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n v="149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n v="170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n v="32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n v="7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n v="320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n v="84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n v="50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n v="59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n v="194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n v="160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n v="42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n v="151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n v="127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n v="11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n v="117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n v="194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n v="77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n v="57"/>
    <x v="0"/>
    <s v="television"/>
    <x v="48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8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n v="118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n v="223"/>
    <x v="0"/>
    <s v="television"/>
    <x v="52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n v="28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n v="129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n v="49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n v="222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n v="137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n v="607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n v="4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n v="322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n v="97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n v="35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n v="87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n v="132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n v="91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n v="116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n v="21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n v="62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n v="37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n v="70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n v="58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n v="19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n v="86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n v="31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n v="60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9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n v="274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n v="40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n v="16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n v="72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n v="376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n v="105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n v="123"/>
    <x v="0"/>
    <s v="shorts"/>
    <x v="89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n v="31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n v="122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n v="7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2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n v="22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n v="51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n v="53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n v="57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n v="41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n v="118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n v="2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n v="39"/>
    <x v="0"/>
    <s v="shorts"/>
    <x v="105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n v="186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n v="11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n v="79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n v="47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n v="65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n v="10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"/>
    <x v="0"/>
    <s v="shorts"/>
    <x v="112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n v="89"/>
    <x v="0"/>
    <s v="shorts"/>
    <x v="114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n v="29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n v="70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n v="167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n v="145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n v="92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n v="25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n v="12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n v="107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n v="48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n v="311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x v="131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n v="95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n v="81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n v="81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n v="46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n v="56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n v="38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n v="38"/>
    <x v="0"/>
    <s v="science fiction"/>
    <x v="146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n v="15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n v="449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n v="36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n v="13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n v="20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n v="44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n v="91"/>
    <x v="0"/>
    <s v="drama"/>
    <x v="164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n v="6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n v="108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n v="33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n v="50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6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n v="31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n v="181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n v="374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n v="26"/>
    <x v="0"/>
    <s v="drama"/>
    <x v="184"/>
    <d v="2014-09-01T03:59:00"/>
  </r>
  <r>
    <x v="185"/>
    <x v="185"/>
    <s v="Love has no boundaries!"/>
    <n v="40000"/>
    <n v="2200"/>
    <x v="2"/>
    <s v="NO"/>
    <s v="NOK"/>
    <n v="1471557139"/>
    <n v="1468965139"/>
    <b v="0"/>
    <x v="73"/>
    <b v="0"/>
    <s v="film &amp; video/drama"/>
    <n v="6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n v="69"/>
    <x v="0"/>
    <s v="drama"/>
    <x v="189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n v="6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n v="77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n v="33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n v="47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n v="8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n v="54"/>
    <x v="0"/>
    <s v="drama"/>
    <x v="201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n v="93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n v="118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n v="7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n v="16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n v="92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n v="186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n v="332"/>
    <x v="0"/>
    <s v="drama"/>
    <x v="216"/>
    <d v="2015-04-22T22:00:37"/>
  </r>
  <r>
    <x v="217"/>
    <x v="217"/>
    <s v="A roadmovie by paw"/>
    <n v="100000"/>
    <n v="11943"/>
    <x v="2"/>
    <s v="SE"/>
    <s v="SEK"/>
    <n v="1419780149"/>
    <n v="1417101749"/>
    <b v="0"/>
    <x v="44"/>
    <b v="0"/>
    <s v="film &amp; video/drama"/>
    <n v="12"/>
    <n v="314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n v="1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n v="120"/>
    <x v="0"/>
    <s v="drama"/>
    <x v="22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n v="16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n v="80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n v="118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n v="109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n v="73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n v="78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n v="47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n v="54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n v="68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n v="10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n v="590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n v="48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n v="7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n v="57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n v="85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n v="21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n v="89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n v="45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n v="66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n v="67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n v="83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n v="105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n v="12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n v="98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n v="31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n v="65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n v="96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n v="40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n v="79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n v="50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n v="92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n v="58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n v="109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n v="82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n v="4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n v="65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n v="95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n v="75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n v="98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n v="88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n v="55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n v="84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n v="254"/>
    <x v="0"/>
    <s v="documentary"/>
    <x v="28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n v="102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n v="55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n v="57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n v="121"/>
    <x v="0"/>
    <s v="documentary"/>
    <x v="286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n v="91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n v="115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n v="68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n v="29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n v="47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n v="15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n v="201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n v="100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n v="230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n v="142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n v="56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n v="73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n v="85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n v="61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n v="93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n v="50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n v="106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n v="5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n v="37"/>
    <x v="0"/>
    <s v="documentary"/>
    <x v="306"/>
    <d v="2013-03-20T19:05:33"/>
  </r>
  <r>
    <x v="307"/>
    <x v="307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n v="43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n v="63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n v="90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n v="29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n v="139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n v="61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n v="80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n v="32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n v="201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n v="108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n v="96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n v="50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n v="110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n v="135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n v="10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n v="145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n v="115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n v="105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n v="71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n v="147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n v="160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n v="156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n v="63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n v="105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n v="97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n v="204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n v="18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n v="1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n v="109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n v="59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n v="98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n v="70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n v="73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n v="146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n v="68"/>
    <x v="0"/>
    <s v="documentary"/>
    <x v="341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n v="170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n v="58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n v="120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n v="100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n v="91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n v="118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7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n v="72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n v="130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n v="45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n v="41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n v="104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n v="125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n v="247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n v="79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n v="193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n v="84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n v="140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n v="110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n v="140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n v="348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n v="6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n v="240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n v="287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n v="87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n v="82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n v="43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n v="709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n v="161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n v="42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n v="90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n v="45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3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n v="54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n v="103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n v="40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n v="117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n v="116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n v="104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n v="70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n v="43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n v="5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n v="11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n v="46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n v="145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n v="89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n v="82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n v="104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n v="91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n v="157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n v="105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n v="59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n v="82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n v="56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n v="140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n v="225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n v="181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n v="711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n v="6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n v="75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n v="133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n v="55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n v="86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n v="92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n v="160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n v="4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n v="183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n v="126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n v="58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n v="79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n v="91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n v="68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n v="48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n v="202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n v="217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n v="110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n v="5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n v="50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n v="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n v="12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n v="41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n v="17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n v="5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n v="52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n v="71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3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n v="171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x v="442"/>
    <s v="Doomsday is here"/>
    <n v="17000"/>
    <n v="6691"/>
    <x v="2"/>
    <s v="US"/>
    <s v="USD"/>
    <n v="1424380783"/>
    <n v="1421788783"/>
    <b v="0"/>
    <x v="57"/>
    <b v="0"/>
    <s v="film &amp; video/animation"/>
    <n v="39"/>
    <n v="394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n v="48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n v="2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n v="57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n v="16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n v="23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n v="20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n v="17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n v="13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n v="11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n v="1"/>
    <x v="0"/>
    <s v="animation"/>
    <x v="464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n v="17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n v="15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n v="111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n v="26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n v="38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n v="28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n v="62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n v="40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n v="89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n v="55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n v="87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n v="51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n v="14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n v="6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n v="72"/>
    <x v="0"/>
    <s v="animation"/>
    <x v="489"/>
    <d v="2012-01-05T11:33:00"/>
  </r>
  <r>
    <x v="490"/>
    <x v="490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n v="10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n v="1"/>
    <x v="0"/>
    <s v="animation"/>
    <x v="496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n v="136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n v="73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n v="54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n v="58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n v="13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n v="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n v="133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n v="6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n v="102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n v="17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n v="725"/>
    <x v="0"/>
    <s v="animation"/>
    <x v="515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n v="68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n v="39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n v="150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n v="93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n v="111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n v="7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n v="29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n v="74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n v="64"/>
    <x v="1"/>
    <s v="plays"/>
    <x v="527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n v="44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n v="87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n v="127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n v="71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n v="118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n v="327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n v="35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n v="100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n v="41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n v="252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n v="25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n v="403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n v="9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n v="9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n v="135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n v="21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n v="64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n v="68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n v="28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n v="38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n v="6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n v="10"/>
    <x v="2"/>
    <s v="web"/>
    <x v="577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n v="389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n v="151"/>
    <x v="2"/>
    <s v="web"/>
    <x v="588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x v="29"/>
    <b v="0"/>
    <s v="technology/web"/>
    <n v="0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n v="25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n v="31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"/>
    <x v="2"/>
    <s v="web"/>
    <x v="593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n v="53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n v="16"/>
    <x v="2"/>
    <s v="web"/>
    <x v="599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n v="23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n v="45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n v="16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n v="29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n v="10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n v="38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n v="11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n v="11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n v="77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n v="50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n v="1"/>
    <x v="2"/>
    <s v="web"/>
    <x v="634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x v="638"/>
    <s v="O0"/>
    <n v="200000"/>
    <n v="18"/>
    <x v="1"/>
    <s v="DE"/>
    <s v="EUR"/>
    <n v="1490447662"/>
    <n v="1485267262"/>
    <b v="0"/>
    <x v="79"/>
    <b v="0"/>
    <s v="technology/web"/>
    <n v="0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n v="51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n v="151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n v="134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n v="174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n v="73"/>
    <x v="2"/>
    <s v="wearables"/>
    <x v="644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n v="24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n v="39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n v="126"/>
    <x v="2"/>
    <s v="wearables"/>
    <x v="647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n v="43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n v="3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n v="239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n v="108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n v="96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n v="32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n v="43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n v="123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n v="190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n v="109"/>
    <x v="2"/>
    <s v="wearables"/>
    <x v="658"/>
    <d v="2015-07-26T18:00:00"/>
  </r>
  <r>
    <x v="659"/>
    <x v="659"/>
    <s v="Sync up your lifestyle"/>
    <n v="3000"/>
    <n v="3017"/>
    <x v="0"/>
    <s v="US"/>
    <s v="USD"/>
    <n v="1440339295"/>
    <n v="1437747295"/>
    <b v="0"/>
    <x v="64"/>
    <b v="1"/>
    <s v="technology/wearables"/>
    <n v="101"/>
    <n v="144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n v="85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n v="11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n v="31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n v="155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n v="179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n v="27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n v="1536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n v="85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n v="789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n v="50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n v="68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n v="8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n v="34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n v="61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n v="133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n v="65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n v="94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n v="151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n v="13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n v="99"/>
    <x v="2"/>
    <s v="wearables"/>
    <x v="683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n v="177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n v="55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n v="592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n v="406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n v="343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n v="73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n v="6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n v="119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n v="84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n v="9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n v="20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n v="531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n v="120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n v="29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n v="125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n v="120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n v="120"/>
    <x v="2"/>
    <s v="wearables"/>
    <x v="704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n v="195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n v="118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n v="24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n v="31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n v="100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n v="26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n v="80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n v="116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n v="45"/>
    <x v="2"/>
    <s v="wearables"/>
    <x v="716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n v="76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n v="23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n v="1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n v="67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n v="84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n v="216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n v="55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n v="52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n v="143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n v="72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n v="3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n v="61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n v="44"/>
    <x v="3"/>
    <s v="nonfiction"/>
    <x v="729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n v="100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9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5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n v="18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n v="187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n v="23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n v="105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n v="57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n v="39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n v="68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n v="170"/>
    <x v="3"/>
    <s v="nonfiction"/>
    <x v="740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n v="141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n v="67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n v="83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n v="54"/>
    <x v="3"/>
    <s v="nonfiction"/>
    <x v="74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n v="34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n v="127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n v="46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n v="96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n v="77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n v="57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n v="53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n v="42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n v="37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n v="37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n v="51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n v="39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n v="5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n v="32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n v="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n v="67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n v="43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n v="63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n v="103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n v="31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n v="162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n v="81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n v="60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n v="133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n v="93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n v="61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n v="42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n v="88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n v="159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n v="85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n v="113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n v="45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n v="46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n v="179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n v="41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n v="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n v="81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n v="75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6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"/>
    <x v="4"/>
    <s v="rock"/>
    <x v="805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n v="118"/>
    <x v="4"/>
    <s v="rock"/>
    <x v="806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n v="74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5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n v="80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7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n v="28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n v="25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n v="45"/>
    <x v="4"/>
    <s v="rock"/>
    <x v="814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100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n v="39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n v="89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n v="29"/>
    <x v="4"/>
    <s v="rock"/>
    <x v="818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n v="31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n v="71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n v="52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n v="44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n v="40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n v="127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n v="114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n v="28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7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3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n v="61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n v="98"/>
    <x v="4"/>
    <s v="rock"/>
    <x v="832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x v="14"/>
    <b v="1"/>
    <s v="music/rock"/>
    <n v="102"/>
    <n v="149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n v="96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n v="59"/>
    <x v="4"/>
    <s v="rock"/>
    <x v="835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n v="110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n v="49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n v="48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n v="61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n v="63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n v="54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n v="67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n v="63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n v="37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n v="34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n v="29"/>
    <x v="4"/>
    <s v="metal"/>
    <x v="846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9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n v="42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n v="47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n v="37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n v="59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n v="6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n v="32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n v="19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n v="23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n v="43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n v="53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n v="51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n v="43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n v="34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n v="23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n v="5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n v="10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n v="347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n v="12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n v="27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n v="33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n v="35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n v="2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n v="47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n v="33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n v="21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n v="14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n v="22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n v="83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6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n v="74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n v="31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n v="2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n v="144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n v="148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n v="2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n v="11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n v="50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n v="33"/>
    <x v="4"/>
    <s v="jazz"/>
    <x v="905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n v="25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n v="83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n v="42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n v="20"/>
    <x v="4"/>
    <s v="jazz"/>
    <x v="918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x v="29"/>
    <b v="0"/>
    <s v="music/jazz"/>
    <n v="1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n v="232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n v="189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n v="22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n v="56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n v="19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n v="46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n v="51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n v="110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n v="37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n v="42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n v="24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n v="69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n v="15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n v="57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n v="58"/>
    <x v="2"/>
    <s v="wearables"/>
    <x v="950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n v="159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n v="100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n v="25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n v="89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n v="183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n v="51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n v="33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n v="52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n v="114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n v="136"/>
    <x v="2"/>
    <s v="wearables"/>
    <x v="960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n v="364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n v="19"/>
    <x v="2"/>
    <s v="wearables"/>
    <x v="962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n v="42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n v="30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n v="50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n v="59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n v="44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n v="27"/>
    <x v="2"/>
    <s v="wearables"/>
    <x v="968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n v="1273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n v="45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n v="154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n v="51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n v="93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n v="109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n v="161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n v="76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n v="791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n v="302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n v="48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n v="3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n v="172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n v="35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n v="82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n v="111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n v="161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n v="52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n v="30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n v="117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n v="90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n v="42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n v="8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n v="8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n v="153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n v="292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n v="135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n v="214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n v="216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n v="932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n v="29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n v="175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n v="1389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n v="96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n v="191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n v="75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n v="161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n v="89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n v="53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n v="106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n v="22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n v="31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n v="36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n v="389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n v="7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n v="57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n v="70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n v="46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n v="79"/>
    <x v="4"/>
    <s v="electronic music"/>
    <x v="1029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n v="43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n v="108"/>
    <x v="4"/>
    <s v="electronic music"/>
    <x v="1031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n v="61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n v="51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n v="39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n v="65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n v="24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n v="49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n v="36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n v="21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n v="29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n v="33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n v="53"/>
    <x v="5"/>
    <s v="audio"/>
    <x v="1048"/>
    <d v="2016-09-25T01:16:29"/>
  </r>
  <r>
    <x v="1049"/>
    <x v="1049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n v="48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n v="66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n v="16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n v="34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n v="11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n v="40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n v="13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n v="114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n v="48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n v="44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n v="38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n v="19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n v="19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n v="410"/>
    <x v="6"/>
    <s v="video games"/>
    <x v="108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n v="114"/>
    <x v="6"/>
    <s v="video games"/>
    <x v="108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x v="84"/>
    <b v="0"/>
    <s v="games/video games"/>
    <n v="0"/>
    <n v="8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n v="4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n v="24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n v="13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n v="11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n v="122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n v="268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n v="74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n v="7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n v="82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n v="7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n v="18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n v="16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n v="80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n v="72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n v="24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n v="35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n v="2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n v="100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n v="3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n v="13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n v="18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n v="10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n v="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n v="6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n v="4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n v="61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n v="25"/>
    <x v="6"/>
    <s v="mobile games"/>
    <x v="1127"/>
    <d v="2014-11-14T21:30:00"/>
  </r>
  <r>
    <x v="1128"/>
    <x v="1128"/>
    <s v="#havingfunFTW"/>
    <n v="1000"/>
    <n v="1"/>
    <x v="2"/>
    <s v="GB"/>
    <s v="GBP"/>
    <n v="1407425717"/>
    <n v="1404833717"/>
    <b v="0"/>
    <x v="29"/>
    <b v="0"/>
    <s v="games/mobile games"/>
    <n v="0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n v="11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n v="4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n v="11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n v="253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n v="31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n v="23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n v="4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n v="24"/>
    <x v="7"/>
    <s v="food trucks"/>
    <x v="1148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n v="38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n v="61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n v="108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n v="24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n v="50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n v="12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n v="61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n v="18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n v="83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n v="359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n v="61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n v="6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n v="25"/>
    <x v="7"/>
    <s v="food trucks"/>
    <x v="1171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n v="47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n v="69"/>
    <x v="7"/>
    <s v="food trucks"/>
    <x v="1180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n v="1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n v="11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n v="62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n v="119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n v="65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n v="130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n v="38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n v="113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n v="8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n v="80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n v="56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n v="76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n v="5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n v="299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n v="59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n v="55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n v="184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n v="165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n v="235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n v="211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n v="32"/>
    <x v="8"/>
    <s v="photobooks"/>
    <x v="1206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n v="123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n v="207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"/>
    <x v="8"/>
    <s v="photobooks"/>
    <x v="1209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n v="494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n v="169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n v="3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n v="62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n v="105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n v="72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n v="9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n v="14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n v="1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n v="103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n v="111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n v="24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n v="81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n v="116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n v="59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n v="48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n v="61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n v="19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n v="35"/>
    <x v="4"/>
    <s v="world music"/>
    <x v="1235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n v="59"/>
    <x v="4"/>
    <s v="world music"/>
    <x v="1238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n v="30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n v="75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n v="4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n v="46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n v="141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n v="86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n v="64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n v="6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n v="11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n v="83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n v="3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n v="43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n v="94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n v="56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n v="98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n v="92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n v="38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n v="27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n v="51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n v="39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n v="78"/>
    <x v="4"/>
    <s v="rock"/>
    <x v="126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4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n v="32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n v="63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n v="191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n v="141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n v="77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n v="99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n v="68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n v="246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n v="77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n v="83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n v="63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n v="46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n v="39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n v="53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n v="73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n v="128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n v="105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n v="68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n v="96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n v="3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n v="81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n v="66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n v="36"/>
    <x v="1"/>
    <s v="plays"/>
    <x v="1289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n v="44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n v="104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n v="3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n v="128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8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n v="40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n v="52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n v="92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n v="63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6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9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n v="71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x v="52"/>
    <b v="1"/>
    <s v="theater/plays"/>
    <n v="130"/>
    <n v="42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n v="152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n v="91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n v="202"/>
    <x v="2"/>
    <s v="wearables"/>
    <x v="1306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n v="128"/>
    <x v="2"/>
    <s v="wearables"/>
    <x v="1307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n v="30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n v="368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n v="129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n v="801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n v="102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n v="184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n v="163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n v="604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n v="4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n v="97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n v="168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n v="860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n v="27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n v="30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n v="55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n v="61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n v="10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n v="42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n v="117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n v="45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n v="157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n v="101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n v="52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n v="309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n v="379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n v="176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n v="66"/>
    <x v="2"/>
    <s v="wearables"/>
    <x v="1338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n v="90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n v="382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n v="158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n v="4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4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n v="48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n v="82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n v="230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n v="59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n v="67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n v="169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n v="60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n v="32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n v="24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n v="25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n v="71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n v="39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n v="68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n v="40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n v="32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n v="29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n v="4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n v="346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n v="82"/>
    <x v="4"/>
    <s v="rock"/>
    <x v="1365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n v="65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n v="63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n v="64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n v="84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n v="78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n v="107"/>
    <x v="4"/>
    <s v="rock"/>
    <x v="1371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9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n v="202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n v="43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n v="6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n v="56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n v="49"/>
    <x v="4"/>
    <s v="rock"/>
    <x v="1377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x v="182"/>
    <b v="1"/>
    <s v="music/rock"/>
    <n v="203"/>
    <n v="31"/>
    <x v="4"/>
    <s v="rock"/>
    <x v="1378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n v="74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n v="73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n v="56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n v="50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n v="69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n v="66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n v="63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n v="70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n v="60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n v="2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n v="161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n v="42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n v="27"/>
    <x v="4"/>
    <s v="rock"/>
    <x v="1392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x v="47"/>
    <b v="1"/>
    <s v="music/rock"/>
    <n v="102"/>
    <n v="19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n v="54"/>
    <x v="4"/>
    <s v="rock"/>
    <x v="1394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n v="48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n v="88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n v="7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n v="74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n v="6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n v="17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n v="52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n v="24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n v="62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n v="48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n v="6"/>
    <x v="3"/>
    <s v="translations"/>
    <x v="1405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n v="8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n v="2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n v="25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n v="89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n v="28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n v="45"/>
    <x v="3"/>
    <s v="translations"/>
    <x v="141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n v="109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n v="10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n v="81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n v="116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n v="81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n v="7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n v="8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n v="39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n v="37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n v="673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n v="225"/>
    <x v="3"/>
    <s v="translations"/>
    <x v="1455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n v="48"/>
    <x v="3"/>
    <s v="translations"/>
    <x v="1456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n v="4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n v="2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n v="35"/>
    <x v="3"/>
    <s v="radio &amp; podcasts"/>
    <x v="1463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n v="35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n v="53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n v="70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n v="77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n v="33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n v="149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n v="23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n v="97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n v="103"/>
    <x v="3"/>
    <s v="radio &amp; podcasts"/>
    <x v="1472"/>
    <d v="2013-10-16T13:01:43"/>
  </r>
  <r>
    <x v="1473"/>
    <x v="1473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n v="38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n v="44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n v="64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n v="43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n v="90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n v="29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n v="31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n v="92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n v="18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n v="25"/>
    <x v="3"/>
    <s v="fiction"/>
    <x v="1483"/>
    <d v="2016-07-22T04:37:55"/>
  </r>
  <r>
    <x v="1484"/>
    <x v="1484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n v="47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n v="40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n v="47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n v="98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n v="68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n v="57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n v="67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n v="4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n v="39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n v="97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n v="110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n v="40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n v="76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n v="58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n v="56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n v="151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n v="850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n v="159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n v="40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n v="131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n v="64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n v="112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n v="170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n v="13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n v="96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n v="222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n v="32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n v="99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n v="55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n v="5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n v="13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n v="54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n v="57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n v="82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n v="88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n v="85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n v="48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n v="66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n v="96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n v="156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n v="96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n v="180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n v="26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n v="14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n v="132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n v="56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n v="12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n v="24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n v="43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n v="108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n v="27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n v="155"/>
    <x v="3"/>
    <s v="art books"/>
    <x v="1568"/>
    <d v="2014-12-24T01:29:45"/>
  </r>
  <r>
    <x v="1569"/>
    <x v="1569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n v="48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2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n v="74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n v="84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n v="65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n v="28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n v="51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2"/>
    <x v="8"/>
    <s v="places"/>
    <x v="1585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n v="44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n v="21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n v="41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n v="48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n v="47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n v="67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n v="49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n v="137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n v="88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n v="71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n v="53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n v="444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n v="49"/>
    <x v="4"/>
    <s v="rock"/>
    <x v="161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x v="74"/>
    <b v="1"/>
    <s v="music/rock"/>
    <n v="125"/>
    <n v="37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n v="39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n v="67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n v="67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n v="66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n v="65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n v="58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n v="8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n v="6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n v="164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n v="10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n v="42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n v="112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n v="75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2"/>
    <x v="4"/>
    <s v="rock"/>
    <x v="1627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n v="46"/>
    <x v="4"/>
    <s v="rock"/>
    <x v="1628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n v="76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n v="84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n v="117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n v="86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n v="63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n v="68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n v="54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n v="35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9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n v="40"/>
    <x v="4"/>
    <s v="rock"/>
    <x v="1640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n v="98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3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n v="169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n v="86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n v="27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n v="114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n v="32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n v="47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n v="88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n v="101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n v="65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n v="52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n v="39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n v="45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n v="157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n v="119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n v="74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n v="1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n v="28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n v="80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n v="132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4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n v="34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n v="45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n v="4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n v="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n v="71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n v="54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n v="45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n v="26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n v="39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n v="46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n v="8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n v="40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n v="82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n v="160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n v="36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3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n v="75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n v="86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n v="80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n v="253"/>
    <x v="4"/>
    <s v="faith"/>
    <x v="1688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n v="58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n v="264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n v="159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n v="61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n v="115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n v="66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n v="5"/>
    <x v="4"/>
    <s v="faith"/>
    <x v="1701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x v="29"/>
    <b v="0"/>
    <s v="music/faith"/>
    <n v="0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n v="26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n v="118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n v="5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n v="21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n v="116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n v="6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n v="34"/>
    <x v="4"/>
    <s v="faith"/>
    <x v="1717"/>
    <d v="2016-04-21T04:00:00"/>
  </r>
  <r>
    <x v="1718"/>
    <x v="1718"/>
    <s v="A melody for the galaxy."/>
    <n v="35000"/>
    <n v="75"/>
    <x v="2"/>
    <s v="US"/>
    <s v="USD"/>
    <n v="1463201940"/>
    <n v="1459435149"/>
    <b v="0"/>
    <x v="84"/>
    <b v="0"/>
    <s v="music/faith"/>
    <n v="0"/>
    <n v="38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n v="12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n v="28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n v="217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n v="9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n v="62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n v="137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n v="122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n v="57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n v="26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n v="64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n v="90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n v="93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n v="90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n v="208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n v="59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n v="359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n v="95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n v="81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n v="169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n v="35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n v="104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8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n v="47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n v="414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n v="42"/>
    <x v="8"/>
    <s v="photobooks"/>
    <x v="1758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n v="109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n v="8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2"/>
    <x v="8"/>
    <s v="photobooks"/>
    <x v="1761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n v="104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n v="5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n v="72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n v="59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n v="12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n v="49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n v="151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n v="36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n v="45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n v="99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n v="88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n v="17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n v="84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n v="65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n v="66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n v="105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n v="78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n v="59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n v="71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n v="51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n v="60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n v="45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n v="31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n v="64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n v="109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n v="27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n v="110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n v="55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n v="13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n v="4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n v="48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n v="59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n v="12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n v="84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n v="64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n v="94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n v="72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n v="105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n v="67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n v="74"/>
    <x v="8"/>
    <s v="photobooks"/>
    <x v="1806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n v="69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n v="121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n v="42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n v="8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n v="2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n v="38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n v="42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n v="85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n v="94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n v="6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n v="213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n v="59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n v="25"/>
    <x v="4"/>
    <s v="rock"/>
    <x v="1823"/>
    <d v="2012-10-24T16:26:16"/>
  </r>
  <r>
    <x v="1824"/>
    <x v="1824"/>
    <s v="cd fund raiser"/>
    <n v="3000"/>
    <n v="3002"/>
    <x v="0"/>
    <s v="US"/>
    <s v="USD"/>
    <n v="1389146880"/>
    <n v="1387403967"/>
    <b v="0"/>
    <x v="244"/>
    <b v="1"/>
    <s v="music/rock"/>
    <n v="100"/>
    <n v="7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n v="42"/>
    <x v="4"/>
    <s v="rock"/>
    <x v="1825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n v="84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n v="417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n v="7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n v="67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4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n v="42"/>
    <x v="4"/>
    <s v="rock"/>
    <x v="183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n v="131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"/>
    <x v="4"/>
    <s v="rock"/>
    <x v="1835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n v="182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n v="61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n v="36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n v="46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n v="75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n v="51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n v="11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n v="93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n v="76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3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n v="9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n v="80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n v="1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n v="38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n v="51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n v="50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n v="134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n v="58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n v="88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n v="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n v="53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n v="41"/>
    <x v="4"/>
    <s v="rock"/>
    <x v="1858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n v="71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n v="53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n v="91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n v="58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n v="63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n v="7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n v="33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n v="49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n v="16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n v="42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n v="49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n v="4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n v="33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n v="52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n v="51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n v="42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n v="417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n v="47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n v="48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n v="71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n v="88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n v="26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8"/>
    <x v="4"/>
    <s v="indie rock"/>
    <x v="1893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n v="57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n v="196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n v="36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n v="69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n v="29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n v="51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n v="107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n v="34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n v="11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n v="21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n v="21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n v="108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n v="130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n v="11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n v="71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n v="2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n v="17"/>
    <x v="2"/>
    <s v="gadgets"/>
    <x v="1916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n v="2929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n v="2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n v="30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n v="41"/>
    <x v="2"/>
    <s v="gadgets"/>
    <x v="1920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n v="36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n v="23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n v="32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n v="27"/>
    <x v="4"/>
    <s v="indie rock"/>
    <x v="192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n v="56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n v="77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n v="43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9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n v="48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n v="70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n v="94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n v="80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n v="54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n v="60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n v="39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n v="153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n v="11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n v="36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n v="65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n v="8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n v="6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n v="176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n v="512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n v="160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n v="35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n v="189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n v="56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n v="51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n v="127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n v="102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n v="231"/>
    <x v="2"/>
    <s v="hardware"/>
    <x v="1953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n v="842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n v="577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n v="483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n v="76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n v="74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n v="37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n v="2501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n v="68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n v="6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n v="118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n v="18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n v="127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n v="137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n v="183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n v="279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n v="61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n v="81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n v="272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n v="71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n v="248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n v="187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n v="132"/>
    <x v="2"/>
    <s v="hardware"/>
    <x v="1975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n v="2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n v="245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n v="1323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n v="283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n v="91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n v="32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n v="89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n v="453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n v="13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n v="83"/>
    <x v="8"/>
    <s v="people"/>
    <x v="1987"/>
    <d v="2015-03-01T15:21:16"/>
  </r>
  <r>
    <x v="1988"/>
    <x v="1988"/>
    <s v="Expressing art in an image!"/>
    <n v="6000"/>
    <n v="25"/>
    <x v="2"/>
    <s v="US"/>
    <s v="USD"/>
    <n v="1440094742"/>
    <n v="1437502742"/>
    <b v="0"/>
    <x v="29"/>
    <b v="0"/>
    <s v="photography/people"/>
    <n v="0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n v="102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n v="47"/>
    <x v="8"/>
    <s v="people"/>
    <x v="1991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n v="218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n v="34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n v="128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n v="79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n v="331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n v="194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n v="409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n v="84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n v="45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n v="383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n v="5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n v="422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n v="64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n v="174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n v="89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n v="50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n v="192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n v="73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n v="148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n v="109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n v="24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n v="148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n v="385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n v="457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n v="223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n v="221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n v="74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n v="223"/>
    <x v="2"/>
    <s v="hardware"/>
    <x v="2027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n v="48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n v="96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n v="119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n v="118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n v="143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n v="28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n v="594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n v="262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n v="47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n v="70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n v="165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n v="449"/>
    <x v="2"/>
    <s v="hardware"/>
    <x v="2039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n v="27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n v="144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n v="8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n v="36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n v="90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n v="153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n v="56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n v="228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n v="92"/>
    <x v="2"/>
    <s v="hardware"/>
    <x v="2048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n v="81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n v="278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n v="4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n v="326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n v="42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n v="64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n v="99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n v="138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n v="46"/>
    <x v="2"/>
    <s v="hardware"/>
    <x v="2057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n v="11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n v="115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n v="36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n v="154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n v="566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n v="121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n v="86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n v="51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n v="67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n v="63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n v="346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n v="244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n v="25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n v="202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n v="226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n v="325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n v="20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n v="116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n v="307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n v="547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n v="47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n v="102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n v="73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n v="44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n v="71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n v="89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n v="115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n v="6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n v="46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n v="49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n v="58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n v="88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n v="110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n v="67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n v="59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n v="44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9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n v="188"/>
    <x v="4"/>
    <s v="indie rock"/>
    <x v="2098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n v="63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n v="30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n v="51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6"/>
    <x v="4"/>
    <s v="indie rock"/>
    <x v="2102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n v="99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n v="54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n v="37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n v="90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n v="107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n v="53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n v="55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"/>
    <x v="4"/>
    <s v="indie rock"/>
    <x v="2112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n v="69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n v="36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n v="94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n v="526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n v="51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n v="79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n v="92"/>
    <x v="4"/>
    <s v="indie rock"/>
    <x v="2119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n v="117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n v="28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n v="10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n v="32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n v="5"/>
    <x v="6"/>
    <s v="video games"/>
    <x v="2126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n v="3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n v="20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n v="21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n v="21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n v="5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n v="35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n v="22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n v="12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n v="27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n v="11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n v="29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n v="51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n v="50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n v="25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n v="51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n v="1"/>
    <x v="6"/>
    <s v="video games"/>
    <x v="2146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n v="49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n v="101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n v="20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n v="13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n v="9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n v="18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n v="371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n v="64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n v="5"/>
    <x v="6"/>
    <s v="video games"/>
    <x v="2160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n v="36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n v="87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n v="75"/>
    <x v="4"/>
    <s v="rock"/>
    <x v="2163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n v="68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n v="30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n v="92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3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n v="64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2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n v="33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n v="90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7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n v="59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n v="65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n v="89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n v="66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n v="40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n v="77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n v="69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n v="5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n v="44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n v="32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n v="107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n v="149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n v="56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n v="57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n v="44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n v="69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n v="65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n v="36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n v="40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n v="76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n v="6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n v="48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n v="68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n v="66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n v="82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n v="53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n v="41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n v="15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n v="39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n v="44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n v="2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n v="33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6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n v="42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n v="50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n v="62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n v="41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n v="56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n v="73"/>
    <x v="4"/>
    <s v="electronic music"/>
    <x v="2214"/>
    <d v="2014-02-06T19:00:48"/>
  </r>
  <r>
    <x v="2215"/>
    <x v="2215"/>
    <s v="Ambient Electro Grind-fest!"/>
    <n v="550"/>
    <n v="860"/>
    <x v="0"/>
    <s v="US"/>
    <s v="USD"/>
    <n v="1331621940"/>
    <n v="1329671572"/>
    <b v="0"/>
    <x v="51"/>
    <b v="1"/>
    <s v="music/electronic music"/>
    <n v="156"/>
    <n v="26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n v="23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n v="47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n v="32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n v="53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n v="51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n v="37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n v="27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n v="206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n v="82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n v="165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n v="61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n v="68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n v="82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n v="25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n v="21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n v="27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n v="25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n v="2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2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n v="136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n v="22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n v="65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n v="70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n v="75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n v="141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n v="49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n v="54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n v="65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n v="53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n v="44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n v="51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n v="59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n v="33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n v="427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n v="24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n v="98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n v="10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n v="1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n v="4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n v="21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n v="94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n v="1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n v="91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n v="97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n v="37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n v="2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n v="14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n v="24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n v="35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n v="2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n v="188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n v="148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n v="50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n v="108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n v="43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n v="14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n v="37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n v="30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n v="34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n v="65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n v="58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n v="53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n v="48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n v="82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n v="116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n v="63"/>
    <x v="4"/>
    <s v="rock"/>
    <x v="2283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n v="108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n v="46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n v="107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n v="51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n v="40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n v="6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n v="54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n v="100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n v="47"/>
    <x v="4"/>
    <s v="rock"/>
    <x v="2292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n v="34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n v="65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n v="4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n v="72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n v="5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n v="10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n v="75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n v="116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n v="32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n v="46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n v="68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n v="5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n v="109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n v="51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n v="28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n v="82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n v="60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n v="65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n v="90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n v="41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n v="56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n v="38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n v="40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n v="78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9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n v="37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n v="42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n v="61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n v="6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n v="21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n v="25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n v="55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n v="47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n v="212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n v="220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n v="41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n v="76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n v="14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n v="61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n v="116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n v="48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n v="74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n v="123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n v="67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n v="105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n v="15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n v="28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n v="97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n v="48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n v="21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n v="82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n v="18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n v="224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n v="38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n v="113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n v="58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n v="2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n v="22"/>
    <x v="7"/>
    <s v="food trucks"/>
    <x v="2401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n v="17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n v="56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n v="84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n v="168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n v="77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n v="50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n v="8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n v="35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n v="5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n v="69"/>
    <x v="7"/>
    <s v="food trucks"/>
    <x v="2420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n v="34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n v="501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n v="11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n v="23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n v="7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n v="81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n v="130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n v="53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n v="75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n v="76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n v="32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n v="48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n v="149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n v="62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n v="53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n v="69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n v="272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n v="40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n v="190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n v="69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n v="109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n v="12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n v="91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n v="29"/>
    <x v="4"/>
    <s v="indie rock"/>
    <x v="2462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n v="52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n v="26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n v="28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n v="37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n v="29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n v="29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8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n v="98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3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n v="132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n v="32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n v="61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n v="31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n v="1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n v="25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n v="48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n v="40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n v="66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n v="4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n v="50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n v="27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n v="39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n v="49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n v="62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n v="38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n v="52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8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n v="99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n v="39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n v="46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n v="81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n v="53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n v="48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n v="23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n v="40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n v="17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n v="15"/>
    <x v="7"/>
    <s v="restaurants"/>
    <x v="2506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n v="36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n v="38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n v="53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n v="78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n v="54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n v="16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n v="104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n v="54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n v="177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n v="100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n v="137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n v="58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n v="53"/>
    <x v="4"/>
    <s v="classical music"/>
    <x v="2528"/>
    <d v="2015-08-20T11:00:00"/>
  </r>
  <r>
    <x v="2529"/>
    <x v="2528"/>
    <s v="Opera. Short. New."/>
    <n v="6000"/>
    <n v="6257"/>
    <x v="0"/>
    <s v="US"/>
    <s v="USD"/>
    <n v="1332636975"/>
    <n v="1328752575"/>
    <b v="0"/>
    <x v="88"/>
    <b v="1"/>
    <s v="music/classical music"/>
    <n v="104"/>
    <n v="82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n v="74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n v="84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n v="61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n v="266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n v="7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n v="110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n v="170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n v="96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n v="59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n v="5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n v="30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n v="8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n v="64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n v="60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n v="4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n v="165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n v="44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n v="44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n v="67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n v="178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n v="39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n v="5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n v="61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n v="23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n v="30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n v="76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n v="3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n v="73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n v="30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n v="63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n v="23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n v="26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n v="48"/>
    <x v="7"/>
    <s v="food trucks"/>
    <x v="2581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n v="203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n v="29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n v="96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n v="306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n v="1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4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n v="116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n v="22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n v="80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n v="36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n v="65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n v="61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n v="31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n v="82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n v="59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n v="157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n v="56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n v="84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n v="58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n v="271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n v="4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n v="120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n v="28"/>
    <x v="2"/>
    <s v="space exploration"/>
    <x v="2617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n v="205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n v="36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n v="75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n v="47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n v="27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n v="37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n v="32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8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n v="22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n v="44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n v="64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n v="39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n v="80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n v="3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n v="89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n v="39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7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n v="37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n v="32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n v="2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n v="46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n v="224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n v="39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n v="91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n v="79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n v="18"/>
    <x v="2"/>
    <s v="space exploration"/>
    <x v="2648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n v="41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n v="72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n v="308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n v="80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n v="84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n v="9"/>
    <x v="2"/>
    <s v="space exploration"/>
    <x v="2654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n v="73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n v="113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n v="95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n v="23"/>
    <x v="2"/>
    <s v="space exploration"/>
    <x v="2658"/>
    <d v="2016-07-30T21:13:14"/>
  </r>
  <r>
    <x v="2659"/>
    <x v="2658"/>
    <s v="test"/>
    <n v="49000"/>
    <n v="1333"/>
    <x v="1"/>
    <s v="US"/>
    <s v="USD"/>
    <n v="1429321210"/>
    <n v="1426729210"/>
    <b v="0"/>
    <x v="73"/>
    <b v="0"/>
    <s v="technology/space exploration"/>
    <n v="3"/>
    <n v="133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n v="4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n v="86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n v="374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n v="174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n v="94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n v="77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n v="92"/>
    <x v="2"/>
    <s v="makerspaces"/>
    <x v="2667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n v="61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n v="42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n v="34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n v="71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n v="167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n v="129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n v="65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n v="118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n v="126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n v="44"/>
    <x v="2"/>
    <s v="makerspaces"/>
    <x v="2679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n v="28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n v="85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n v="5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n v="73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n v="18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n v="13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n v="24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n v="89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n v="117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n v="13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n v="18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n v="34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n v="132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n v="922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n v="164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n v="217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n v="14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n v="71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n v="44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n v="165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n v="85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n v="54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n v="51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n v="108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n v="9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n v="58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n v="64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n v="92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n v="126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n v="95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n v="171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1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n v="68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n v="95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n v="7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n v="512"/>
    <x v="2"/>
    <s v="hardware"/>
    <x v="272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n v="262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n v="70"/>
    <x v="2"/>
    <s v="hardware"/>
    <x v="2727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n v="77"/>
    <x v="2"/>
    <s v="hardware"/>
    <x v="2728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n v="341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n v="67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n v="846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n v="97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n v="452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9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n v="22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n v="170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n v="162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n v="49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n v="22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n v="18"/>
    <x v="2"/>
    <s v="hardware"/>
    <x v="2740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n v="9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n v="41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n v="38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n v="36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n v="42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n v="13"/>
    <x v="3"/>
    <s v="children's books"/>
    <x v="2748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n v="39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8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n v="32"/>
    <x v="3"/>
    <s v="children's books"/>
    <x v="2756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n v="53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n v="11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n v="11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n v="29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n v="63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n v="44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n v="46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n v="94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7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n v="19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n v="37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n v="40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n v="32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n v="103"/>
    <x v="1"/>
    <s v="plays"/>
    <x v="2788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n v="126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n v="48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n v="73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n v="90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n v="151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n v="37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n v="87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n v="36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n v="45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3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n v="51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n v="34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n v="91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n v="24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n v="44"/>
    <x v="1"/>
    <s v="plays"/>
    <x v="2806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8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n v="65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n v="122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n v="47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n v="93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n v="68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n v="37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n v="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n v="25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4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n v="104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n v="50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4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9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4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9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n v="51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n v="61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n v="113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n v="105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n v="98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n v="35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3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n v="64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n v="30"/>
    <x v="1"/>
    <s v="plays"/>
    <x v="2832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n v="84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5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n v="20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n v="44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n v="45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n v="126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20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n v="61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n v="23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n v="24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n v="16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n v="30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n v="24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n v="30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7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n v="18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n v="20"/>
    <x v="1"/>
    <s v="plays"/>
    <x v="286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x v="83"/>
    <b v="0"/>
    <s v="theater/plays"/>
    <n v="2"/>
    <n v="13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n v="23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n v="50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n v="105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n v="35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n v="36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n v="119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n v="90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n v="2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n v="108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n v="16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n v="97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n v="382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n v="46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n v="82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n v="27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n v="29"/>
    <x v="1"/>
    <s v="plays"/>
    <x v="2892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n v="13"/>
    <x v="1"/>
    <s v="plays"/>
    <x v="2893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n v="6"/>
    <x v="1"/>
    <s v="plays"/>
    <x v="2895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n v="52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n v="183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n v="26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n v="486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n v="10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9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n v="37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n v="81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n v="53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n v="47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n v="7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n v="204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n v="21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n v="49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n v="68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n v="9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n v="52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n v="176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n v="232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n v="112"/>
    <x v="1"/>
    <s v="musical"/>
    <x v="2927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2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n v="255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n v="163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n v="86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n v="48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3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n v="91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8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n v="36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n v="127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n v="329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n v="81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n v="20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n v="82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n v="3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n v="13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n v="19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n v="201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n v="202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n v="66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n v="93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n v="51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n v="61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n v="109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n v="2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n v="4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n v="89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n v="80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9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n v="96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70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n v="75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n v="124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n v="265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9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n v="71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n v="9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n v="114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n v="61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n v="110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n v="136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n v="53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n v="86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n v="155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n v="115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n v="110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n v="4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n v="10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6"/>
    <x v="1"/>
    <s v="spaces"/>
    <x v="2988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n v="97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n v="94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n v="49"/>
    <x v="1"/>
    <s v="spaces"/>
    <x v="2992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n v="46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n v="23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n v="63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n v="154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n v="90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n v="119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n v="80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3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n v="131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n v="73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n v="179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n v="163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n v="108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n v="89"/>
    <x v="1"/>
    <s v="spaces"/>
    <x v="3006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n v="117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n v="234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n v="15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n v="85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n v="147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n v="51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n v="88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n v="242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n v="146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n v="103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n v="80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n v="235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n v="51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n v="163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n v="68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n v="52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n v="52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n v="164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n v="8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n v="9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n v="46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2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n v="51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n v="191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n v="89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n v="89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n v="96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n v="33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n v="37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n v="92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n v="77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n v="97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2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n v="129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n v="84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n v="8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n v="260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n v="177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n v="74"/>
    <x v="1"/>
    <s v="spaces"/>
    <x v="3049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n v="24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n v="38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n v="13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n v="56"/>
    <x v="1"/>
    <s v="spaces"/>
    <x v="3060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n v="100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n v="26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n v="118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n v="2797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n v="88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n v="20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n v="21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n v="61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n v="92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n v="7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n v="65"/>
    <x v="1"/>
    <s v="spaces"/>
    <x v="3075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n v="30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n v="53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n v="24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n v="416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n v="54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n v="421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n v="19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n v="78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n v="68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n v="17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n v="63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n v="130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n v="1270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n v="88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n v="56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n v="5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n v="57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n v="41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n v="65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n v="5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n v="141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n v="70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n v="6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n v="80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n v="10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n v="273"/>
    <x v="1"/>
    <s v="spaces"/>
    <x v="3107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n v="5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n v="70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n v="58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n v="125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n v="13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n v="10"/>
    <x v="1"/>
    <s v="spaces"/>
    <x v="3121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x v="84"/>
    <b v="0"/>
    <s v="theater/spaces"/>
    <n v="58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n v="245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n v="7"/>
    <x v="1"/>
    <s v="spaces"/>
    <x v="3124"/>
    <d v="2015-02-02T18:43:21"/>
  </r>
  <r>
    <x v="3125"/>
    <x v="3124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n v="61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n v="139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n v="94"/>
    <x v="1"/>
    <s v="plays"/>
    <x v="3130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n v="54"/>
    <x v="1"/>
    <s v="plays"/>
    <x v="3131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4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n v="19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n v="23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n v="29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n v="32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n v="251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n v="438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n v="110"/>
    <x v="1"/>
    <s v="plays"/>
    <x v="3147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n v="41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4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n v="103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n v="35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n v="42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n v="64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n v="31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n v="63"/>
    <x v="1"/>
    <s v="plays"/>
    <x v="3156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9"/>
    <x v="1"/>
    <s v="plays"/>
    <x v="3157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n v="83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n v="39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n v="80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n v="28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n v="81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n v="201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n v="3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n v="58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n v="60"/>
    <x v="1"/>
    <s v="plays"/>
    <x v="3166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n v="63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n v="51"/>
    <x v="1"/>
    <s v="plays"/>
    <x v="3168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n v="101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n v="32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n v="65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n v="79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n v="132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n v="91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n v="40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n v="58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n v="33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n v="77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n v="32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n v="36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n v="47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n v="40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n v="100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2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n v="47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n v="71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n v="357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n v="38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n v="13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n v="24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n v="53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n v="286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n v="37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n v="49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n v="13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n v="109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2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n v="23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n v="71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n v="63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n v="50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n v="6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n v="86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n v="54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n v="12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n v="107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n v="262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n v="57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n v="50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n v="67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n v="168"/>
    <x v="1"/>
    <s v="plays"/>
    <x v="3219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n v="256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n v="37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n v="37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n v="46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n v="142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n v="52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n v="60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n v="194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n v="107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n v="77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8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n v="50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n v="97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n v="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n v="86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n v="183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n v="131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n v="40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n v="60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n v="89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n v="59"/>
    <x v="1"/>
    <s v="plays"/>
    <x v="3241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n v="70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n v="116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n v="24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n v="81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n v="58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n v="46"/>
    <x v="1"/>
    <s v="plays"/>
    <x v="3247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n v="60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n v="66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n v="119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n v="83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n v="58"/>
    <x v="1"/>
    <s v="plays"/>
    <x v="3252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n v="177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n v="71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n v="73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n v="52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n v="98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n v="252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n v="75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n v="68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n v="94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n v="41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3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n v="48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n v="53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1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n v="61"/>
    <x v="1"/>
    <s v="plays"/>
    <x v="3270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n v="1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n v="205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n v="55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n v="150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n v="53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n v="54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n v="76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n v="105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9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n v="129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n v="134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n v="18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n v="203"/>
    <x v="1"/>
    <s v="plays"/>
    <x v="3284"/>
    <d v="2016-01-29T05:59:00"/>
  </r>
  <r>
    <x v="3285"/>
    <x v="3284"/>
    <s v="A new play by Matthew Gasda"/>
    <n v="4999"/>
    <n v="5604"/>
    <x v="0"/>
    <s v="US"/>
    <s v="USD"/>
    <n v="1488258000"/>
    <n v="1485556626"/>
    <b v="0"/>
    <x v="75"/>
    <b v="1"/>
    <s v="theater/plays"/>
    <n v="112"/>
    <n v="6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n v="125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n v="48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n v="27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n v="3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n v="41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n v="19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n v="84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n v="30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n v="2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n v="46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n v="125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n v="141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n v="55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n v="46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n v="57"/>
    <x v="1"/>
    <s v="plays"/>
    <x v="3301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x v="133"/>
    <b v="1"/>
    <s v="theater/plays"/>
    <n v="103"/>
    <n v="174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n v="60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n v="90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n v="204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n v="49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n v="53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n v="75"/>
    <x v="1"/>
    <s v="plays"/>
    <x v="3308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n v="210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n v="61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n v="80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n v="29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n v="49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n v="94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n v="62"/>
    <x v="1"/>
    <s v="plays"/>
    <x v="3317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n v="79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4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n v="36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n v="146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n v="26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n v="153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n v="142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n v="25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n v="293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n v="45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n v="23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n v="80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n v="33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n v="117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n v="80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8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n v="81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n v="137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n v="178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n v="109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20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n v="78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n v="52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n v="114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n v="92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n v="1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n v="70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n v="110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n v="72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n v="9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n v="77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6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n v="5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n v="147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n v="5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n v="64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n v="185"/>
    <x v="1"/>
    <s v="plays"/>
    <x v="3359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n v="127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n v="83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n v="5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n v="30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n v="44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7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n v="30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n v="45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n v="96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n v="68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n v="31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n v="38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n v="67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n v="72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n v="421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n v="105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n v="28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n v="55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n v="112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n v="85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n v="77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n v="65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n v="94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n v="100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n v="35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n v="185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n v="70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2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2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n v="36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n v="5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n v="12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n v="68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n v="27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n v="118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n v="45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n v="100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8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n v="28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n v="110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n v="32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9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n v="29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n v="81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n v="199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n v="71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n v="159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n v="38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n v="72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n v="64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n v="103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n v="71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n v="82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n v="297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n v="47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2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n v="40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n v="30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n v="52"/>
    <x v="1"/>
    <s v="plays"/>
    <x v="3432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n v="134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n v="63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n v="59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n v="143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n v="186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n v="90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n v="64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n v="60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n v="4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5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n v="43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n v="5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n v="68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n v="41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n v="41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n v="28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n v="34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n v="146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n v="359"/>
    <x v="1"/>
    <s v="plays"/>
    <x v="3456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n v="51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n v="45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n v="18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8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30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n v="91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n v="55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n v="73"/>
    <x v="1"/>
    <s v="plays"/>
    <x v="3466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x v="5"/>
    <b v="1"/>
    <s v="theater/plays"/>
    <n v="101"/>
    <n v="64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n v="716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n v="50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2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n v="3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n v="8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2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n v="53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n v="40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n v="34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n v="165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n v="125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n v="52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n v="40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n v="65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n v="55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n v="83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n v="39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n v="125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n v="78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n v="47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n v="79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n v="114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2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1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n v="74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n v="48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n v="34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n v="40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n v="60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n v="25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n v="36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n v="71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n v="67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n v="97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n v="60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n v="80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9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n v="75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n v="6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n v="50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n v="72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n v="96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n v="46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n v="57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n v="137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6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n v="82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n v="4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7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n v="42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n v="79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n v="38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n v="45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n v="14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n v="44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n v="31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n v="55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n v="66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n v="54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n v="31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n v="59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n v="11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n v="165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n v="41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n v="6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9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n v="56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n v="107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n v="111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n v="179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3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n v="43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n v="47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n v="47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n v="15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n v="21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n v="5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n v="98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n v="55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n v="2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n v="58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n v="123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n v="88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n v="73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6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n v="40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n v="13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n v="99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n v="41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6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n v="38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n v="136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n v="31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n v="176"/>
    <x v="1"/>
    <s v="plays"/>
    <x v="3585"/>
    <d v="2014-12-21T17:11:30"/>
  </r>
  <r>
    <x v="3586"/>
    <x v="3584"/>
    <s v="See Theatre In A New Light"/>
    <n v="7500"/>
    <n v="8207"/>
    <x v="0"/>
    <s v="US"/>
    <s v="USD"/>
    <n v="1474649070"/>
    <n v="1469465070"/>
    <b v="0"/>
    <x v="241"/>
    <b v="1"/>
    <s v="theater/plays"/>
    <n v="109"/>
    <n v="152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n v="23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n v="18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n v="82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n v="69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n v="73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n v="7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n v="56"/>
    <x v="1"/>
    <s v="plays"/>
    <x v="3594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n v="50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n v="78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n v="41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"/>
    <x v="1"/>
    <s v="plays"/>
    <x v="3599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n v="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n v="82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n v="45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n v="49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1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n v="61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30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n v="143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n v="52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7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n v="12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3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n v="35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n v="37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n v="6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n v="17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n v="6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n v="56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n v="47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n v="48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n v="81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n v="3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n v="85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9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n v="14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n v="57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n v="177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n v="128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n v="66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n v="18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n v="8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n v="68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n v="60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n v="550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8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8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n v="44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n v="61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n v="6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n v="74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n v="115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n v="111"/>
    <x v="1"/>
    <s v="plays"/>
    <x v="3657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n v="76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n v="23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n v="93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n v="203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n v="46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n v="51"/>
    <x v="1"/>
    <s v="plays"/>
    <x v="3665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2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n v="53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n v="37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n v="81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n v="20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n v="88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n v="53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n v="40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n v="64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n v="62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n v="66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n v="73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n v="100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n v="62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n v="62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n v="5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n v="45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n v="42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n v="59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n v="200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n v="84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n v="57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"/>
    <x v="1"/>
    <s v="plays"/>
    <x v="3690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n v="187"/>
    <x v="1"/>
    <s v="plays"/>
    <x v="3691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n v="31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n v="63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n v="121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40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n v="4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n v="3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n v="39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n v="15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n v="43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n v="15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n v="84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1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4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n v="31"/>
    <x v="1"/>
    <s v="plays"/>
    <x v="3709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n v="68"/>
    <x v="1"/>
    <s v="plays"/>
    <x v="3710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n v="27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n v="11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n v="107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n v="106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n v="133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n v="52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n v="26"/>
    <x v="1"/>
    <s v="plays"/>
    <x v="3718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n v="86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n v="11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n v="48"/>
    <x v="1"/>
    <s v="plays"/>
    <x v="3722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n v="73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n v="50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n v="6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n v="61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n v="60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n v="72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n v="52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n v="33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n v="38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n v="101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n v="26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n v="100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n v="21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n v="121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n v="38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n v="17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n v="2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n v="268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n v="76"/>
    <x v="1"/>
    <s v="musical"/>
    <x v="3757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n v="59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n v="50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n v="56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7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n v="47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5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6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n v="74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n v="107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n v="42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n v="74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n v="16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n v="95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n v="143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n v="91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n v="49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n v="70"/>
    <x v="1"/>
    <s v="musical"/>
    <x v="3778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n v="136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n v="95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n v="75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n v="64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n v="101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n v="94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n v="35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n v="18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n v="145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n v="101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n v="5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n v="47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n v="59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n v="2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n v="51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2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n v="53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n v="70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n v="19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n v="79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n v="62"/>
    <x v="1"/>
    <s v="plays"/>
    <x v="3814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n v="50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n v="48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n v="107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n v="41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n v="22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n v="80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n v="72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5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n v="108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n v="28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n v="70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9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n v="63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n v="59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n v="140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n v="57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n v="64"/>
    <x v="1"/>
    <s v="plays"/>
    <x v="3836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n v="120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n v="1008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n v="63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2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n v="26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n v="48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n v="56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n v="81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n v="70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n v="24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n v="189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n v="50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n v="75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n v="10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n v="36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n v="89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n v="82"/>
    <x v="1"/>
    <s v="plays"/>
    <x v="3860"/>
    <d v="2014-08-12T15:51:50"/>
  </r>
  <r>
    <x v="3861"/>
    <x v="3856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n v="46"/>
    <x v="1"/>
    <s v="plays"/>
    <x v="3865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n v="6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n v="50"/>
    <x v="1"/>
    <s v="plays"/>
    <x v="3867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n v="30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n v="13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n v="45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n v="8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n v="58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x v="3881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n v="18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n v="39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n v="13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n v="316"/>
    <x v="1"/>
    <s v="plays"/>
    <x v="3890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n v="37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n v="128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n v="47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n v="43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n v="51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n v="63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n v="47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n v="2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n v="2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n v="63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n v="38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n v="16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n v="34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n v="62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n v="83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3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n v="3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n v="10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n v="81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n v="57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3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n v="32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n v="92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6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n v="57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n v="249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n v="79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n v="6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n v="13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n v="51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n v="49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n v="53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n v="40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n v="24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n v="11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n v="11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n v="71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n v="23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n v="48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n v="35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n v="6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n v="23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n v="26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n v="106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n v="218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n v="27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n v="18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n v="84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n v="10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n v="34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n v="38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n v="12"/>
    <x v="1"/>
    <s v="plays"/>
    <x v="3987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n v="60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8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n v="29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n v="60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n v="83"/>
    <x v="1"/>
    <s v="plays"/>
    <x v="3999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n v="32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n v="6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n v="101"/>
    <x v="1"/>
    <s v="plays"/>
    <x v="4003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n v="46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n v="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n v="53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n v="33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n v="7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n v="33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n v="63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n v="64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3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n v="31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7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n v="6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n v="147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n v="166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n v="7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n v="11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n v="56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n v="38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n v="28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n v="33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n v="87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n v="42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n v="129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n v="24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n v="36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n v="163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n v="64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n v="7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n v="179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5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n v="33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n v="28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n v="19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n v="44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n v="223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n v="29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2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n v="127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n v="9"/>
    <x v="1"/>
    <s v="plays"/>
    <x v="4086"/>
    <d v="2015-11-21T04:00:00"/>
  </r>
  <r>
    <x v="4087"/>
    <x v="4080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n v="11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n v="26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n v="91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n v="23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7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n v="46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n v="383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n v="10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n v="10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n v="1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n v="1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10470-CE45-410A-A1F7-26B3F04E606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D5:I16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sd="0" x="1"/>
        <item sd="0" x="2"/>
        <item sd="0" x="3"/>
        <item sd="0" x="0"/>
        <item t="default" sd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22606-2A30-44FE-BDA1-81ADDD9839B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9B208-449A-4EFC-A1DD-E49F3048EDA5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4105" zoomScaleNormal="100" workbookViewId="0">
      <selection activeCell="L1" sqref="L1:L4115"/>
    </sheetView>
  </sheetViews>
  <sheetFormatPr defaultRowHeight="14.25" x14ac:dyDescent="0.45"/>
  <cols>
    <col min="1" max="1" width="7.33203125" customWidth="1"/>
    <col min="2" max="2" width="38.3984375" style="3" customWidth="1"/>
    <col min="3" max="3" width="40.265625" style="3" customWidth="1"/>
    <col min="5" max="5" width="11" customWidth="1"/>
    <col min="6" max="6" width="21.265625" customWidth="1"/>
    <col min="7" max="7" width="11.796875" customWidth="1"/>
    <col min="8" max="8" width="9.19921875" customWidth="1"/>
    <col min="9" max="9" width="10.73046875" bestFit="1" customWidth="1"/>
    <col min="10" max="10" width="13.3984375" customWidth="1"/>
    <col min="11" max="11" width="10.265625" customWidth="1"/>
    <col min="12" max="12" width="12.53125" bestFit="1" customWidth="1"/>
    <col min="13" max="13" width="7.9296875" bestFit="1" customWidth="1"/>
    <col min="14" max="14" width="24.19921875" bestFit="1" customWidth="1"/>
    <col min="15" max="15" width="13.59765625" bestFit="1" customWidth="1"/>
    <col min="16" max="16" width="11.6640625" customWidth="1"/>
    <col min="17" max="17" width="12.73046875" customWidth="1"/>
    <col min="18" max="18" width="12.53125" customWidth="1"/>
    <col min="19" max="19" width="23.86328125" style="8" customWidth="1"/>
    <col min="20" max="20" width="22.265625" style="8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ROUND(E2/D2*100,0)</f>
        <v>137</v>
      </c>
      <c r="P2">
        <f>ROUND(E2/L2,0)</f>
        <v>64</v>
      </c>
      <c r="Q2" t="str">
        <f>LEFT(N2,SEARCH("/",N2)-1)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>
        <f>ROUND(E3/L3,0)</f>
        <v>185</v>
      </c>
      <c r="Q3" t="str">
        <f t="shared" ref="Q3:Q66" si="1">LEFT(N3,SEARCH("/",N3)-1)</f>
        <v>film &amp; video</v>
      </c>
      <c r="R3" t="str">
        <f t="shared" ref="R3:R66" si="2">RIGHT(N3,LEN(N3)-SEARCH("/",N3))</f>
        <v>television</v>
      </c>
      <c r="S3" s="8">
        <f t="shared" ref="S3:S66" si="3">(((J3/60)/60)/24)+DATE(1970,1,1)</f>
        <v>42766.600497685184</v>
      </c>
      <c r="T3" s="8">
        <f t="shared" ref="T3:T66" si="4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>ROUND(E4/L4,0)</f>
        <v>15</v>
      </c>
      <c r="Q4" t="str">
        <f t="shared" si="1"/>
        <v>film &amp; video</v>
      </c>
      <c r="R4" t="str">
        <f t="shared" si="2"/>
        <v>television</v>
      </c>
      <c r="S4" s="8">
        <f t="shared" si="3"/>
        <v>42405.702349537038</v>
      </c>
      <c r="T4" s="8">
        <f t="shared" si="4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>ROUND(E5/L5,0)</f>
        <v>69</v>
      </c>
      <c r="Q5" t="str">
        <f t="shared" si="1"/>
        <v>film &amp; video</v>
      </c>
      <c r="R5" t="str">
        <f t="shared" si="2"/>
        <v>television</v>
      </c>
      <c r="S5" s="8">
        <f t="shared" si="3"/>
        <v>41828.515127314815</v>
      </c>
      <c r="T5" s="8">
        <f t="shared" si="4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ref="P6:P69" si="5">ROUND(E6/L6,0)</f>
        <v>191</v>
      </c>
      <c r="Q6" t="str">
        <f t="shared" si="1"/>
        <v>film &amp; video</v>
      </c>
      <c r="R6" t="str">
        <f t="shared" si="2"/>
        <v>television</v>
      </c>
      <c r="S6" s="8">
        <f t="shared" si="3"/>
        <v>42327.834247685183</v>
      </c>
      <c r="T6" s="8">
        <f t="shared" si="4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5"/>
        <v>93</v>
      </c>
      <c r="Q7" t="str">
        <f t="shared" si="1"/>
        <v>film &amp; video</v>
      </c>
      <c r="R7" t="str">
        <f t="shared" si="2"/>
        <v>television</v>
      </c>
      <c r="S7" s="8">
        <f t="shared" si="3"/>
        <v>42563.932951388888</v>
      </c>
      <c r="T7" s="8">
        <f t="shared" si="4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5"/>
        <v>147</v>
      </c>
      <c r="Q8" t="str">
        <f t="shared" si="1"/>
        <v>film &amp; video</v>
      </c>
      <c r="R8" t="str">
        <f t="shared" si="2"/>
        <v>television</v>
      </c>
      <c r="S8" s="8">
        <f t="shared" si="3"/>
        <v>41794.072337962964</v>
      </c>
      <c r="T8" s="8">
        <f t="shared" si="4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5"/>
        <v>160</v>
      </c>
      <c r="Q9" t="str">
        <f t="shared" si="1"/>
        <v>film &amp; video</v>
      </c>
      <c r="R9" t="str">
        <f t="shared" si="2"/>
        <v>television</v>
      </c>
      <c r="S9" s="8">
        <f t="shared" si="3"/>
        <v>42516.047071759262</v>
      </c>
      <c r="T9" s="8">
        <f t="shared" si="4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5"/>
        <v>292</v>
      </c>
      <c r="Q10" t="str">
        <f t="shared" si="1"/>
        <v>film &amp; video</v>
      </c>
      <c r="R10" t="str">
        <f t="shared" si="2"/>
        <v>television</v>
      </c>
      <c r="S10" s="8">
        <f t="shared" si="3"/>
        <v>42468.94458333333</v>
      </c>
      <c r="T10" s="8">
        <f t="shared" si="4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5"/>
        <v>31</v>
      </c>
      <c r="Q11" t="str">
        <f t="shared" si="1"/>
        <v>film &amp; video</v>
      </c>
      <c r="R11" t="str">
        <f t="shared" si="2"/>
        <v>television</v>
      </c>
      <c r="S11" s="8">
        <f t="shared" si="3"/>
        <v>42447.103518518517</v>
      </c>
      <c r="T11" s="8">
        <f t="shared" si="4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5"/>
        <v>159</v>
      </c>
      <c r="Q12" t="str">
        <f t="shared" si="1"/>
        <v>film &amp; video</v>
      </c>
      <c r="R12" t="str">
        <f t="shared" si="2"/>
        <v>television</v>
      </c>
      <c r="S12" s="8">
        <f t="shared" si="3"/>
        <v>41780.068043981482</v>
      </c>
      <c r="T12" s="8">
        <f t="shared" si="4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5"/>
        <v>80</v>
      </c>
      <c r="Q13" t="str">
        <f t="shared" si="1"/>
        <v>film &amp; video</v>
      </c>
      <c r="R13" t="str">
        <f t="shared" si="2"/>
        <v>television</v>
      </c>
      <c r="S13" s="8">
        <f t="shared" si="3"/>
        <v>42572.778495370367</v>
      </c>
      <c r="T13" s="8">
        <f t="shared" si="4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5"/>
        <v>60</v>
      </c>
      <c r="Q14" t="str">
        <f t="shared" si="1"/>
        <v>film &amp; video</v>
      </c>
      <c r="R14" t="str">
        <f t="shared" si="2"/>
        <v>television</v>
      </c>
      <c r="S14" s="8">
        <f t="shared" si="3"/>
        <v>41791.713252314818</v>
      </c>
      <c r="T14" s="8">
        <f t="shared" si="4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5"/>
        <v>110</v>
      </c>
      <c r="Q15" t="str">
        <f t="shared" si="1"/>
        <v>film &amp; video</v>
      </c>
      <c r="R15" t="str">
        <f t="shared" si="2"/>
        <v>television</v>
      </c>
      <c r="S15" s="8">
        <f t="shared" si="3"/>
        <v>42508.677187499998</v>
      </c>
      <c r="T15" s="8">
        <f t="shared" si="4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5"/>
        <v>148</v>
      </c>
      <c r="Q16" t="str">
        <f t="shared" si="1"/>
        <v>film &amp; video</v>
      </c>
      <c r="R16" t="str">
        <f t="shared" si="2"/>
        <v>television</v>
      </c>
      <c r="S16" s="8">
        <f t="shared" si="3"/>
        <v>41808.02648148148</v>
      </c>
      <c r="T16" s="8">
        <f t="shared" si="4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5"/>
        <v>22</v>
      </c>
      <c r="Q17" t="str">
        <f t="shared" si="1"/>
        <v>film &amp; video</v>
      </c>
      <c r="R17" t="str">
        <f t="shared" si="2"/>
        <v>television</v>
      </c>
      <c r="S17" s="8">
        <f t="shared" si="3"/>
        <v>42256.391875000001</v>
      </c>
      <c r="T17" s="8">
        <f t="shared" si="4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5"/>
        <v>172</v>
      </c>
      <c r="Q18" t="str">
        <f t="shared" si="1"/>
        <v>film &amp; video</v>
      </c>
      <c r="R18" t="str">
        <f t="shared" si="2"/>
        <v>television</v>
      </c>
      <c r="S18" s="8">
        <f t="shared" si="3"/>
        <v>41760.796423611115</v>
      </c>
      <c r="T18" s="8">
        <f t="shared" si="4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5"/>
        <v>42</v>
      </c>
      <c r="Q19" t="str">
        <f t="shared" si="1"/>
        <v>film &amp; video</v>
      </c>
      <c r="R19" t="str">
        <f t="shared" si="2"/>
        <v>television</v>
      </c>
      <c r="S19" s="8">
        <f t="shared" si="3"/>
        <v>41917.731736111113</v>
      </c>
      <c r="T19" s="8">
        <f t="shared" si="4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5"/>
        <v>93</v>
      </c>
      <c r="Q20" t="str">
        <f t="shared" si="1"/>
        <v>film &amp; video</v>
      </c>
      <c r="R20" t="str">
        <f t="shared" si="2"/>
        <v>television</v>
      </c>
      <c r="S20" s="8">
        <f t="shared" si="3"/>
        <v>41869.542314814818</v>
      </c>
      <c r="T20" s="8">
        <f t="shared" si="4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5"/>
        <v>56</v>
      </c>
      <c r="Q21" t="str">
        <f t="shared" si="1"/>
        <v>film &amp; video</v>
      </c>
      <c r="R21" t="str">
        <f t="shared" si="2"/>
        <v>television</v>
      </c>
      <c r="S21" s="8">
        <f t="shared" si="3"/>
        <v>42175.816365740742</v>
      </c>
      <c r="T21" s="8">
        <f t="shared" si="4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5"/>
        <v>80</v>
      </c>
      <c r="Q22" t="str">
        <f t="shared" si="1"/>
        <v>film &amp; video</v>
      </c>
      <c r="R22" t="str">
        <f t="shared" si="2"/>
        <v>television</v>
      </c>
      <c r="S22" s="8">
        <f t="shared" si="3"/>
        <v>42200.758240740746</v>
      </c>
      <c r="T22" s="8">
        <f t="shared" si="4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5"/>
        <v>200</v>
      </c>
      <c r="Q23" t="str">
        <f t="shared" si="1"/>
        <v>film &amp; video</v>
      </c>
      <c r="R23" t="str">
        <f t="shared" si="2"/>
        <v>television</v>
      </c>
      <c r="S23" s="8">
        <f t="shared" si="3"/>
        <v>41878.627187500002</v>
      </c>
      <c r="T23" s="8">
        <f t="shared" si="4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5"/>
        <v>51</v>
      </c>
      <c r="Q24" t="str">
        <f t="shared" si="1"/>
        <v>film &amp; video</v>
      </c>
      <c r="R24" t="str">
        <f t="shared" si="2"/>
        <v>television</v>
      </c>
      <c r="S24" s="8">
        <f t="shared" si="3"/>
        <v>41989.91134259259</v>
      </c>
      <c r="T24" s="8">
        <f t="shared" si="4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5"/>
        <v>103</v>
      </c>
      <c r="Q25" t="str">
        <f t="shared" si="1"/>
        <v>film &amp; video</v>
      </c>
      <c r="R25" t="str">
        <f t="shared" si="2"/>
        <v>television</v>
      </c>
      <c r="S25" s="8">
        <f t="shared" si="3"/>
        <v>42097.778946759259</v>
      </c>
      <c r="T25" s="8">
        <f t="shared" si="4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5"/>
        <v>66</v>
      </c>
      <c r="Q26" t="str">
        <f t="shared" si="1"/>
        <v>film &amp; video</v>
      </c>
      <c r="R26" t="str">
        <f t="shared" si="2"/>
        <v>television</v>
      </c>
      <c r="S26" s="8">
        <f t="shared" si="3"/>
        <v>42229.820173611108</v>
      </c>
      <c r="T26" s="8">
        <f t="shared" si="4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5"/>
        <v>57</v>
      </c>
      <c r="Q27" t="str">
        <f t="shared" si="1"/>
        <v>film &amp; video</v>
      </c>
      <c r="R27" t="str">
        <f t="shared" si="2"/>
        <v>television</v>
      </c>
      <c r="S27" s="8">
        <f t="shared" si="3"/>
        <v>42318.025011574078</v>
      </c>
      <c r="T27" s="8">
        <f t="shared" si="4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5"/>
        <v>102</v>
      </c>
      <c r="Q28" t="str">
        <f t="shared" si="1"/>
        <v>film &amp; video</v>
      </c>
      <c r="R28" t="str">
        <f t="shared" si="2"/>
        <v>television</v>
      </c>
      <c r="S28" s="8">
        <f t="shared" si="3"/>
        <v>41828.515555555554</v>
      </c>
      <c r="T28" s="8">
        <f t="shared" si="4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5"/>
        <v>149</v>
      </c>
      <c r="Q29" t="str">
        <f t="shared" si="1"/>
        <v>film &amp; video</v>
      </c>
      <c r="R29" t="str">
        <f t="shared" si="2"/>
        <v>television</v>
      </c>
      <c r="S29" s="8">
        <f t="shared" si="3"/>
        <v>41929.164733796293</v>
      </c>
      <c r="T29" s="8">
        <f t="shared" si="4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5"/>
        <v>170</v>
      </c>
      <c r="Q30" t="str">
        <f t="shared" si="1"/>
        <v>film &amp; video</v>
      </c>
      <c r="R30" t="str">
        <f t="shared" si="2"/>
        <v>television</v>
      </c>
      <c r="S30" s="8">
        <f t="shared" si="3"/>
        <v>42324.96393518518</v>
      </c>
      <c r="T30" s="8">
        <f t="shared" si="4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5"/>
        <v>32</v>
      </c>
      <c r="Q31" t="str">
        <f t="shared" si="1"/>
        <v>film &amp; video</v>
      </c>
      <c r="R31" t="str">
        <f t="shared" si="2"/>
        <v>television</v>
      </c>
      <c r="S31" s="8">
        <f t="shared" si="3"/>
        <v>41812.67324074074</v>
      </c>
      <c r="T31" s="8">
        <f t="shared" si="4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5"/>
        <v>76</v>
      </c>
      <c r="Q32" t="str">
        <f t="shared" si="1"/>
        <v>film &amp; video</v>
      </c>
      <c r="R32" t="str">
        <f t="shared" si="2"/>
        <v>television</v>
      </c>
      <c r="S32" s="8">
        <f t="shared" si="3"/>
        <v>41842.292997685188</v>
      </c>
      <c r="T32" s="8">
        <f t="shared" si="4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5"/>
        <v>13</v>
      </c>
      <c r="Q33" t="str">
        <f t="shared" si="1"/>
        <v>film &amp; video</v>
      </c>
      <c r="R33" t="str">
        <f t="shared" si="2"/>
        <v>television</v>
      </c>
      <c r="S33" s="8">
        <f t="shared" si="3"/>
        <v>42376.79206018518</v>
      </c>
      <c r="T33" s="8">
        <f t="shared" si="4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5"/>
        <v>320</v>
      </c>
      <c r="Q34" t="str">
        <f t="shared" si="1"/>
        <v>film &amp; video</v>
      </c>
      <c r="R34" t="str">
        <f t="shared" si="2"/>
        <v>television</v>
      </c>
      <c r="S34" s="8">
        <f t="shared" si="3"/>
        <v>42461.627511574072</v>
      </c>
      <c r="T34" s="8">
        <f t="shared" si="4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5"/>
        <v>84</v>
      </c>
      <c r="Q35" t="str">
        <f t="shared" si="1"/>
        <v>film &amp; video</v>
      </c>
      <c r="R35" t="str">
        <f t="shared" si="2"/>
        <v>television</v>
      </c>
      <c r="S35" s="8">
        <f t="shared" si="3"/>
        <v>42286.660891203705</v>
      </c>
      <c r="T35" s="8">
        <f t="shared" si="4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5"/>
        <v>50</v>
      </c>
      <c r="Q36" t="str">
        <f t="shared" si="1"/>
        <v>film &amp; video</v>
      </c>
      <c r="R36" t="str">
        <f t="shared" si="2"/>
        <v>television</v>
      </c>
      <c r="S36" s="8">
        <f t="shared" si="3"/>
        <v>41841.321770833332</v>
      </c>
      <c r="T36" s="8">
        <f t="shared" si="4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5"/>
        <v>59</v>
      </c>
      <c r="Q37" t="str">
        <f t="shared" si="1"/>
        <v>film &amp; video</v>
      </c>
      <c r="R37" t="str">
        <f t="shared" si="2"/>
        <v>television</v>
      </c>
      <c r="S37" s="8">
        <f t="shared" si="3"/>
        <v>42098.291828703703</v>
      </c>
      <c r="T37" s="8">
        <f t="shared" si="4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5"/>
        <v>194</v>
      </c>
      <c r="Q38" t="str">
        <f t="shared" si="1"/>
        <v>film &amp; video</v>
      </c>
      <c r="R38" t="str">
        <f t="shared" si="2"/>
        <v>television</v>
      </c>
      <c r="S38" s="8">
        <f t="shared" si="3"/>
        <v>42068.307002314818</v>
      </c>
      <c r="T38" s="8">
        <f t="shared" si="4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5"/>
        <v>160</v>
      </c>
      <c r="Q39" t="str">
        <f t="shared" si="1"/>
        <v>film &amp; video</v>
      </c>
      <c r="R39" t="str">
        <f t="shared" si="2"/>
        <v>television</v>
      </c>
      <c r="S39" s="8">
        <f t="shared" si="3"/>
        <v>42032.693043981482</v>
      </c>
      <c r="T39" s="8">
        <f t="shared" si="4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5"/>
        <v>42</v>
      </c>
      <c r="Q40" t="str">
        <f t="shared" si="1"/>
        <v>film &amp; video</v>
      </c>
      <c r="R40" t="str">
        <f t="shared" si="2"/>
        <v>television</v>
      </c>
      <c r="S40" s="8">
        <f t="shared" si="3"/>
        <v>41375.057222222218</v>
      </c>
      <c r="T40" s="8">
        <f t="shared" si="4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5"/>
        <v>151</v>
      </c>
      <c r="Q41" t="str">
        <f t="shared" si="1"/>
        <v>film &amp; video</v>
      </c>
      <c r="R41" t="str">
        <f t="shared" si="2"/>
        <v>television</v>
      </c>
      <c r="S41" s="8">
        <f t="shared" si="3"/>
        <v>41754.047083333331</v>
      </c>
      <c r="T41" s="8">
        <f t="shared" si="4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5"/>
        <v>127</v>
      </c>
      <c r="Q42" t="str">
        <f t="shared" si="1"/>
        <v>film &amp; video</v>
      </c>
      <c r="R42" t="str">
        <f t="shared" si="2"/>
        <v>television</v>
      </c>
      <c r="S42" s="8">
        <f t="shared" si="3"/>
        <v>41789.21398148148</v>
      </c>
      <c r="T42" s="8">
        <f t="shared" si="4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5"/>
        <v>105</v>
      </c>
      <c r="Q43" t="str">
        <f t="shared" si="1"/>
        <v>film &amp; video</v>
      </c>
      <c r="R43" t="str">
        <f t="shared" si="2"/>
        <v>television</v>
      </c>
      <c r="S43" s="8">
        <f t="shared" si="3"/>
        <v>41887.568912037037</v>
      </c>
      <c r="T43" s="8">
        <f t="shared" si="4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5"/>
        <v>118</v>
      </c>
      <c r="Q44" t="str">
        <f t="shared" si="1"/>
        <v>film &amp; video</v>
      </c>
      <c r="R44" t="str">
        <f t="shared" si="2"/>
        <v>television</v>
      </c>
      <c r="S44" s="8">
        <f t="shared" si="3"/>
        <v>41971.639189814814</v>
      </c>
      <c r="T44" s="8">
        <f t="shared" si="4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5"/>
        <v>117</v>
      </c>
      <c r="Q45" t="str">
        <f t="shared" si="1"/>
        <v>film &amp; video</v>
      </c>
      <c r="R45" t="str">
        <f t="shared" si="2"/>
        <v>television</v>
      </c>
      <c r="S45" s="8">
        <f t="shared" si="3"/>
        <v>41802.790347222224</v>
      </c>
      <c r="T45" s="8">
        <f t="shared" si="4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5"/>
        <v>133</v>
      </c>
      <c r="Q46" t="str">
        <f t="shared" si="1"/>
        <v>film &amp; video</v>
      </c>
      <c r="R46" t="str">
        <f t="shared" si="2"/>
        <v>television</v>
      </c>
      <c r="S46" s="8">
        <f t="shared" si="3"/>
        <v>41874.098807870374</v>
      </c>
      <c r="T46" s="8">
        <f t="shared" si="4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5"/>
        <v>98</v>
      </c>
      <c r="Q47" t="str">
        <f t="shared" si="1"/>
        <v>film &amp; video</v>
      </c>
      <c r="R47" t="str">
        <f t="shared" si="2"/>
        <v>television</v>
      </c>
      <c r="S47" s="8">
        <f t="shared" si="3"/>
        <v>42457.623923611114</v>
      </c>
      <c r="T47" s="8">
        <f t="shared" si="4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5"/>
        <v>194</v>
      </c>
      <c r="Q48" t="str">
        <f t="shared" si="1"/>
        <v>film &amp; video</v>
      </c>
      <c r="R48" t="str">
        <f t="shared" si="2"/>
        <v>television</v>
      </c>
      <c r="S48" s="8">
        <f t="shared" si="3"/>
        <v>42323.964976851858</v>
      </c>
      <c r="T48" s="8">
        <f t="shared" si="4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5"/>
        <v>77</v>
      </c>
      <c r="Q49" t="str">
        <f t="shared" si="1"/>
        <v>film &amp; video</v>
      </c>
      <c r="R49" t="str">
        <f t="shared" si="2"/>
        <v>television</v>
      </c>
      <c r="S49" s="8">
        <f t="shared" si="3"/>
        <v>41932.819525462961</v>
      </c>
      <c r="T49" s="8">
        <f t="shared" si="4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5"/>
        <v>57</v>
      </c>
      <c r="Q50" t="str">
        <f t="shared" si="1"/>
        <v>film &amp; video</v>
      </c>
      <c r="R50" t="str">
        <f t="shared" si="2"/>
        <v>television</v>
      </c>
      <c r="S50" s="8">
        <f t="shared" si="3"/>
        <v>42033.516898148147</v>
      </c>
      <c r="T50" s="8">
        <f t="shared" si="4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5"/>
        <v>138</v>
      </c>
      <c r="Q51" t="str">
        <f t="shared" si="1"/>
        <v>film &amp; video</v>
      </c>
      <c r="R51" t="str">
        <f t="shared" si="2"/>
        <v>television</v>
      </c>
      <c r="S51" s="8">
        <f t="shared" si="3"/>
        <v>42271.176446759258</v>
      </c>
      <c r="T51" s="8">
        <f t="shared" si="4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5"/>
        <v>27</v>
      </c>
      <c r="Q52" t="str">
        <f t="shared" si="1"/>
        <v>film &amp; video</v>
      </c>
      <c r="R52" t="str">
        <f t="shared" si="2"/>
        <v>television</v>
      </c>
      <c r="S52" s="8">
        <f t="shared" si="3"/>
        <v>41995.752986111111</v>
      </c>
      <c r="T52" s="8">
        <f t="shared" si="4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5"/>
        <v>118</v>
      </c>
      <c r="Q53" t="str">
        <f t="shared" si="1"/>
        <v>film &amp; video</v>
      </c>
      <c r="R53" t="str">
        <f t="shared" si="2"/>
        <v>television</v>
      </c>
      <c r="S53" s="8">
        <f t="shared" si="3"/>
        <v>42196.928668981483</v>
      </c>
      <c r="T53" s="8">
        <f t="shared" si="4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5"/>
        <v>223</v>
      </c>
      <c r="Q54" t="str">
        <f t="shared" si="1"/>
        <v>film &amp; video</v>
      </c>
      <c r="R54" t="str">
        <f t="shared" si="2"/>
        <v>television</v>
      </c>
      <c r="S54" s="8">
        <f t="shared" si="3"/>
        <v>41807.701921296299</v>
      </c>
      <c r="T54" s="8">
        <f t="shared" si="4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5"/>
        <v>28</v>
      </c>
      <c r="Q55" t="str">
        <f t="shared" si="1"/>
        <v>film &amp; video</v>
      </c>
      <c r="R55" t="str">
        <f t="shared" si="2"/>
        <v>television</v>
      </c>
      <c r="S55" s="8">
        <f t="shared" si="3"/>
        <v>41719.549131944441</v>
      </c>
      <c r="T55" s="8">
        <f t="shared" si="4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5"/>
        <v>194</v>
      </c>
      <c r="Q56" t="str">
        <f t="shared" si="1"/>
        <v>film &amp; video</v>
      </c>
      <c r="R56" t="str">
        <f t="shared" si="2"/>
        <v>television</v>
      </c>
      <c r="S56" s="8">
        <f t="shared" si="3"/>
        <v>42333.713206018518</v>
      </c>
      <c r="T56" s="8">
        <f t="shared" si="4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5"/>
        <v>129</v>
      </c>
      <c r="Q57" t="str">
        <f t="shared" si="1"/>
        <v>film &amp; video</v>
      </c>
      <c r="R57" t="str">
        <f t="shared" si="2"/>
        <v>television</v>
      </c>
      <c r="S57" s="8">
        <f t="shared" si="3"/>
        <v>42496.968935185185</v>
      </c>
      <c r="T57" s="8">
        <f t="shared" si="4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5"/>
        <v>49</v>
      </c>
      <c r="Q58" t="str">
        <f t="shared" si="1"/>
        <v>film &amp; video</v>
      </c>
      <c r="R58" t="str">
        <f t="shared" si="2"/>
        <v>television</v>
      </c>
      <c r="S58" s="8">
        <f t="shared" si="3"/>
        <v>42149.548888888887</v>
      </c>
      <c r="T58" s="8">
        <f t="shared" si="4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5"/>
        <v>222</v>
      </c>
      <c r="Q59" t="str">
        <f t="shared" si="1"/>
        <v>film &amp; video</v>
      </c>
      <c r="R59" t="str">
        <f t="shared" si="2"/>
        <v>television</v>
      </c>
      <c r="S59" s="8">
        <f t="shared" si="3"/>
        <v>42089.83289351852</v>
      </c>
      <c r="T59" s="8">
        <f t="shared" si="4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5"/>
        <v>137</v>
      </c>
      <c r="Q60" t="str">
        <f t="shared" si="1"/>
        <v>film &amp; video</v>
      </c>
      <c r="R60" t="str">
        <f t="shared" si="2"/>
        <v>television</v>
      </c>
      <c r="S60" s="8">
        <f t="shared" si="3"/>
        <v>41932.745046296295</v>
      </c>
      <c r="T60" s="8">
        <f t="shared" si="4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5"/>
        <v>607</v>
      </c>
      <c r="Q61" t="str">
        <f t="shared" si="1"/>
        <v>film &amp; video</v>
      </c>
      <c r="R61" t="str">
        <f t="shared" si="2"/>
        <v>television</v>
      </c>
      <c r="S61" s="8">
        <f t="shared" si="3"/>
        <v>42230.23583333334</v>
      </c>
      <c r="T61" s="8">
        <f t="shared" si="4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5"/>
        <v>43</v>
      </c>
      <c r="Q62" t="str">
        <f t="shared" si="1"/>
        <v>film &amp; video</v>
      </c>
      <c r="R62" t="str">
        <f t="shared" si="2"/>
        <v>shorts</v>
      </c>
      <c r="S62" s="8">
        <f t="shared" si="3"/>
        <v>41701.901817129627</v>
      </c>
      <c r="T62" s="8">
        <f t="shared" si="4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5"/>
        <v>322</v>
      </c>
      <c r="Q63" t="str">
        <f t="shared" si="1"/>
        <v>film &amp; video</v>
      </c>
      <c r="R63" t="str">
        <f t="shared" si="2"/>
        <v>shorts</v>
      </c>
      <c r="S63" s="8">
        <f t="shared" si="3"/>
        <v>41409.814317129632</v>
      </c>
      <c r="T63" s="8">
        <f t="shared" si="4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5"/>
        <v>97</v>
      </c>
      <c r="Q64" t="str">
        <f t="shared" si="1"/>
        <v>film &amp; video</v>
      </c>
      <c r="R64" t="str">
        <f t="shared" si="2"/>
        <v>shorts</v>
      </c>
      <c r="S64" s="8">
        <f t="shared" si="3"/>
        <v>41311.799513888887</v>
      </c>
      <c r="T64" s="8">
        <f t="shared" si="4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5"/>
        <v>35</v>
      </c>
      <c r="Q65" t="str">
        <f t="shared" si="1"/>
        <v>film &amp; video</v>
      </c>
      <c r="R65" t="str">
        <f t="shared" si="2"/>
        <v>shorts</v>
      </c>
      <c r="S65" s="8">
        <f t="shared" si="3"/>
        <v>41612.912187499998</v>
      </c>
      <c r="T65" s="8">
        <f t="shared" si="4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ROUND(E66/D66*100,0)</f>
        <v>173</v>
      </c>
      <c r="P66">
        <f t="shared" si="5"/>
        <v>87</v>
      </c>
      <c r="Q66" t="str">
        <f t="shared" si="1"/>
        <v>film &amp; video</v>
      </c>
      <c r="R66" t="str">
        <f t="shared" si="2"/>
        <v>shorts</v>
      </c>
      <c r="S66" s="8">
        <f t="shared" si="3"/>
        <v>41433.01829861111</v>
      </c>
      <c r="T66" s="8">
        <f t="shared" si="4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108</v>
      </c>
      <c r="P67">
        <f t="shared" si="5"/>
        <v>132</v>
      </c>
      <c r="Q67" t="str">
        <f t="shared" ref="Q67:Q130" si="7">LEFT(N67,SEARCH("/",N67)-1)</f>
        <v>film &amp; video</v>
      </c>
      <c r="R67" t="str">
        <f t="shared" ref="R67:R130" si="8">RIGHT(N67,LEN(N67)-SEARCH("/",N67))</f>
        <v>shorts</v>
      </c>
      <c r="S67" s="8">
        <f t="shared" ref="S67:S130" si="9">(((J67/60)/60)/24)+DATE(1970,1,1)</f>
        <v>41835.821226851855</v>
      </c>
      <c r="T67" s="8">
        <f t="shared" ref="T67:T130" si="10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5"/>
        <v>91</v>
      </c>
      <c r="Q68" t="str">
        <f t="shared" si="7"/>
        <v>film &amp; video</v>
      </c>
      <c r="R68" t="str">
        <f t="shared" si="8"/>
        <v>shorts</v>
      </c>
      <c r="S68" s="8">
        <f t="shared" si="9"/>
        <v>42539.849768518514</v>
      </c>
      <c r="T68" s="8">
        <f t="shared" si="10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5"/>
        <v>116</v>
      </c>
      <c r="Q69" t="str">
        <f t="shared" si="7"/>
        <v>film &amp; video</v>
      </c>
      <c r="R69" t="str">
        <f t="shared" si="8"/>
        <v>shorts</v>
      </c>
      <c r="S69" s="8">
        <f t="shared" si="9"/>
        <v>41075.583379629628</v>
      </c>
      <c r="T69" s="8">
        <f t="shared" si="10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ref="P70:P133" si="11">ROUND(E70/L70,0)</f>
        <v>21</v>
      </c>
      <c r="Q70" t="str">
        <f t="shared" si="7"/>
        <v>film &amp; video</v>
      </c>
      <c r="R70" t="str">
        <f t="shared" si="8"/>
        <v>shorts</v>
      </c>
      <c r="S70" s="8">
        <f t="shared" si="9"/>
        <v>41663.569340277776</v>
      </c>
      <c r="T70" s="8">
        <f t="shared" si="10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11"/>
        <v>62</v>
      </c>
      <c r="Q71" t="str">
        <f t="shared" si="7"/>
        <v>film &amp; video</v>
      </c>
      <c r="R71" t="str">
        <f t="shared" si="8"/>
        <v>shorts</v>
      </c>
      <c r="S71" s="8">
        <f t="shared" si="9"/>
        <v>40786.187789351854</v>
      </c>
      <c r="T71" s="8">
        <f t="shared" si="10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11"/>
        <v>37</v>
      </c>
      <c r="Q72" t="str">
        <f t="shared" si="7"/>
        <v>film &amp; video</v>
      </c>
      <c r="R72" t="str">
        <f t="shared" si="8"/>
        <v>shorts</v>
      </c>
      <c r="S72" s="8">
        <f t="shared" si="9"/>
        <v>40730.896354166667</v>
      </c>
      <c r="T72" s="8">
        <f t="shared" si="10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11"/>
        <v>70</v>
      </c>
      <c r="Q73" t="str">
        <f t="shared" si="7"/>
        <v>film &amp; video</v>
      </c>
      <c r="R73" t="str">
        <f t="shared" si="8"/>
        <v>shorts</v>
      </c>
      <c r="S73" s="8">
        <f t="shared" si="9"/>
        <v>40997.271493055552</v>
      </c>
      <c r="T73" s="8">
        <f t="shared" si="10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11"/>
        <v>58</v>
      </c>
      <c r="Q74" t="str">
        <f t="shared" si="7"/>
        <v>film &amp; video</v>
      </c>
      <c r="R74" t="str">
        <f t="shared" si="8"/>
        <v>shorts</v>
      </c>
      <c r="S74" s="8">
        <f t="shared" si="9"/>
        <v>41208.010196759256</v>
      </c>
      <c r="T74" s="8">
        <f t="shared" si="10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11"/>
        <v>50</v>
      </c>
      <c r="Q75" t="str">
        <f t="shared" si="7"/>
        <v>film &amp; video</v>
      </c>
      <c r="R75" t="str">
        <f t="shared" si="8"/>
        <v>shorts</v>
      </c>
      <c r="S75" s="8">
        <f t="shared" si="9"/>
        <v>40587.75675925926</v>
      </c>
      <c r="T75" s="8">
        <f t="shared" si="10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11"/>
        <v>19</v>
      </c>
      <c r="Q76" t="str">
        <f t="shared" si="7"/>
        <v>film &amp; video</v>
      </c>
      <c r="R76" t="str">
        <f t="shared" si="8"/>
        <v>shorts</v>
      </c>
      <c r="S76" s="8">
        <f t="shared" si="9"/>
        <v>42360.487210648149</v>
      </c>
      <c r="T76" s="8">
        <f t="shared" si="10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11"/>
        <v>86</v>
      </c>
      <c r="Q77" t="str">
        <f t="shared" si="7"/>
        <v>film &amp; video</v>
      </c>
      <c r="R77" t="str">
        <f t="shared" si="8"/>
        <v>shorts</v>
      </c>
      <c r="S77" s="8">
        <f t="shared" si="9"/>
        <v>41357.209166666667</v>
      </c>
      <c r="T77" s="8">
        <f t="shared" si="10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11"/>
        <v>31</v>
      </c>
      <c r="Q78" t="str">
        <f t="shared" si="7"/>
        <v>film &amp; video</v>
      </c>
      <c r="R78" t="str">
        <f t="shared" si="8"/>
        <v>shorts</v>
      </c>
      <c r="S78" s="8">
        <f t="shared" si="9"/>
        <v>40844.691643518519</v>
      </c>
      <c r="T78" s="8">
        <f t="shared" si="10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11"/>
        <v>60</v>
      </c>
      <c r="Q79" t="str">
        <f t="shared" si="7"/>
        <v>film &amp; video</v>
      </c>
      <c r="R79" t="str">
        <f t="shared" si="8"/>
        <v>shorts</v>
      </c>
      <c r="S79" s="8">
        <f t="shared" si="9"/>
        <v>40997.144872685189</v>
      </c>
      <c r="T79" s="8">
        <f t="shared" si="10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11"/>
        <v>39</v>
      </c>
      <c r="Q80" t="str">
        <f t="shared" si="7"/>
        <v>film &amp; video</v>
      </c>
      <c r="R80" t="str">
        <f t="shared" si="8"/>
        <v>shorts</v>
      </c>
      <c r="S80" s="8">
        <f t="shared" si="9"/>
        <v>42604.730567129634</v>
      </c>
      <c r="T80" s="8">
        <f t="shared" si="10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11"/>
        <v>40</v>
      </c>
      <c r="Q81" t="str">
        <f t="shared" si="7"/>
        <v>film &amp; video</v>
      </c>
      <c r="R81" t="str">
        <f t="shared" si="8"/>
        <v>shorts</v>
      </c>
      <c r="S81" s="8">
        <f t="shared" si="9"/>
        <v>41724.776539351849</v>
      </c>
      <c r="T81" s="8">
        <f t="shared" si="10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11"/>
        <v>274</v>
      </c>
      <c r="Q82" t="str">
        <f t="shared" si="7"/>
        <v>film &amp; video</v>
      </c>
      <c r="R82" t="str">
        <f t="shared" si="8"/>
        <v>shorts</v>
      </c>
      <c r="S82" s="8">
        <f t="shared" si="9"/>
        <v>41583.083981481483</v>
      </c>
      <c r="T82" s="8">
        <f t="shared" si="10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11"/>
        <v>53</v>
      </c>
      <c r="Q83" t="str">
        <f t="shared" si="7"/>
        <v>film &amp; video</v>
      </c>
      <c r="R83" t="str">
        <f t="shared" si="8"/>
        <v>shorts</v>
      </c>
      <c r="S83" s="8">
        <f t="shared" si="9"/>
        <v>41100.158877314818</v>
      </c>
      <c r="T83" s="8">
        <f t="shared" si="10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11"/>
        <v>40</v>
      </c>
      <c r="Q84" t="str">
        <f t="shared" si="7"/>
        <v>film &amp; video</v>
      </c>
      <c r="R84" t="str">
        <f t="shared" si="8"/>
        <v>shorts</v>
      </c>
      <c r="S84" s="8">
        <f t="shared" si="9"/>
        <v>40795.820150462961</v>
      </c>
      <c r="T84" s="8">
        <f t="shared" si="10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11"/>
        <v>16</v>
      </c>
      <c r="Q85" t="str">
        <f t="shared" si="7"/>
        <v>film &amp; video</v>
      </c>
      <c r="R85" t="str">
        <f t="shared" si="8"/>
        <v>shorts</v>
      </c>
      <c r="S85" s="8">
        <f t="shared" si="9"/>
        <v>42042.615613425922</v>
      </c>
      <c r="T85" s="8">
        <f t="shared" si="10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11"/>
        <v>71</v>
      </c>
      <c r="Q86" t="str">
        <f t="shared" si="7"/>
        <v>film &amp; video</v>
      </c>
      <c r="R86" t="str">
        <f t="shared" si="8"/>
        <v>shorts</v>
      </c>
      <c r="S86" s="8">
        <f t="shared" si="9"/>
        <v>40648.757939814815</v>
      </c>
      <c r="T86" s="8">
        <f t="shared" si="10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11"/>
        <v>72</v>
      </c>
      <c r="Q87" t="str">
        <f t="shared" si="7"/>
        <v>film &amp; video</v>
      </c>
      <c r="R87" t="str">
        <f t="shared" si="8"/>
        <v>shorts</v>
      </c>
      <c r="S87" s="8">
        <f t="shared" si="9"/>
        <v>40779.125428240739</v>
      </c>
      <c r="T87" s="8">
        <f t="shared" si="10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11"/>
        <v>376</v>
      </c>
      <c r="Q88" t="str">
        <f t="shared" si="7"/>
        <v>film &amp; video</v>
      </c>
      <c r="R88" t="str">
        <f t="shared" si="8"/>
        <v>shorts</v>
      </c>
      <c r="S88" s="8">
        <f t="shared" si="9"/>
        <v>42291.556076388893</v>
      </c>
      <c r="T88" s="8">
        <f t="shared" si="10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11"/>
        <v>105</v>
      </c>
      <c r="Q89" t="str">
        <f t="shared" si="7"/>
        <v>film &amp; video</v>
      </c>
      <c r="R89" t="str">
        <f t="shared" si="8"/>
        <v>shorts</v>
      </c>
      <c r="S89" s="8">
        <f t="shared" si="9"/>
        <v>40322.53938657407</v>
      </c>
      <c r="T89" s="8">
        <f t="shared" si="10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11"/>
        <v>60</v>
      </c>
      <c r="Q90" t="str">
        <f t="shared" si="7"/>
        <v>film &amp; video</v>
      </c>
      <c r="R90" t="str">
        <f t="shared" si="8"/>
        <v>shorts</v>
      </c>
      <c r="S90" s="8">
        <f t="shared" si="9"/>
        <v>41786.65892361111</v>
      </c>
      <c r="T90" s="8">
        <f t="shared" si="10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11"/>
        <v>123</v>
      </c>
      <c r="Q91" t="str">
        <f t="shared" si="7"/>
        <v>film &amp; video</v>
      </c>
      <c r="R91" t="str">
        <f t="shared" si="8"/>
        <v>shorts</v>
      </c>
      <c r="S91" s="8">
        <f t="shared" si="9"/>
        <v>41402.752222222225</v>
      </c>
      <c r="T91" s="8">
        <f t="shared" si="10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11"/>
        <v>31</v>
      </c>
      <c r="Q92" t="str">
        <f t="shared" si="7"/>
        <v>film &amp; video</v>
      </c>
      <c r="R92" t="str">
        <f t="shared" si="8"/>
        <v>shorts</v>
      </c>
      <c r="S92" s="8">
        <f t="shared" si="9"/>
        <v>40706.297442129631</v>
      </c>
      <c r="T92" s="8">
        <f t="shared" si="10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11"/>
        <v>78</v>
      </c>
      <c r="Q93" t="str">
        <f t="shared" si="7"/>
        <v>film &amp; video</v>
      </c>
      <c r="R93" t="str">
        <f t="shared" si="8"/>
        <v>shorts</v>
      </c>
      <c r="S93" s="8">
        <f t="shared" si="9"/>
        <v>40619.402361111112</v>
      </c>
      <c r="T93" s="8">
        <f t="shared" si="10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11"/>
        <v>122</v>
      </c>
      <c r="Q94" t="str">
        <f t="shared" si="7"/>
        <v>film &amp; video</v>
      </c>
      <c r="R94" t="str">
        <f t="shared" si="8"/>
        <v>shorts</v>
      </c>
      <c r="S94" s="8">
        <f t="shared" si="9"/>
        <v>42721.198877314819</v>
      </c>
      <c r="T94" s="8">
        <f t="shared" si="10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11"/>
        <v>74</v>
      </c>
      <c r="Q95" t="str">
        <f t="shared" si="7"/>
        <v>film &amp; video</v>
      </c>
      <c r="R95" t="str">
        <f t="shared" si="8"/>
        <v>shorts</v>
      </c>
      <c r="S95" s="8">
        <f t="shared" si="9"/>
        <v>41065.858067129629</v>
      </c>
      <c r="T95" s="8">
        <f t="shared" si="10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11"/>
        <v>22</v>
      </c>
      <c r="Q96" t="str">
        <f t="shared" si="7"/>
        <v>film &amp; video</v>
      </c>
      <c r="R96" t="str">
        <f t="shared" si="8"/>
        <v>shorts</v>
      </c>
      <c r="S96" s="8">
        <f t="shared" si="9"/>
        <v>41716.717847222222</v>
      </c>
      <c r="T96" s="8">
        <f t="shared" si="10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11"/>
        <v>22</v>
      </c>
      <c r="Q97" t="str">
        <f t="shared" si="7"/>
        <v>film &amp; video</v>
      </c>
      <c r="R97" t="str">
        <f t="shared" si="8"/>
        <v>shorts</v>
      </c>
      <c r="S97" s="8">
        <f t="shared" si="9"/>
        <v>40935.005104166667</v>
      </c>
      <c r="T97" s="8">
        <f t="shared" si="10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11"/>
        <v>51</v>
      </c>
      <c r="Q98" t="str">
        <f t="shared" si="7"/>
        <v>film &amp; video</v>
      </c>
      <c r="R98" t="str">
        <f t="shared" si="8"/>
        <v>shorts</v>
      </c>
      <c r="S98" s="8">
        <f t="shared" si="9"/>
        <v>40324.662511574075</v>
      </c>
      <c r="T98" s="8">
        <f t="shared" si="10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11"/>
        <v>53</v>
      </c>
      <c r="Q99" t="str">
        <f t="shared" si="7"/>
        <v>film &amp; video</v>
      </c>
      <c r="R99" t="str">
        <f t="shared" si="8"/>
        <v>shorts</v>
      </c>
      <c r="S99" s="8">
        <f t="shared" si="9"/>
        <v>40706.135208333333</v>
      </c>
      <c r="T99" s="8">
        <f t="shared" si="10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11"/>
        <v>57</v>
      </c>
      <c r="Q100" t="str">
        <f t="shared" si="7"/>
        <v>film &amp; video</v>
      </c>
      <c r="R100" t="str">
        <f t="shared" si="8"/>
        <v>shorts</v>
      </c>
      <c r="S100" s="8">
        <f t="shared" si="9"/>
        <v>41214.79483796296</v>
      </c>
      <c r="T100" s="8">
        <f t="shared" si="10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11"/>
        <v>41</v>
      </c>
      <c r="Q101" t="str">
        <f t="shared" si="7"/>
        <v>film &amp; video</v>
      </c>
      <c r="R101" t="str">
        <f t="shared" si="8"/>
        <v>shorts</v>
      </c>
      <c r="S101" s="8">
        <f t="shared" si="9"/>
        <v>41631.902766203704</v>
      </c>
      <c r="T101" s="8">
        <f t="shared" si="10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11"/>
        <v>192</v>
      </c>
      <c r="Q102" t="str">
        <f t="shared" si="7"/>
        <v>film &amp; video</v>
      </c>
      <c r="R102" t="str">
        <f t="shared" si="8"/>
        <v>shorts</v>
      </c>
      <c r="S102" s="8">
        <f t="shared" si="9"/>
        <v>41197.753310185188</v>
      </c>
      <c r="T102" s="8">
        <f t="shared" si="10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11"/>
        <v>100</v>
      </c>
      <c r="Q103" t="str">
        <f t="shared" si="7"/>
        <v>film &amp; video</v>
      </c>
      <c r="R103" t="str">
        <f t="shared" si="8"/>
        <v>shorts</v>
      </c>
      <c r="S103" s="8">
        <f t="shared" si="9"/>
        <v>41274.776736111111</v>
      </c>
      <c r="T103" s="8">
        <f t="shared" si="10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11"/>
        <v>118</v>
      </c>
      <c r="Q104" t="str">
        <f t="shared" si="7"/>
        <v>film &amp; video</v>
      </c>
      <c r="R104" t="str">
        <f t="shared" si="8"/>
        <v>shorts</v>
      </c>
      <c r="S104" s="8">
        <f t="shared" si="9"/>
        <v>40505.131168981483</v>
      </c>
      <c r="T104" s="8">
        <f t="shared" si="10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11"/>
        <v>28</v>
      </c>
      <c r="Q105" t="str">
        <f t="shared" si="7"/>
        <v>film &amp; video</v>
      </c>
      <c r="R105" t="str">
        <f t="shared" si="8"/>
        <v>shorts</v>
      </c>
      <c r="S105" s="8">
        <f t="shared" si="9"/>
        <v>41682.805902777778</v>
      </c>
      <c r="T105" s="8">
        <f t="shared" si="10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11"/>
        <v>60</v>
      </c>
      <c r="Q106" t="str">
        <f t="shared" si="7"/>
        <v>film &amp; video</v>
      </c>
      <c r="R106" t="str">
        <f t="shared" si="8"/>
        <v>shorts</v>
      </c>
      <c r="S106" s="8">
        <f t="shared" si="9"/>
        <v>40612.695208333331</v>
      </c>
      <c r="T106" s="8">
        <f t="shared" si="10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11"/>
        <v>39</v>
      </c>
      <c r="Q107" t="str">
        <f t="shared" si="7"/>
        <v>film &amp; video</v>
      </c>
      <c r="R107" t="str">
        <f t="shared" si="8"/>
        <v>shorts</v>
      </c>
      <c r="S107" s="8">
        <f t="shared" si="9"/>
        <v>42485.724768518514</v>
      </c>
      <c r="T107" s="8">
        <f t="shared" si="10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11"/>
        <v>186</v>
      </c>
      <c r="Q108" t="str">
        <f t="shared" si="7"/>
        <v>film &amp; video</v>
      </c>
      <c r="R108" t="str">
        <f t="shared" si="8"/>
        <v>shorts</v>
      </c>
      <c r="S108" s="8">
        <f t="shared" si="9"/>
        <v>40987.776631944449</v>
      </c>
      <c r="T108" s="8">
        <f t="shared" si="10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11"/>
        <v>111</v>
      </c>
      <c r="Q109" t="str">
        <f t="shared" si="7"/>
        <v>film &amp; video</v>
      </c>
      <c r="R109" t="str">
        <f t="shared" si="8"/>
        <v>shorts</v>
      </c>
      <c r="S109" s="8">
        <f t="shared" si="9"/>
        <v>40635.982488425929</v>
      </c>
      <c r="T109" s="8">
        <f t="shared" si="10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11"/>
        <v>79</v>
      </c>
      <c r="Q110" t="str">
        <f t="shared" si="7"/>
        <v>film &amp; video</v>
      </c>
      <c r="R110" t="str">
        <f t="shared" si="8"/>
        <v>shorts</v>
      </c>
      <c r="S110" s="8">
        <f t="shared" si="9"/>
        <v>41365.613078703704</v>
      </c>
      <c r="T110" s="8">
        <f t="shared" si="10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11"/>
        <v>47</v>
      </c>
      <c r="Q111" t="str">
        <f t="shared" si="7"/>
        <v>film &amp; video</v>
      </c>
      <c r="R111" t="str">
        <f t="shared" si="8"/>
        <v>shorts</v>
      </c>
      <c r="S111" s="8">
        <f t="shared" si="9"/>
        <v>40570.025810185187</v>
      </c>
      <c r="T111" s="8">
        <f t="shared" si="10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11"/>
        <v>65</v>
      </c>
      <c r="Q112" t="str">
        <f t="shared" si="7"/>
        <v>film &amp; video</v>
      </c>
      <c r="R112" t="str">
        <f t="shared" si="8"/>
        <v>shorts</v>
      </c>
      <c r="S112" s="8">
        <f t="shared" si="9"/>
        <v>41557.949687500004</v>
      </c>
      <c r="T112" s="8">
        <f t="shared" si="10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11"/>
        <v>102</v>
      </c>
      <c r="Q113" t="str">
        <f t="shared" si="7"/>
        <v>film &amp; video</v>
      </c>
      <c r="R113" t="str">
        <f t="shared" si="8"/>
        <v>shorts</v>
      </c>
      <c r="S113" s="8">
        <f t="shared" si="9"/>
        <v>42125.333182870367</v>
      </c>
      <c r="T113" s="8">
        <f t="shared" si="10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11"/>
        <v>64</v>
      </c>
      <c r="Q114" t="str">
        <f t="shared" si="7"/>
        <v>film &amp; video</v>
      </c>
      <c r="R114" t="str">
        <f t="shared" si="8"/>
        <v>shorts</v>
      </c>
      <c r="S114" s="8">
        <f t="shared" si="9"/>
        <v>41718.043032407404</v>
      </c>
      <c r="T114" s="8">
        <f t="shared" si="10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11"/>
        <v>90</v>
      </c>
      <c r="Q115" t="str">
        <f t="shared" si="7"/>
        <v>film &amp; video</v>
      </c>
      <c r="R115" t="str">
        <f t="shared" si="8"/>
        <v>shorts</v>
      </c>
      <c r="S115" s="8">
        <f t="shared" si="9"/>
        <v>40753.758425925924</v>
      </c>
      <c r="T115" s="8">
        <f t="shared" si="10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11"/>
        <v>89</v>
      </c>
      <c r="Q116" t="str">
        <f t="shared" si="7"/>
        <v>film &amp; video</v>
      </c>
      <c r="R116" t="str">
        <f t="shared" si="8"/>
        <v>shorts</v>
      </c>
      <c r="S116" s="8">
        <f t="shared" si="9"/>
        <v>40861.27416666667</v>
      </c>
      <c r="T116" s="8">
        <f t="shared" si="10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11"/>
        <v>29</v>
      </c>
      <c r="Q117" t="str">
        <f t="shared" si="7"/>
        <v>film &amp; video</v>
      </c>
      <c r="R117" t="str">
        <f t="shared" si="8"/>
        <v>shorts</v>
      </c>
      <c r="S117" s="8">
        <f t="shared" si="9"/>
        <v>40918.738935185182</v>
      </c>
      <c r="T117" s="8">
        <f t="shared" si="10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11"/>
        <v>70</v>
      </c>
      <c r="Q118" t="str">
        <f t="shared" si="7"/>
        <v>film &amp; video</v>
      </c>
      <c r="R118" t="str">
        <f t="shared" si="8"/>
        <v>shorts</v>
      </c>
      <c r="S118" s="8">
        <f t="shared" si="9"/>
        <v>40595.497164351851</v>
      </c>
      <c r="T118" s="8">
        <f t="shared" si="10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11"/>
        <v>167</v>
      </c>
      <c r="Q119" t="str">
        <f t="shared" si="7"/>
        <v>film &amp; video</v>
      </c>
      <c r="R119" t="str">
        <f t="shared" si="8"/>
        <v>shorts</v>
      </c>
      <c r="S119" s="8">
        <f t="shared" si="9"/>
        <v>40248.834999999999</v>
      </c>
      <c r="T119" s="8">
        <f t="shared" si="10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11"/>
        <v>145</v>
      </c>
      <c r="Q120" t="str">
        <f t="shared" si="7"/>
        <v>film &amp; video</v>
      </c>
      <c r="R120" t="str">
        <f t="shared" si="8"/>
        <v>shorts</v>
      </c>
      <c r="S120" s="8">
        <f t="shared" si="9"/>
        <v>40723.053657407407</v>
      </c>
      <c r="T120" s="8">
        <f t="shared" si="10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11"/>
        <v>92</v>
      </c>
      <c r="Q121" t="str">
        <f t="shared" si="7"/>
        <v>film &amp; video</v>
      </c>
      <c r="R121" t="str">
        <f t="shared" si="8"/>
        <v>shorts</v>
      </c>
      <c r="S121" s="8">
        <f t="shared" si="9"/>
        <v>40739.069282407407</v>
      </c>
      <c r="T121" s="8">
        <f t="shared" si="10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8">
        <f t="shared" si="9"/>
        <v>42616.049849537041</v>
      </c>
      <c r="T122" s="8">
        <f t="shared" si="10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8">
        <f t="shared" si="9"/>
        <v>42096.704976851848</v>
      </c>
      <c r="T123" s="8">
        <f t="shared" si="10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11"/>
        <v>#DIV/0!</v>
      </c>
      <c r="Q124" t="str">
        <f t="shared" si="7"/>
        <v>film &amp; video</v>
      </c>
      <c r="R124" t="str">
        <f t="shared" si="8"/>
        <v>science fiction</v>
      </c>
      <c r="S124" s="8">
        <f t="shared" si="9"/>
        <v>42593.431793981479</v>
      </c>
      <c r="T124" s="8">
        <f t="shared" si="10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11"/>
        <v>25</v>
      </c>
      <c r="Q125" t="str">
        <f t="shared" si="7"/>
        <v>film &amp; video</v>
      </c>
      <c r="R125" t="str">
        <f t="shared" si="8"/>
        <v>science fiction</v>
      </c>
      <c r="S125" s="8">
        <f t="shared" si="9"/>
        <v>41904.781990740739</v>
      </c>
      <c r="T125" s="8">
        <f t="shared" si="10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11"/>
        <v>#DIV/0!</v>
      </c>
      <c r="Q126" t="str">
        <f t="shared" si="7"/>
        <v>film &amp; video</v>
      </c>
      <c r="R126" t="str">
        <f t="shared" si="8"/>
        <v>science fiction</v>
      </c>
      <c r="S126" s="8">
        <f t="shared" si="9"/>
        <v>42114.928726851853</v>
      </c>
      <c r="T126" s="8">
        <f t="shared" si="10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11"/>
        <v>12</v>
      </c>
      <c r="Q127" t="str">
        <f t="shared" si="7"/>
        <v>film &amp; video</v>
      </c>
      <c r="R127" t="str">
        <f t="shared" si="8"/>
        <v>science fiction</v>
      </c>
      <c r="S127" s="8">
        <f t="shared" si="9"/>
        <v>42709.993981481486</v>
      </c>
      <c r="T127" s="8">
        <f t="shared" si="10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11"/>
        <v>107</v>
      </c>
      <c r="Q128" t="str">
        <f t="shared" si="7"/>
        <v>film &amp; video</v>
      </c>
      <c r="R128" t="str">
        <f t="shared" si="8"/>
        <v>science fiction</v>
      </c>
      <c r="S128" s="8">
        <f t="shared" si="9"/>
        <v>42135.589548611111</v>
      </c>
      <c r="T128" s="8">
        <f t="shared" si="10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11"/>
        <v>48</v>
      </c>
      <c r="Q129" t="str">
        <f t="shared" si="7"/>
        <v>film &amp; video</v>
      </c>
      <c r="R129" t="str">
        <f t="shared" si="8"/>
        <v>science fiction</v>
      </c>
      <c r="S129" s="8">
        <f t="shared" si="9"/>
        <v>42067.62431712963</v>
      </c>
      <c r="T129" s="8">
        <f t="shared" si="10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ROUND(E130/D130*100,0)</f>
        <v>2</v>
      </c>
      <c r="P130">
        <f t="shared" si="11"/>
        <v>311</v>
      </c>
      <c r="Q130" t="str">
        <f t="shared" si="7"/>
        <v>film &amp; video</v>
      </c>
      <c r="R130" t="str">
        <f t="shared" si="8"/>
        <v>science fiction</v>
      </c>
      <c r="S130" s="8">
        <f t="shared" si="9"/>
        <v>42628.22792824074</v>
      </c>
      <c r="T130" s="8">
        <f t="shared" si="10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t="e">
        <f t="shared" si="11"/>
        <v>#DIV/0!</v>
      </c>
      <c r="Q131" t="str">
        <f t="shared" ref="Q131:Q194" si="13">LEFT(N131,SEARCH("/",N131)-1)</f>
        <v>film &amp; video</v>
      </c>
      <c r="R131" t="str">
        <f t="shared" ref="R131:R194" si="14">RIGHT(N131,LEN(N131)-SEARCH("/",N131))</f>
        <v>science fiction</v>
      </c>
      <c r="S131" s="8">
        <f t="shared" ref="S131:S194" si="15">(((J131/60)/60)/24)+DATE(1970,1,1)</f>
        <v>41882.937303240738</v>
      </c>
      <c r="T131" s="8">
        <f t="shared" ref="T131:T194" si="16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1"/>
        <v>#DIV/0!</v>
      </c>
      <c r="Q132" t="str">
        <f t="shared" si="13"/>
        <v>film &amp; video</v>
      </c>
      <c r="R132" t="str">
        <f t="shared" si="14"/>
        <v>science fiction</v>
      </c>
      <c r="S132" s="8">
        <f t="shared" si="15"/>
        <v>41778.915416666663</v>
      </c>
      <c r="T132" s="8">
        <f t="shared" si="16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1"/>
        <v>#DIV/0!</v>
      </c>
      <c r="Q133" t="str">
        <f t="shared" si="13"/>
        <v>film &amp; video</v>
      </c>
      <c r="R133" t="str">
        <f t="shared" si="14"/>
        <v>science fiction</v>
      </c>
      <c r="S133" s="8">
        <f t="shared" si="15"/>
        <v>42541.837511574078</v>
      </c>
      <c r="T133" s="8">
        <f t="shared" si="16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ref="P134:P197" si="17">ROUND(E134/L134,0)</f>
        <v>95</v>
      </c>
      <c r="Q134" t="str">
        <f t="shared" si="13"/>
        <v>film &amp; video</v>
      </c>
      <c r="R134" t="str">
        <f t="shared" si="14"/>
        <v>science fiction</v>
      </c>
      <c r="S134" s="8">
        <f t="shared" si="15"/>
        <v>41905.812581018516</v>
      </c>
      <c r="T134" s="8">
        <f t="shared" si="16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7"/>
        <v>#DIV/0!</v>
      </c>
      <c r="Q135" t="str">
        <f t="shared" si="13"/>
        <v>film &amp; video</v>
      </c>
      <c r="R135" t="str">
        <f t="shared" si="14"/>
        <v>science fiction</v>
      </c>
      <c r="S135" s="8">
        <f t="shared" si="15"/>
        <v>42491.80768518518</v>
      </c>
      <c r="T135" s="8">
        <f t="shared" si="16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7"/>
        <v>#DIV/0!</v>
      </c>
      <c r="Q136" t="str">
        <f t="shared" si="13"/>
        <v>film &amp; video</v>
      </c>
      <c r="R136" t="str">
        <f t="shared" si="14"/>
        <v>science fiction</v>
      </c>
      <c r="S136" s="8">
        <f t="shared" si="15"/>
        <v>42221.909930555557</v>
      </c>
      <c r="T136" s="8">
        <f t="shared" si="16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7"/>
        <v>81</v>
      </c>
      <c r="Q137" t="str">
        <f t="shared" si="13"/>
        <v>film &amp; video</v>
      </c>
      <c r="R137" t="str">
        <f t="shared" si="14"/>
        <v>science fiction</v>
      </c>
      <c r="S137" s="8">
        <f t="shared" si="15"/>
        <v>41788.381909722222</v>
      </c>
      <c r="T137" s="8">
        <f t="shared" si="16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7"/>
        <v>#DIV/0!</v>
      </c>
      <c r="Q138" t="str">
        <f t="shared" si="13"/>
        <v>film &amp; video</v>
      </c>
      <c r="R138" t="str">
        <f t="shared" si="14"/>
        <v>science fiction</v>
      </c>
      <c r="S138" s="8">
        <f t="shared" si="15"/>
        <v>42096.410115740742</v>
      </c>
      <c r="T138" s="8">
        <f t="shared" si="16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7"/>
        <v>#DIV/0!</v>
      </c>
      <c r="Q139" t="str">
        <f t="shared" si="13"/>
        <v>film &amp; video</v>
      </c>
      <c r="R139" t="str">
        <f t="shared" si="14"/>
        <v>science fiction</v>
      </c>
      <c r="S139" s="8">
        <f t="shared" si="15"/>
        <v>42239.573993055557</v>
      </c>
      <c r="T139" s="8">
        <f t="shared" si="16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7"/>
        <v>81</v>
      </c>
      <c r="Q140" t="str">
        <f t="shared" si="13"/>
        <v>film &amp; video</v>
      </c>
      <c r="R140" t="str">
        <f t="shared" si="14"/>
        <v>science fiction</v>
      </c>
      <c r="S140" s="8">
        <f t="shared" si="15"/>
        <v>42186.257418981477</v>
      </c>
      <c r="T140" s="8">
        <f t="shared" si="16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8">
        <f t="shared" si="15"/>
        <v>42187.920972222222</v>
      </c>
      <c r="T141" s="8">
        <f t="shared" si="16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7"/>
        <v>#DIV/0!</v>
      </c>
      <c r="Q142" t="str">
        <f t="shared" si="13"/>
        <v>film &amp; video</v>
      </c>
      <c r="R142" t="str">
        <f t="shared" si="14"/>
        <v>science fiction</v>
      </c>
      <c r="S142" s="8">
        <f t="shared" si="15"/>
        <v>42053.198287037041</v>
      </c>
      <c r="T142" s="8">
        <f t="shared" si="16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7"/>
        <v>46</v>
      </c>
      <c r="Q143" t="str">
        <f t="shared" si="13"/>
        <v>film &amp; video</v>
      </c>
      <c r="R143" t="str">
        <f t="shared" si="14"/>
        <v>science fiction</v>
      </c>
      <c r="S143" s="8">
        <f t="shared" si="15"/>
        <v>42110.153043981481</v>
      </c>
      <c r="T143" s="8">
        <f t="shared" si="16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8">
        <f t="shared" si="15"/>
        <v>41938.893263888887</v>
      </c>
      <c r="T144" s="8">
        <f t="shared" si="16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7"/>
        <v>#DIV/0!</v>
      </c>
      <c r="Q145" t="str">
        <f t="shared" si="13"/>
        <v>film &amp; video</v>
      </c>
      <c r="R145" t="str">
        <f t="shared" si="14"/>
        <v>science fiction</v>
      </c>
      <c r="S145" s="8">
        <f t="shared" si="15"/>
        <v>42559.064143518524</v>
      </c>
      <c r="T145" s="8">
        <f t="shared" si="16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7"/>
        <v>56</v>
      </c>
      <c r="Q146" t="str">
        <f t="shared" si="13"/>
        <v>film &amp; video</v>
      </c>
      <c r="R146" t="str">
        <f t="shared" si="14"/>
        <v>science fiction</v>
      </c>
      <c r="S146" s="8">
        <f t="shared" si="15"/>
        <v>42047.762407407412</v>
      </c>
      <c r="T146" s="8">
        <f t="shared" si="16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7"/>
        <v>38</v>
      </c>
      <c r="Q147" t="str">
        <f t="shared" si="13"/>
        <v>film &amp; video</v>
      </c>
      <c r="R147" t="str">
        <f t="shared" si="14"/>
        <v>science fiction</v>
      </c>
      <c r="S147" s="8">
        <f t="shared" si="15"/>
        <v>42200.542268518519</v>
      </c>
      <c r="T147" s="8">
        <f t="shared" si="16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7"/>
        <v>38</v>
      </c>
      <c r="Q148" t="str">
        <f t="shared" si="13"/>
        <v>film &amp; video</v>
      </c>
      <c r="R148" t="str">
        <f t="shared" si="14"/>
        <v>science fiction</v>
      </c>
      <c r="S148" s="8">
        <f t="shared" si="15"/>
        <v>42693.016180555554</v>
      </c>
      <c r="T148" s="8">
        <f t="shared" si="16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7"/>
        <v>#DIV/0!</v>
      </c>
      <c r="Q149" t="str">
        <f t="shared" si="13"/>
        <v>film &amp; video</v>
      </c>
      <c r="R149" t="str">
        <f t="shared" si="14"/>
        <v>science fiction</v>
      </c>
      <c r="S149" s="8">
        <f t="shared" si="15"/>
        <v>41969.767824074079</v>
      </c>
      <c r="T149" s="8">
        <f t="shared" si="16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8">
        <f t="shared" si="15"/>
        <v>42397.281666666662</v>
      </c>
      <c r="T150" s="8">
        <f t="shared" si="16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7"/>
        <v>15</v>
      </c>
      <c r="Q151" t="str">
        <f t="shared" si="13"/>
        <v>film &amp; video</v>
      </c>
      <c r="R151" t="str">
        <f t="shared" si="14"/>
        <v>science fiction</v>
      </c>
      <c r="S151" s="8">
        <f t="shared" si="15"/>
        <v>41968.172106481477</v>
      </c>
      <c r="T151" s="8">
        <f t="shared" si="16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7"/>
        <v>449</v>
      </c>
      <c r="Q152" t="str">
        <f t="shared" si="13"/>
        <v>film &amp; video</v>
      </c>
      <c r="R152" t="str">
        <f t="shared" si="14"/>
        <v>science fiction</v>
      </c>
      <c r="S152" s="8">
        <f t="shared" si="15"/>
        <v>42090.161828703705</v>
      </c>
      <c r="T152" s="8">
        <f t="shared" si="16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8">
        <f t="shared" si="15"/>
        <v>42113.550821759258</v>
      </c>
      <c r="T153" s="8">
        <f t="shared" si="16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8">
        <f t="shared" si="15"/>
        <v>41875.077546296299</v>
      </c>
      <c r="T154" s="8">
        <f t="shared" si="16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7"/>
        <v>36</v>
      </c>
      <c r="Q155" t="str">
        <f t="shared" si="13"/>
        <v>film &amp; video</v>
      </c>
      <c r="R155" t="str">
        <f t="shared" si="14"/>
        <v>science fiction</v>
      </c>
      <c r="S155" s="8">
        <f t="shared" si="15"/>
        <v>41933.586157407408</v>
      </c>
      <c r="T155" s="8">
        <f t="shared" si="16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7"/>
        <v>13</v>
      </c>
      <c r="Q156" t="str">
        <f t="shared" si="13"/>
        <v>film &amp; video</v>
      </c>
      <c r="R156" t="str">
        <f t="shared" si="14"/>
        <v>science fiction</v>
      </c>
      <c r="S156" s="8">
        <f t="shared" si="15"/>
        <v>42115.547395833331</v>
      </c>
      <c r="T156" s="8">
        <f t="shared" si="16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7"/>
        <v>20</v>
      </c>
      <c r="Q157" t="str">
        <f t="shared" si="13"/>
        <v>film &amp; video</v>
      </c>
      <c r="R157" t="str">
        <f t="shared" si="14"/>
        <v>science fiction</v>
      </c>
      <c r="S157" s="8">
        <f t="shared" si="15"/>
        <v>42168.559432870374</v>
      </c>
      <c r="T157" s="8">
        <f t="shared" si="16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8">
        <f t="shared" si="15"/>
        <v>41794.124953703707</v>
      </c>
      <c r="T158" s="8">
        <f t="shared" si="16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8">
        <f t="shared" si="15"/>
        <v>42396.911712962959</v>
      </c>
      <c r="T159" s="8">
        <f t="shared" si="16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7"/>
        <v>#DIV/0!</v>
      </c>
      <c r="Q160" t="str">
        <f t="shared" si="13"/>
        <v>film &amp; video</v>
      </c>
      <c r="R160" t="str">
        <f t="shared" si="14"/>
        <v>science fiction</v>
      </c>
      <c r="S160" s="8">
        <f t="shared" si="15"/>
        <v>41904.07671296296</v>
      </c>
      <c r="T160" s="8">
        <f t="shared" si="16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8">
        <f t="shared" si="15"/>
        <v>42514.434548611112</v>
      </c>
      <c r="T161" s="8">
        <f t="shared" si="16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7"/>
        <v>#DIV/0!</v>
      </c>
      <c r="Q162" t="str">
        <f t="shared" si="13"/>
        <v>film &amp; video</v>
      </c>
      <c r="R162" t="str">
        <f t="shared" si="14"/>
        <v>drama</v>
      </c>
      <c r="S162" s="8">
        <f t="shared" si="15"/>
        <v>42171.913090277783</v>
      </c>
      <c r="T162" s="8">
        <f t="shared" si="16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7"/>
        <v>5</v>
      </c>
      <c r="Q163" t="str">
        <f t="shared" si="13"/>
        <v>film &amp; video</v>
      </c>
      <c r="R163" t="str">
        <f t="shared" si="14"/>
        <v>drama</v>
      </c>
      <c r="S163" s="8">
        <f t="shared" si="15"/>
        <v>41792.687442129631</v>
      </c>
      <c r="T163" s="8">
        <f t="shared" si="16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7"/>
        <v>44</v>
      </c>
      <c r="Q164" t="str">
        <f t="shared" si="13"/>
        <v>film &amp; video</v>
      </c>
      <c r="R164" t="str">
        <f t="shared" si="14"/>
        <v>drama</v>
      </c>
      <c r="S164" s="8">
        <f t="shared" si="15"/>
        <v>41835.126805555556</v>
      </c>
      <c r="T164" s="8">
        <f t="shared" si="16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7"/>
        <v>#DIV/0!</v>
      </c>
      <c r="Q165" t="str">
        <f t="shared" si="13"/>
        <v>film &amp; video</v>
      </c>
      <c r="R165" t="str">
        <f t="shared" si="14"/>
        <v>drama</v>
      </c>
      <c r="S165" s="8">
        <f t="shared" si="15"/>
        <v>42243.961273148147</v>
      </c>
      <c r="T165" s="8">
        <f t="shared" si="16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7"/>
        <v>91</v>
      </c>
      <c r="Q166" t="str">
        <f t="shared" si="13"/>
        <v>film &amp; video</v>
      </c>
      <c r="R166" t="str">
        <f t="shared" si="14"/>
        <v>drama</v>
      </c>
      <c r="S166" s="8">
        <f t="shared" si="15"/>
        <v>41841.762743055559</v>
      </c>
      <c r="T166" s="8">
        <f t="shared" si="16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7"/>
        <v>#DIV/0!</v>
      </c>
      <c r="Q167" t="str">
        <f t="shared" si="13"/>
        <v>film &amp; video</v>
      </c>
      <c r="R167" t="str">
        <f t="shared" si="14"/>
        <v>drama</v>
      </c>
      <c r="S167" s="8">
        <f t="shared" si="15"/>
        <v>42351.658842592587</v>
      </c>
      <c r="T167" s="8">
        <f t="shared" si="16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8">
        <f t="shared" si="15"/>
        <v>42721.075949074075</v>
      </c>
      <c r="T168" s="8">
        <f t="shared" si="16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7"/>
        <v>6</v>
      </c>
      <c r="Q169" t="str">
        <f t="shared" si="13"/>
        <v>film &amp; video</v>
      </c>
      <c r="R169" t="str">
        <f t="shared" si="14"/>
        <v>drama</v>
      </c>
      <c r="S169" s="8">
        <f t="shared" si="15"/>
        <v>42160.927488425921</v>
      </c>
      <c r="T169" s="8">
        <f t="shared" si="16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7"/>
        <v>108</v>
      </c>
      <c r="Q170" t="str">
        <f t="shared" si="13"/>
        <v>film &amp; video</v>
      </c>
      <c r="R170" t="str">
        <f t="shared" si="14"/>
        <v>drama</v>
      </c>
      <c r="S170" s="8">
        <f t="shared" si="15"/>
        <v>42052.83530092593</v>
      </c>
      <c r="T170" s="8">
        <f t="shared" si="16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7"/>
        <v>56</v>
      </c>
      <c r="Q171" t="str">
        <f t="shared" si="13"/>
        <v>film &amp; video</v>
      </c>
      <c r="R171" t="str">
        <f t="shared" si="14"/>
        <v>drama</v>
      </c>
      <c r="S171" s="8">
        <f t="shared" si="15"/>
        <v>41900.505312499998</v>
      </c>
      <c r="T171" s="8">
        <f t="shared" si="16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7"/>
        <v>33</v>
      </c>
      <c r="Q172" t="str">
        <f t="shared" si="13"/>
        <v>film &amp; video</v>
      </c>
      <c r="R172" t="str">
        <f t="shared" si="14"/>
        <v>drama</v>
      </c>
      <c r="S172" s="8">
        <f t="shared" si="15"/>
        <v>42216.977812500001</v>
      </c>
      <c r="T172" s="8">
        <f t="shared" si="16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7"/>
        <v>1</v>
      </c>
      <c r="Q173" t="str">
        <f t="shared" si="13"/>
        <v>film &amp; video</v>
      </c>
      <c r="R173" t="str">
        <f t="shared" si="14"/>
        <v>drama</v>
      </c>
      <c r="S173" s="8">
        <f t="shared" si="15"/>
        <v>42534.180717592593</v>
      </c>
      <c r="T173" s="8">
        <f t="shared" si="16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7"/>
        <v>#DIV/0!</v>
      </c>
      <c r="Q174" t="str">
        <f t="shared" si="13"/>
        <v>film &amp; video</v>
      </c>
      <c r="R174" t="str">
        <f t="shared" si="14"/>
        <v>drama</v>
      </c>
      <c r="S174" s="8">
        <f t="shared" si="15"/>
        <v>42047.394942129627</v>
      </c>
      <c r="T174" s="8">
        <f t="shared" si="16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7"/>
        <v>#DIV/0!</v>
      </c>
      <c r="Q175" t="str">
        <f t="shared" si="13"/>
        <v>film &amp; video</v>
      </c>
      <c r="R175" t="str">
        <f t="shared" si="14"/>
        <v>drama</v>
      </c>
      <c r="S175" s="8">
        <f t="shared" si="15"/>
        <v>42033.573009259257</v>
      </c>
      <c r="T175" s="8">
        <f t="shared" si="16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7"/>
        <v>#DIV/0!</v>
      </c>
      <c r="Q176" t="str">
        <f t="shared" si="13"/>
        <v>film &amp; video</v>
      </c>
      <c r="R176" t="str">
        <f t="shared" si="14"/>
        <v>drama</v>
      </c>
      <c r="S176" s="8">
        <f t="shared" si="15"/>
        <v>42072.758981481486</v>
      </c>
      <c r="T176" s="8">
        <f t="shared" si="16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7"/>
        <v>50</v>
      </c>
      <c r="Q177" t="str">
        <f t="shared" si="13"/>
        <v>film &amp; video</v>
      </c>
      <c r="R177" t="str">
        <f t="shared" si="14"/>
        <v>drama</v>
      </c>
      <c r="S177" s="8">
        <f t="shared" si="15"/>
        <v>41855.777905092589</v>
      </c>
      <c r="T177" s="8">
        <f t="shared" si="16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7"/>
        <v>#DIV/0!</v>
      </c>
      <c r="Q178" t="str">
        <f t="shared" si="13"/>
        <v>film &amp; video</v>
      </c>
      <c r="R178" t="str">
        <f t="shared" si="14"/>
        <v>drama</v>
      </c>
      <c r="S178" s="8">
        <f t="shared" si="15"/>
        <v>42191.824062500003</v>
      </c>
      <c r="T178" s="8">
        <f t="shared" si="16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7"/>
        <v>26</v>
      </c>
      <c r="Q179" t="str">
        <f t="shared" si="13"/>
        <v>film &amp; video</v>
      </c>
      <c r="R179" t="str">
        <f t="shared" si="14"/>
        <v>drama</v>
      </c>
      <c r="S179" s="8">
        <f t="shared" si="15"/>
        <v>42070.047754629632</v>
      </c>
      <c r="T179" s="8">
        <f t="shared" si="16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7"/>
        <v>#DIV/0!</v>
      </c>
      <c r="Q180" t="str">
        <f t="shared" si="13"/>
        <v>film &amp; video</v>
      </c>
      <c r="R180" t="str">
        <f t="shared" si="14"/>
        <v>drama</v>
      </c>
      <c r="S180" s="8">
        <f t="shared" si="15"/>
        <v>42304.955381944441</v>
      </c>
      <c r="T180" s="8">
        <f t="shared" si="16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7"/>
        <v>100</v>
      </c>
      <c r="Q181" t="str">
        <f t="shared" si="13"/>
        <v>film &amp; video</v>
      </c>
      <c r="R181" t="str">
        <f t="shared" si="14"/>
        <v>drama</v>
      </c>
      <c r="S181" s="8">
        <f t="shared" si="15"/>
        <v>42403.080497685187</v>
      </c>
      <c r="T181" s="8">
        <f t="shared" si="16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7"/>
        <v>31</v>
      </c>
      <c r="Q182" t="str">
        <f t="shared" si="13"/>
        <v>film &amp; video</v>
      </c>
      <c r="R182" t="str">
        <f t="shared" si="14"/>
        <v>drama</v>
      </c>
      <c r="S182" s="8">
        <f t="shared" si="15"/>
        <v>42067.991238425922</v>
      </c>
      <c r="T182" s="8">
        <f t="shared" si="16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7"/>
        <v>181</v>
      </c>
      <c r="Q183" t="str">
        <f t="shared" si="13"/>
        <v>film &amp; video</v>
      </c>
      <c r="R183" t="str">
        <f t="shared" si="14"/>
        <v>drama</v>
      </c>
      <c r="S183" s="8">
        <f t="shared" si="15"/>
        <v>42147.741840277777</v>
      </c>
      <c r="T183" s="8">
        <f t="shared" si="16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7"/>
        <v>#DIV/0!</v>
      </c>
      <c r="Q184" t="str">
        <f t="shared" si="13"/>
        <v>film &amp; video</v>
      </c>
      <c r="R184" t="str">
        <f t="shared" si="14"/>
        <v>drama</v>
      </c>
      <c r="S184" s="8">
        <f t="shared" si="15"/>
        <v>42712.011944444443</v>
      </c>
      <c r="T184" s="8">
        <f t="shared" si="16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7"/>
        <v>374</v>
      </c>
      <c r="Q185" t="str">
        <f t="shared" si="13"/>
        <v>film &amp; video</v>
      </c>
      <c r="R185" t="str">
        <f t="shared" si="14"/>
        <v>drama</v>
      </c>
      <c r="S185" s="8">
        <f t="shared" si="15"/>
        <v>41939.810300925928</v>
      </c>
      <c r="T185" s="8">
        <f t="shared" si="16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7"/>
        <v>26</v>
      </c>
      <c r="Q186" t="str">
        <f t="shared" si="13"/>
        <v>film &amp; video</v>
      </c>
      <c r="R186" t="str">
        <f t="shared" si="14"/>
        <v>drama</v>
      </c>
      <c r="S186" s="8">
        <f t="shared" si="15"/>
        <v>41825.791226851856</v>
      </c>
      <c r="T186" s="8">
        <f t="shared" si="16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7"/>
        <v>220</v>
      </c>
      <c r="Q187" t="str">
        <f t="shared" si="13"/>
        <v>film &amp; video</v>
      </c>
      <c r="R187" t="str">
        <f t="shared" si="14"/>
        <v>drama</v>
      </c>
      <c r="S187" s="8">
        <f t="shared" si="15"/>
        <v>42570.91133101852</v>
      </c>
      <c r="T187" s="8">
        <f t="shared" si="16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7"/>
        <v>#DIV/0!</v>
      </c>
      <c r="Q188" t="str">
        <f t="shared" si="13"/>
        <v>film &amp; video</v>
      </c>
      <c r="R188" t="str">
        <f t="shared" si="14"/>
        <v>drama</v>
      </c>
      <c r="S188" s="8">
        <f t="shared" si="15"/>
        <v>42767.812893518523</v>
      </c>
      <c r="T188" s="8">
        <f t="shared" si="16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7"/>
        <v>160</v>
      </c>
      <c r="Q189" t="str">
        <f t="shared" si="13"/>
        <v>film &amp; video</v>
      </c>
      <c r="R189" t="str">
        <f t="shared" si="14"/>
        <v>drama</v>
      </c>
      <c r="S189" s="8">
        <f t="shared" si="15"/>
        <v>42182.234456018516</v>
      </c>
      <c r="T189" s="8">
        <f t="shared" si="16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7"/>
        <v>#DIV/0!</v>
      </c>
      <c r="Q190" t="str">
        <f t="shared" si="13"/>
        <v>film &amp; video</v>
      </c>
      <c r="R190" t="str">
        <f t="shared" si="14"/>
        <v>drama</v>
      </c>
      <c r="S190" s="8">
        <f t="shared" si="15"/>
        <v>41857.18304398148</v>
      </c>
      <c r="T190" s="8">
        <f t="shared" si="16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7"/>
        <v>69</v>
      </c>
      <c r="Q191" t="str">
        <f t="shared" si="13"/>
        <v>film &amp; video</v>
      </c>
      <c r="R191" t="str">
        <f t="shared" si="14"/>
        <v>drama</v>
      </c>
      <c r="S191" s="8">
        <f t="shared" si="15"/>
        <v>42556.690706018519</v>
      </c>
      <c r="T191" s="8">
        <f t="shared" si="16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7"/>
        <v>50</v>
      </c>
      <c r="Q192" t="str">
        <f t="shared" si="13"/>
        <v>film &amp; video</v>
      </c>
      <c r="R192" t="str">
        <f t="shared" si="14"/>
        <v>drama</v>
      </c>
      <c r="S192" s="8">
        <f t="shared" si="15"/>
        <v>42527.650995370372</v>
      </c>
      <c r="T192" s="8">
        <f t="shared" si="16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7"/>
        <v>83</v>
      </c>
      <c r="Q193" t="str">
        <f t="shared" si="13"/>
        <v>film &amp; video</v>
      </c>
      <c r="R193" t="str">
        <f t="shared" si="14"/>
        <v>drama</v>
      </c>
      <c r="S193" s="8">
        <f t="shared" si="15"/>
        <v>42239.441412037035</v>
      </c>
      <c r="T193" s="8">
        <f t="shared" si="16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ROUND(E194/D194*100,0)</f>
        <v>0</v>
      </c>
      <c r="P194">
        <f t="shared" si="17"/>
        <v>6</v>
      </c>
      <c r="Q194" t="str">
        <f t="shared" si="13"/>
        <v>film &amp; video</v>
      </c>
      <c r="R194" t="str">
        <f t="shared" si="14"/>
        <v>drama</v>
      </c>
      <c r="S194" s="8">
        <f t="shared" si="15"/>
        <v>41899.792037037041</v>
      </c>
      <c r="T194" s="8">
        <f t="shared" si="16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t="e">
        <f t="shared" si="17"/>
        <v>#DIV/0!</v>
      </c>
      <c r="Q195" t="str">
        <f t="shared" ref="Q195:Q258" si="19">LEFT(N195,SEARCH("/",N195)-1)</f>
        <v>film &amp; video</v>
      </c>
      <c r="R195" t="str">
        <f t="shared" ref="R195:R258" si="20">RIGHT(N195,LEN(N195)-SEARCH("/",N195))</f>
        <v>drama</v>
      </c>
      <c r="S195" s="8">
        <f t="shared" ref="S195:S258" si="21">(((J195/60)/60)/24)+DATE(1970,1,1)</f>
        <v>41911.934791666667</v>
      </c>
      <c r="T195" s="8">
        <f t="shared" ref="T195:T258" si="22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7"/>
        <v>1</v>
      </c>
      <c r="Q196" t="str">
        <f t="shared" si="19"/>
        <v>film &amp; video</v>
      </c>
      <c r="R196" t="str">
        <f t="shared" si="20"/>
        <v>drama</v>
      </c>
      <c r="S196" s="8">
        <f t="shared" si="21"/>
        <v>42375.996886574074</v>
      </c>
      <c r="T196" s="8">
        <f t="shared" si="22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7"/>
        <v>#DIV/0!</v>
      </c>
      <c r="Q197" t="str">
        <f t="shared" si="19"/>
        <v>film &amp; video</v>
      </c>
      <c r="R197" t="str">
        <f t="shared" si="20"/>
        <v>drama</v>
      </c>
      <c r="S197" s="8">
        <f t="shared" si="21"/>
        <v>42135.67050925926</v>
      </c>
      <c r="T197" s="8">
        <f t="shared" si="22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ref="P198:P261" si="23">ROUND(E198/L198,0)</f>
        <v>77</v>
      </c>
      <c r="Q198" t="str">
        <f t="shared" si="19"/>
        <v>film &amp; video</v>
      </c>
      <c r="R198" t="str">
        <f t="shared" si="20"/>
        <v>drama</v>
      </c>
      <c r="S198" s="8">
        <f t="shared" si="21"/>
        <v>42259.542800925927</v>
      </c>
      <c r="T198" s="8">
        <f t="shared" si="22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23"/>
        <v>33</v>
      </c>
      <c r="Q199" t="str">
        <f t="shared" si="19"/>
        <v>film &amp; video</v>
      </c>
      <c r="R199" t="str">
        <f t="shared" si="20"/>
        <v>drama</v>
      </c>
      <c r="S199" s="8">
        <f t="shared" si="21"/>
        <v>42741.848379629635</v>
      </c>
      <c r="T199" s="8">
        <f t="shared" si="22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23"/>
        <v>47</v>
      </c>
      <c r="Q200" t="str">
        <f t="shared" si="19"/>
        <v>film &amp; video</v>
      </c>
      <c r="R200" t="str">
        <f t="shared" si="20"/>
        <v>drama</v>
      </c>
      <c r="S200" s="8">
        <f t="shared" si="21"/>
        <v>41887.383356481485</v>
      </c>
      <c r="T200" s="8">
        <f t="shared" si="22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23"/>
        <v>#DIV/0!</v>
      </c>
      <c r="Q201" t="str">
        <f t="shared" si="19"/>
        <v>film &amp; video</v>
      </c>
      <c r="R201" t="str">
        <f t="shared" si="20"/>
        <v>drama</v>
      </c>
      <c r="S201" s="8">
        <f t="shared" si="21"/>
        <v>42584.123865740738</v>
      </c>
      <c r="T201" s="8">
        <f t="shared" si="22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23"/>
        <v>87</v>
      </c>
      <c r="Q202" t="str">
        <f t="shared" si="19"/>
        <v>film &amp; video</v>
      </c>
      <c r="R202" t="str">
        <f t="shared" si="20"/>
        <v>drama</v>
      </c>
      <c r="S202" s="8">
        <f t="shared" si="21"/>
        <v>41867.083368055559</v>
      </c>
      <c r="T202" s="8">
        <f t="shared" si="22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23"/>
        <v>54</v>
      </c>
      <c r="Q203" t="str">
        <f t="shared" si="19"/>
        <v>film &amp; video</v>
      </c>
      <c r="R203" t="str">
        <f t="shared" si="20"/>
        <v>drama</v>
      </c>
      <c r="S203" s="8">
        <f t="shared" si="21"/>
        <v>42023.818622685183</v>
      </c>
      <c r="T203" s="8">
        <f t="shared" si="22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23"/>
        <v>#DIV/0!</v>
      </c>
      <c r="Q204" t="str">
        <f t="shared" si="19"/>
        <v>film &amp; video</v>
      </c>
      <c r="R204" t="str">
        <f t="shared" si="20"/>
        <v>drama</v>
      </c>
      <c r="S204" s="8">
        <f t="shared" si="21"/>
        <v>42255.927824074075</v>
      </c>
      <c r="T204" s="8">
        <f t="shared" si="22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23"/>
        <v>93</v>
      </c>
      <c r="Q205" t="str">
        <f t="shared" si="19"/>
        <v>film &amp; video</v>
      </c>
      <c r="R205" t="str">
        <f t="shared" si="20"/>
        <v>drama</v>
      </c>
      <c r="S205" s="8">
        <f t="shared" si="21"/>
        <v>41973.847962962958</v>
      </c>
      <c r="T205" s="8">
        <f t="shared" si="22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23"/>
        <v>118</v>
      </c>
      <c r="Q206" t="str">
        <f t="shared" si="19"/>
        <v>film &amp; video</v>
      </c>
      <c r="R206" t="str">
        <f t="shared" si="20"/>
        <v>drama</v>
      </c>
      <c r="S206" s="8">
        <f t="shared" si="21"/>
        <v>42556.583368055552</v>
      </c>
      <c r="T206" s="8">
        <f t="shared" si="22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23"/>
        <v>76</v>
      </c>
      <c r="Q207" t="str">
        <f t="shared" si="19"/>
        <v>film &amp; video</v>
      </c>
      <c r="R207" t="str">
        <f t="shared" si="20"/>
        <v>drama</v>
      </c>
      <c r="S207" s="8">
        <f t="shared" si="21"/>
        <v>42248.632199074069</v>
      </c>
      <c r="T207" s="8">
        <f t="shared" si="22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23"/>
        <v>#DIV/0!</v>
      </c>
      <c r="Q208" t="str">
        <f t="shared" si="19"/>
        <v>film &amp; video</v>
      </c>
      <c r="R208" t="str">
        <f t="shared" si="20"/>
        <v>drama</v>
      </c>
      <c r="S208" s="8">
        <f t="shared" si="21"/>
        <v>42567.004432870366</v>
      </c>
      <c r="T208" s="8">
        <f t="shared" si="22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23"/>
        <v>164</v>
      </c>
      <c r="Q209" t="str">
        <f t="shared" si="19"/>
        <v>film &amp; video</v>
      </c>
      <c r="R209" t="str">
        <f t="shared" si="20"/>
        <v>drama</v>
      </c>
      <c r="S209" s="8">
        <f t="shared" si="21"/>
        <v>41978.197199074071</v>
      </c>
      <c r="T209" s="8">
        <f t="shared" si="22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23"/>
        <v>#DIV/0!</v>
      </c>
      <c r="Q210" t="str">
        <f t="shared" si="19"/>
        <v>film &amp; video</v>
      </c>
      <c r="R210" t="str">
        <f t="shared" si="20"/>
        <v>drama</v>
      </c>
      <c r="S210" s="8">
        <f t="shared" si="21"/>
        <v>41959.369988425926</v>
      </c>
      <c r="T210" s="8">
        <f t="shared" si="22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23"/>
        <v>#DIV/0!</v>
      </c>
      <c r="Q211" t="str">
        <f t="shared" si="19"/>
        <v>film &amp; video</v>
      </c>
      <c r="R211" t="str">
        <f t="shared" si="20"/>
        <v>drama</v>
      </c>
      <c r="S211" s="8">
        <f t="shared" si="21"/>
        <v>42165.922858796301</v>
      </c>
      <c r="T211" s="8">
        <f t="shared" si="22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23"/>
        <v>92</v>
      </c>
      <c r="Q212" t="str">
        <f t="shared" si="19"/>
        <v>film &amp; video</v>
      </c>
      <c r="R212" t="str">
        <f t="shared" si="20"/>
        <v>drama</v>
      </c>
      <c r="S212" s="8">
        <f t="shared" si="21"/>
        <v>42249.064722222218</v>
      </c>
      <c r="T212" s="8">
        <f t="shared" si="22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23"/>
        <v>186</v>
      </c>
      <c r="Q213" t="str">
        <f t="shared" si="19"/>
        <v>film &amp; video</v>
      </c>
      <c r="R213" t="str">
        <f t="shared" si="20"/>
        <v>drama</v>
      </c>
      <c r="S213" s="8">
        <f t="shared" si="21"/>
        <v>42236.159918981488</v>
      </c>
      <c r="T213" s="8">
        <f t="shared" si="22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23"/>
        <v>1</v>
      </c>
      <c r="Q214" t="str">
        <f t="shared" si="19"/>
        <v>film &amp; video</v>
      </c>
      <c r="R214" t="str">
        <f t="shared" si="20"/>
        <v>drama</v>
      </c>
      <c r="S214" s="8">
        <f t="shared" si="21"/>
        <v>42416.881018518514</v>
      </c>
      <c r="T214" s="8">
        <f t="shared" si="22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23"/>
        <v>20</v>
      </c>
      <c r="Q215" t="str">
        <f t="shared" si="19"/>
        <v>film &amp; video</v>
      </c>
      <c r="R215" t="str">
        <f t="shared" si="20"/>
        <v>drama</v>
      </c>
      <c r="S215" s="8">
        <f t="shared" si="21"/>
        <v>42202.594293981485</v>
      </c>
      <c r="T215" s="8">
        <f t="shared" si="22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23"/>
        <v>1</v>
      </c>
      <c r="Q216" t="str">
        <f t="shared" si="19"/>
        <v>film &amp; video</v>
      </c>
      <c r="R216" t="str">
        <f t="shared" si="20"/>
        <v>drama</v>
      </c>
      <c r="S216" s="8">
        <f t="shared" si="21"/>
        <v>42009.64061342593</v>
      </c>
      <c r="T216" s="8">
        <f t="shared" si="22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23"/>
        <v>10</v>
      </c>
      <c r="Q217" t="str">
        <f t="shared" si="19"/>
        <v>film &amp; video</v>
      </c>
      <c r="R217" t="str">
        <f t="shared" si="20"/>
        <v>drama</v>
      </c>
      <c r="S217" s="8">
        <f t="shared" si="21"/>
        <v>42375.230115740742</v>
      </c>
      <c r="T217" s="8">
        <f t="shared" si="22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23"/>
        <v>332</v>
      </c>
      <c r="Q218" t="str">
        <f t="shared" si="19"/>
        <v>film &amp; video</v>
      </c>
      <c r="R218" t="str">
        <f t="shared" si="20"/>
        <v>drama</v>
      </c>
      <c r="S218" s="8">
        <f t="shared" si="21"/>
        <v>42066.958761574075</v>
      </c>
      <c r="T218" s="8">
        <f t="shared" si="22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23"/>
        <v>314</v>
      </c>
      <c r="Q219" t="str">
        <f t="shared" si="19"/>
        <v>film &amp; video</v>
      </c>
      <c r="R219" t="str">
        <f t="shared" si="20"/>
        <v>drama</v>
      </c>
      <c r="S219" s="8">
        <f t="shared" si="21"/>
        <v>41970.64061342593</v>
      </c>
      <c r="T219" s="8">
        <f t="shared" si="22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23"/>
        <v>100</v>
      </c>
      <c r="Q220" t="str">
        <f t="shared" si="19"/>
        <v>film &amp; video</v>
      </c>
      <c r="R220" t="str">
        <f t="shared" si="20"/>
        <v>drama</v>
      </c>
      <c r="S220" s="8">
        <f t="shared" si="21"/>
        <v>42079.628344907411</v>
      </c>
      <c r="T220" s="8">
        <f t="shared" si="22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23"/>
        <v>116</v>
      </c>
      <c r="Q221" t="str">
        <f t="shared" si="19"/>
        <v>film &amp; video</v>
      </c>
      <c r="R221" t="str">
        <f t="shared" si="20"/>
        <v>drama</v>
      </c>
      <c r="S221" s="8">
        <f t="shared" si="21"/>
        <v>42429.326678240745</v>
      </c>
      <c r="T221" s="8">
        <f t="shared" si="22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23"/>
        <v>120</v>
      </c>
      <c r="Q222" t="str">
        <f t="shared" si="19"/>
        <v>film &amp; video</v>
      </c>
      <c r="R222" t="str">
        <f t="shared" si="20"/>
        <v>drama</v>
      </c>
      <c r="S222" s="8">
        <f t="shared" si="21"/>
        <v>42195.643865740742</v>
      </c>
      <c r="T222" s="8">
        <f t="shared" si="22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23"/>
        <v>#DIV/0!</v>
      </c>
      <c r="Q223" t="str">
        <f t="shared" si="19"/>
        <v>film &amp; video</v>
      </c>
      <c r="R223" t="str">
        <f t="shared" si="20"/>
        <v>drama</v>
      </c>
      <c r="S223" s="8">
        <f t="shared" si="21"/>
        <v>42031.837546296301</v>
      </c>
      <c r="T223" s="8">
        <f t="shared" si="22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23"/>
        <v>65</v>
      </c>
      <c r="Q224" t="str">
        <f t="shared" si="19"/>
        <v>film &amp; video</v>
      </c>
      <c r="R224" t="str">
        <f t="shared" si="20"/>
        <v>drama</v>
      </c>
      <c r="S224" s="8">
        <f t="shared" si="21"/>
        <v>42031.769884259258</v>
      </c>
      <c r="T224" s="8">
        <f t="shared" si="22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23"/>
        <v>#DIV/0!</v>
      </c>
      <c r="Q225" t="str">
        <f t="shared" si="19"/>
        <v>film &amp; video</v>
      </c>
      <c r="R225" t="str">
        <f t="shared" si="20"/>
        <v>drama</v>
      </c>
      <c r="S225" s="8">
        <f t="shared" si="21"/>
        <v>42482.048032407409</v>
      </c>
      <c r="T225" s="8">
        <f t="shared" si="22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23"/>
        <v>#DIV/0!</v>
      </c>
      <c r="Q226" t="str">
        <f t="shared" si="19"/>
        <v>film &amp; video</v>
      </c>
      <c r="R226" t="str">
        <f t="shared" si="20"/>
        <v>drama</v>
      </c>
      <c r="S226" s="8">
        <f t="shared" si="21"/>
        <v>42135.235254629632</v>
      </c>
      <c r="T226" s="8">
        <f t="shared" si="22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23"/>
        <v>#DIV/0!</v>
      </c>
      <c r="Q227" t="str">
        <f t="shared" si="19"/>
        <v>film &amp; video</v>
      </c>
      <c r="R227" t="str">
        <f t="shared" si="20"/>
        <v>drama</v>
      </c>
      <c r="S227" s="8">
        <f t="shared" si="21"/>
        <v>42438.961273148147</v>
      </c>
      <c r="T227" s="8">
        <f t="shared" si="22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23"/>
        <v>125</v>
      </c>
      <c r="Q228" t="str">
        <f t="shared" si="19"/>
        <v>film &amp; video</v>
      </c>
      <c r="R228" t="str">
        <f t="shared" si="20"/>
        <v>drama</v>
      </c>
      <c r="S228" s="8">
        <f t="shared" si="21"/>
        <v>42106.666018518517</v>
      </c>
      <c r="T228" s="8">
        <f t="shared" si="22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23"/>
        <v>#DIV/0!</v>
      </c>
      <c r="Q229" t="str">
        <f t="shared" si="19"/>
        <v>film &amp; video</v>
      </c>
      <c r="R229" t="str">
        <f t="shared" si="20"/>
        <v>drama</v>
      </c>
      <c r="S229" s="8">
        <f t="shared" si="21"/>
        <v>42164.893993055557</v>
      </c>
      <c r="T229" s="8">
        <f t="shared" si="22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23"/>
        <v>#DIV/0!</v>
      </c>
      <c r="Q230" t="str">
        <f t="shared" si="19"/>
        <v>film &amp; video</v>
      </c>
      <c r="R230" t="str">
        <f t="shared" si="20"/>
        <v>drama</v>
      </c>
      <c r="S230" s="8">
        <f t="shared" si="21"/>
        <v>42096.686400462961</v>
      </c>
      <c r="T230" s="8">
        <f t="shared" si="22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23"/>
        <v>#DIV/0!</v>
      </c>
      <c r="Q231" t="str">
        <f t="shared" si="19"/>
        <v>film &amp; video</v>
      </c>
      <c r="R231" t="str">
        <f t="shared" si="20"/>
        <v>drama</v>
      </c>
      <c r="S231" s="8">
        <f t="shared" si="21"/>
        <v>42383.933993055558</v>
      </c>
      <c r="T231" s="8">
        <f t="shared" si="22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23"/>
        <v>30</v>
      </c>
      <c r="Q232" t="str">
        <f t="shared" si="19"/>
        <v>film &amp; video</v>
      </c>
      <c r="R232" t="str">
        <f t="shared" si="20"/>
        <v>drama</v>
      </c>
      <c r="S232" s="8">
        <f t="shared" si="21"/>
        <v>42129.777210648142</v>
      </c>
      <c r="T232" s="8">
        <f t="shared" si="22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23"/>
        <v>#DIV/0!</v>
      </c>
      <c r="Q233" t="str">
        <f t="shared" si="19"/>
        <v>film &amp; video</v>
      </c>
      <c r="R233" t="str">
        <f t="shared" si="20"/>
        <v>drama</v>
      </c>
      <c r="S233" s="8">
        <f t="shared" si="21"/>
        <v>42341.958923611113</v>
      </c>
      <c r="T233" s="8">
        <f t="shared" si="22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23"/>
        <v>16</v>
      </c>
      <c r="Q234" t="str">
        <f t="shared" si="19"/>
        <v>film &amp; video</v>
      </c>
      <c r="R234" t="str">
        <f t="shared" si="20"/>
        <v>drama</v>
      </c>
      <c r="S234" s="8">
        <f t="shared" si="21"/>
        <v>42032.82576388889</v>
      </c>
      <c r="T234" s="8">
        <f t="shared" si="22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23"/>
        <v>#DIV/0!</v>
      </c>
      <c r="Q235" t="str">
        <f t="shared" si="19"/>
        <v>film &amp; video</v>
      </c>
      <c r="R235" t="str">
        <f t="shared" si="20"/>
        <v>drama</v>
      </c>
      <c r="S235" s="8">
        <f t="shared" si="21"/>
        <v>42612.911712962959</v>
      </c>
      <c r="T235" s="8">
        <f t="shared" si="22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23"/>
        <v>80</v>
      </c>
      <c r="Q236" t="str">
        <f t="shared" si="19"/>
        <v>film &amp; video</v>
      </c>
      <c r="R236" t="str">
        <f t="shared" si="20"/>
        <v>drama</v>
      </c>
      <c r="S236" s="8">
        <f t="shared" si="21"/>
        <v>42136.035405092596</v>
      </c>
      <c r="T236" s="8">
        <f t="shared" si="22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23"/>
        <v>#DIV/0!</v>
      </c>
      <c r="Q237" t="str">
        <f t="shared" si="19"/>
        <v>film &amp; video</v>
      </c>
      <c r="R237" t="str">
        <f t="shared" si="20"/>
        <v>drama</v>
      </c>
      <c r="S237" s="8">
        <f t="shared" si="21"/>
        <v>42164.908530092594</v>
      </c>
      <c r="T237" s="8">
        <f t="shared" si="22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23"/>
        <v>#DIV/0!</v>
      </c>
      <c r="Q238" t="str">
        <f t="shared" si="19"/>
        <v>film &amp; video</v>
      </c>
      <c r="R238" t="str">
        <f t="shared" si="20"/>
        <v>drama</v>
      </c>
      <c r="S238" s="8">
        <f t="shared" si="21"/>
        <v>42321.08447916666</v>
      </c>
      <c r="T238" s="8">
        <f t="shared" si="22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23"/>
        <v>50</v>
      </c>
      <c r="Q239" t="str">
        <f t="shared" si="19"/>
        <v>film &amp; video</v>
      </c>
      <c r="R239" t="str">
        <f t="shared" si="20"/>
        <v>drama</v>
      </c>
      <c r="S239" s="8">
        <f t="shared" si="21"/>
        <v>42377.577187499999</v>
      </c>
      <c r="T239" s="8">
        <f t="shared" si="22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23"/>
        <v>#DIV/0!</v>
      </c>
      <c r="Q240" t="str">
        <f t="shared" si="19"/>
        <v>film &amp; video</v>
      </c>
      <c r="R240" t="str">
        <f t="shared" si="20"/>
        <v>drama</v>
      </c>
      <c r="S240" s="8">
        <f t="shared" si="21"/>
        <v>42713.962499999994</v>
      </c>
      <c r="T240" s="8">
        <f t="shared" si="22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23"/>
        <v>50</v>
      </c>
      <c r="Q241" t="str">
        <f t="shared" si="19"/>
        <v>film &amp; video</v>
      </c>
      <c r="R241" t="str">
        <f t="shared" si="20"/>
        <v>drama</v>
      </c>
      <c r="S241" s="8">
        <f t="shared" si="21"/>
        <v>42297.110300925924</v>
      </c>
      <c r="T241" s="8">
        <f t="shared" si="22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23"/>
        <v>118</v>
      </c>
      <c r="Q242" t="str">
        <f t="shared" si="19"/>
        <v>film &amp; video</v>
      </c>
      <c r="R242" t="str">
        <f t="shared" si="20"/>
        <v>documentary</v>
      </c>
      <c r="S242" s="8">
        <f t="shared" si="21"/>
        <v>41354.708460648151</v>
      </c>
      <c r="T242" s="8">
        <f t="shared" si="22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23"/>
        <v>109</v>
      </c>
      <c r="Q243" t="str">
        <f t="shared" si="19"/>
        <v>film &amp; video</v>
      </c>
      <c r="R243" t="str">
        <f t="shared" si="20"/>
        <v>documentary</v>
      </c>
      <c r="S243" s="8">
        <f t="shared" si="21"/>
        <v>41949.697962962964</v>
      </c>
      <c r="T243" s="8">
        <f t="shared" si="22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23"/>
        <v>73</v>
      </c>
      <c r="Q244" t="str">
        <f t="shared" si="19"/>
        <v>film &amp; video</v>
      </c>
      <c r="R244" t="str">
        <f t="shared" si="20"/>
        <v>documentary</v>
      </c>
      <c r="S244" s="8">
        <f t="shared" si="21"/>
        <v>40862.492939814816</v>
      </c>
      <c r="T244" s="8">
        <f t="shared" si="22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23"/>
        <v>78</v>
      </c>
      <c r="Q245" t="str">
        <f t="shared" si="19"/>
        <v>film &amp; video</v>
      </c>
      <c r="R245" t="str">
        <f t="shared" si="20"/>
        <v>documentary</v>
      </c>
      <c r="S245" s="8">
        <f t="shared" si="21"/>
        <v>41662.047500000001</v>
      </c>
      <c r="T245" s="8">
        <f t="shared" si="22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23"/>
        <v>47</v>
      </c>
      <c r="Q246" t="str">
        <f t="shared" si="19"/>
        <v>film &amp; video</v>
      </c>
      <c r="R246" t="str">
        <f t="shared" si="20"/>
        <v>documentary</v>
      </c>
      <c r="S246" s="8">
        <f t="shared" si="21"/>
        <v>40213.323599537034</v>
      </c>
      <c r="T246" s="8">
        <f t="shared" si="22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23"/>
        <v>54</v>
      </c>
      <c r="Q247" t="str">
        <f t="shared" si="19"/>
        <v>film &amp; video</v>
      </c>
      <c r="R247" t="str">
        <f t="shared" si="20"/>
        <v>documentary</v>
      </c>
      <c r="S247" s="8">
        <f t="shared" si="21"/>
        <v>41107.053067129629</v>
      </c>
      <c r="T247" s="8">
        <f t="shared" si="22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23"/>
        <v>68</v>
      </c>
      <c r="Q248" t="str">
        <f t="shared" si="19"/>
        <v>film &amp; video</v>
      </c>
      <c r="R248" t="str">
        <f t="shared" si="20"/>
        <v>documentary</v>
      </c>
      <c r="S248" s="8">
        <f t="shared" si="21"/>
        <v>40480.363483796296</v>
      </c>
      <c r="T248" s="8">
        <f t="shared" si="22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23"/>
        <v>108</v>
      </c>
      <c r="Q249" t="str">
        <f t="shared" si="19"/>
        <v>film &amp; video</v>
      </c>
      <c r="R249" t="str">
        <f t="shared" si="20"/>
        <v>documentary</v>
      </c>
      <c r="S249" s="8">
        <f t="shared" si="21"/>
        <v>40430.604328703703</v>
      </c>
      <c r="T249" s="8">
        <f t="shared" si="22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23"/>
        <v>590</v>
      </c>
      <c r="Q250" t="str">
        <f t="shared" si="19"/>
        <v>film &amp; video</v>
      </c>
      <c r="R250" t="str">
        <f t="shared" si="20"/>
        <v>documentary</v>
      </c>
      <c r="S250" s="8">
        <f t="shared" si="21"/>
        <v>40870.774409722224</v>
      </c>
      <c r="T250" s="8">
        <f t="shared" si="22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23"/>
        <v>48</v>
      </c>
      <c r="Q251" t="str">
        <f t="shared" si="19"/>
        <v>film &amp; video</v>
      </c>
      <c r="R251" t="str">
        <f t="shared" si="20"/>
        <v>documentary</v>
      </c>
      <c r="S251" s="8">
        <f t="shared" si="21"/>
        <v>40332.923842592594</v>
      </c>
      <c r="T251" s="8">
        <f t="shared" si="22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23"/>
        <v>72</v>
      </c>
      <c r="Q252" t="str">
        <f t="shared" si="19"/>
        <v>film &amp; video</v>
      </c>
      <c r="R252" t="str">
        <f t="shared" si="20"/>
        <v>documentary</v>
      </c>
      <c r="S252" s="8">
        <f t="shared" si="21"/>
        <v>41401.565868055557</v>
      </c>
      <c r="T252" s="8">
        <f t="shared" si="22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23"/>
        <v>57</v>
      </c>
      <c r="Q253" t="str">
        <f t="shared" si="19"/>
        <v>film &amp; video</v>
      </c>
      <c r="R253" t="str">
        <f t="shared" si="20"/>
        <v>documentary</v>
      </c>
      <c r="S253" s="8">
        <f t="shared" si="21"/>
        <v>41013.787569444445</v>
      </c>
      <c r="T253" s="8">
        <f t="shared" si="22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23"/>
        <v>85</v>
      </c>
      <c r="Q254" t="str">
        <f t="shared" si="19"/>
        <v>film &amp; video</v>
      </c>
      <c r="R254" t="str">
        <f t="shared" si="20"/>
        <v>documentary</v>
      </c>
      <c r="S254" s="8">
        <f t="shared" si="21"/>
        <v>40266.662708333337</v>
      </c>
      <c r="T254" s="8">
        <f t="shared" si="22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23"/>
        <v>216</v>
      </c>
      <c r="Q255" t="str">
        <f t="shared" si="19"/>
        <v>film &amp; video</v>
      </c>
      <c r="R255" t="str">
        <f t="shared" si="20"/>
        <v>documentary</v>
      </c>
      <c r="S255" s="8">
        <f t="shared" si="21"/>
        <v>40924.650868055556</v>
      </c>
      <c r="T255" s="8">
        <f t="shared" si="22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23"/>
        <v>89</v>
      </c>
      <c r="Q256" t="str">
        <f t="shared" si="19"/>
        <v>film &amp; video</v>
      </c>
      <c r="R256" t="str">
        <f t="shared" si="20"/>
        <v>documentary</v>
      </c>
      <c r="S256" s="8">
        <f t="shared" si="21"/>
        <v>42263.952662037031</v>
      </c>
      <c r="T256" s="8">
        <f t="shared" si="22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23"/>
        <v>45</v>
      </c>
      <c r="Q257" t="str">
        <f t="shared" si="19"/>
        <v>film &amp; video</v>
      </c>
      <c r="R257" t="str">
        <f t="shared" si="20"/>
        <v>documentary</v>
      </c>
      <c r="S257" s="8">
        <f t="shared" si="21"/>
        <v>40588.526412037041</v>
      </c>
      <c r="T257" s="8">
        <f t="shared" si="22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ROUND(E258/D258*100,0)</f>
        <v>139</v>
      </c>
      <c r="P258">
        <f t="shared" si="23"/>
        <v>66</v>
      </c>
      <c r="Q258" t="str">
        <f t="shared" si="19"/>
        <v>film &amp; video</v>
      </c>
      <c r="R258" t="str">
        <f t="shared" si="20"/>
        <v>documentary</v>
      </c>
      <c r="S258" s="8">
        <f t="shared" si="21"/>
        <v>41319.769293981481</v>
      </c>
      <c r="T258" s="8">
        <f t="shared" si="22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107</v>
      </c>
      <c r="P259">
        <f t="shared" si="23"/>
        <v>67</v>
      </c>
      <c r="Q259" t="str">
        <f t="shared" ref="Q259:Q322" si="25">LEFT(N259,SEARCH("/",N259)-1)</f>
        <v>film &amp; video</v>
      </c>
      <c r="R259" t="str">
        <f t="shared" ref="R259:R322" si="26">RIGHT(N259,LEN(N259)-SEARCH("/",N259))</f>
        <v>documentary</v>
      </c>
      <c r="S259" s="8">
        <f t="shared" ref="S259:S322" si="27">(((J259/60)/60)/24)+DATE(1970,1,1)</f>
        <v>42479.626875000002</v>
      </c>
      <c r="T259" s="8">
        <f t="shared" ref="T259:T322" si="28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3"/>
        <v>83</v>
      </c>
      <c r="Q260" t="str">
        <f t="shared" si="25"/>
        <v>film &amp; video</v>
      </c>
      <c r="R260" t="str">
        <f t="shared" si="26"/>
        <v>documentary</v>
      </c>
      <c r="S260" s="8">
        <f t="shared" si="27"/>
        <v>40682.051689814813</v>
      </c>
      <c r="T260" s="8">
        <f t="shared" si="28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3"/>
        <v>105</v>
      </c>
      <c r="Q261" t="str">
        <f t="shared" si="25"/>
        <v>film &amp; video</v>
      </c>
      <c r="R261" t="str">
        <f t="shared" si="26"/>
        <v>documentary</v>
      </c>
      <c r="S261" s="8">
        <f t="shared" si="27"/>
        <v>42072.738067129627</v>
      </c>
      <c r="T261" s="8">
        <f t="shared" si="28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ref="P262:P325" si="29">ROUND(E262/L262,0)</f>
        <v>121</v>
      </c>
      <c r="Q262" t="str">
        <f t="shared" si="25"/>
        <v>film &amp; video</v>
      </c>
      <c r="R262" t="str">
        <f t="shared" si="26"/>
        <v>documentary</v>
      </c>
      <c r="S262" s="8">
        <f t="shared" si="27"/>
        <v>40330.755543981482</v>
      </c>
      <c r="T262" s="8">
        <f t="shared" si="28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9"/>
        <v>98</v>
      </c>
      <c r="Q263" t="str">
        <f t="shared" si="25"/>
        <v>film &amp; video</v>
      </c>
      <c r="R263" t="str">
        <f t="shared" si="26"/>
        <v>documentary</v>
      </c>
      <c r="S263" s="8">
        <f t="shared" si="27"/>
        <v>41017.885462962964</v>
      </c>
      <c r="T263" s="8">
        <f t="shared" si="28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9"/>
        <v>41</v>
      </c>
      <c r="Q264" t="str">
        <f t="shared" si="25"/>
        <v>film &amp; video</v>
      </c>
      <c r="R264" t="str">
        <f t="shared" si="26"/>
        <v>documentary</v>
      </c>
      <c r="S264" s="8">
        <f t="shared" si="27"/>
        <v>40555.24800925926</v>
      </c>
      <c r="T264" s="8">
        <f t="shared" si="28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9"/>
        <v>31</v>
      </c>
      <c r="Q265" t="str">
        <f t="shared" si="25"/>
        <v>film &amp; video</v>
      </c>
      <c r="R265" t="str">
        <f t="shared" si="26"/>
        <v>documentary</v>
      </c>
      <c r="S265" s="8">
        <f t="shared" si="27"/>
        <v>41149.954791666663</v>
      </c>
      <c r="T265" s="8">
        <f t="shared" si="28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9"/>
        <v>65</v>
      </c>
      <c r="Q266" t="str">
        <f t="shared" si="25"/>
        <v>film &amp; video</v>
      </c>
      <c r="R266" t="str">
        <f t="shared" si="26"/>
        <v>documentary</v>
      </c>
      <c r="S266" s="8">
        <f t="shared" si="27"/>
        <v>41010.620312500003</v>
      </c>
      <c r="T266" s="8">
        <f t="shared" si="28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9"/>
        <v>96</v>
      </c>
      <c r="Q267" t="str">
        <f t="shared" si="25"/>
        <v>film &amp; video</v>
      </c>
      <c r="R267" t="str">
        <f t="shared" si="26"/>
        <v>documentary</v>
      </c>
      <c r="S267" s="8">
        <f t="shared" si="27"/>
        <v>40267.245717592588</v>
      </c>
      <c r="T267" s="8">
        <f t="shared" si="28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9"/>
        <v>40</v>
      </c>
      <c r="Q268" t="str">
        <f t="shared" si="25"/>
        <v>film &amp; video</v>
      </c>
      <c r="R268" t="str">
        <f t="shared" si="26"/>
        <v>documentary</v>
      </c>
      <c r="S268" s="8">
        <f t="shared" si="27"/>
        <v>40205.174849537041</v>
      </c>
      <c r="T268" s="8">
        <f t="shared" si="28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9"/>
        <v>79</v>
      </c>
      <c r="Q269" t="str">
        <f t="shared" si="25"/>
        <v>film &amp; video</v>
      </c>
      <c r="R269" t="str">
        <f t="shared" si="26"/>
        <v>documentary</v>
      </c>
      <c r="S269" s="8">
        <f t="shared" si="27"/>
        <v>41785.452534722222</v>
      </c>
      <c r="T269" s="8">
        <f t="shared" si="28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9"/>
        <v>50</v>
      </c>
      <c r="Q270" t="str">
        <f t="shared" si="25"/>
        <v>film &amp; video</v>
      </c>
      <c r="R270" t="str">
        <f t="shared" si="26"/>
        <v>documentary</v>
      </c>
      <c r="S270" s="8">
        <f t="shared" si="27"/>
        <v>40809.15252314815</v>
      </c>
      <c r="T270" s="8">
        <f t="shared" si="28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9"/>
        <v>92</v>
      </c>
      <c r="Q271" t="str">
        <f t="shared" si="25"/>
        <v>film &amp; video</v>
      </c>
      <c r="R271" t="str">
        <f t="shared" si="26"/>
        <v>documentary</v>
      </c>
      <c r="S271" s="8">
        <f t="shared" si="27"/>
        <v>42758.197013888886</v>
      </c>
      <c r="T271" s="8">
        <f t="shared" si="28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9"/>
        <v>58</v>
      </c>
      <c r="Q272" t="str">
        <f t="shared" si="25"/>
        <v>film &amp; video</v>
      </c>
      <c r="R272" t="str">
        <f t="shared" si="26"/>
        <v>documentary</v>
      </c>
      <c r="S272" s="8">
        <f t="shared" si="27"/>
        <v>40637.866550925923</v>
      </c>
      <c r="T272" s="8">
        <f t="shared" si="28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9"/>
        <v>109</v>
      </c>
      <c r="Q273" t="str">
        <f t="shared" si="25"/>
        <v>film &amp; video</v>
      </c>
      <c r="R273" t="str">
        <f t="shared" si="26"/>
        <v>documentary</v>
      </c>
      <c r="S273" s="8">
        <f t="shared" si="27"/>
        <v>41612.10024305556</v>
      </c>
      <c r="T273" s="8">
        <f t="shared" si="28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9"/>
        <v>82</v>
      </c>
      <c r="Q274" t="str">
        <f t="shared" si="25"/>
        <v>film &amp; video</v>
      </c>
      <c r="R274" t="str">
        <f t="shared" si="26"/>
        <v>documentary</v>
      </c>
      <c r="S274" s="8">
        <f t="shared" si="27"/>
        <v>40235.900358796294</v>
      </c>
      <c r="T274" s="8">
        <f t="shared" si="28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9"/>
        <v>46</v>
      </c>
      <c r="Q275" t="str">
        <f t="shared" si="25"/>
        <v>film &amp; video</v>
      </c>
      <c r="R275" t="str">
        <f t="shared" si="26"/>
        <v>documentary</v>
      </c>
      <c r="S275" s="8">
        <f t="shared" si="27"/>
        <v>40697.498449074075</v>
      </c>
      <c r="T275" s="8">
        <f t="shared" si="28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9"/>
        <v>55</v>
      </c>
      <c r="Q276" t="str">
        <f t="shared" si="25"/>
        <v>film &amp; video</v>
      </c>
      <c r="R276" t="str">
        <f t="shared" si="26"/>
        <v>documentary</v>
      </c>
      <c r="S276" s="8">
        <f t="shared" si="27"/>
        <v>40969.912372685183</v>
      </c>
      <c r="T276" s="8">
        <f t="shared" si="28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9"/>
        <v>65</v>
      </c>
      <c r="Q277" t="str">
        <f t="shared" si="25"/>
        <v>film &amp; video</v>
      </c>
      <c r="R277" t="str">
        <f t="shared" si="26"/>
        <v>documentary</v>
      </c>
      <c r="S277" s="8">
        <f t="shared" si="27"/>
        <v>41193.032013888893</v>
      </c>
      <c r="T277" s="8">
        <f t="shared" si="28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9"/>
        <v>95</v>
      </c>
      <c r="Q278" t="str">
        <f t="shared" si="25"/>
        <v>film &amp; video</v>
      </c>
      <c r="R278" t="str">
        <f t="shared" si="26"/>
        <v>documentary</v>
      </c>
      <c r="S278" s="8">
        <f t="shared" si="27"/>
        <v>40967.081874999996</v>
      </c>
      <c r="T278" s="8">
        <f t="shared" si="28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9"/>
        <v>75</v>
      </c>
      <c r="Q279" t="str">
        <f t="shared" si="25"/>
        <v>film &amp; video</v>
      </c>
      <c r="R279" t="str">
        <f t="shared" si="26"/>
        <v>documentary</v>
      </c>
      <c r="S279" s="8">
        <f t="shared" si="27"/>
        <v>42117.891423611116</v>
      </c>
      <c r="T279" s="8">
        <f t="shared" si="28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9"/>
        <v>98</v>
      </c>
      <c r="Q280" t="str">
        <f t="shared" si="25"/>
        <v>film &amp; video</v>
      </c>
      <c r="R280" t="str">
        <f t="shared" si="26"/>
        <v>documentary</v>
      </c>
      <c r="S280" s="8">
        <f t="shared" si="27"/>
        <v>41164.040960648148</v>
      </c>
      <c r="T280" s="8">
        <f t="shared" si="28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9"/>
        <v>88</v>
      </c>
      <c r="Q281" t="str">
        <f t="shared" si="25"/>
        <v>film &amp; video</v>
      </c>
      <c r="R281" t="str">
        <f t="shared" si="26"/>
        <v>documentary</v>
      </c>
      <c r="S281" s="8">
        <f t="shared" si="27"/>
        <v>42759.244166666671</v>
      </c>
      <c r="T281" s="8">
        <f t="shared" si="28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9"/>
        <v>55</v>
      </c>
      <c r="Q282" t="str">
        <f t="shared" si="25"/>
        <v>film &amp; video</v>
      </c>
      <c r="R282" t="str">
        <f t="shared" si="26"/>
        <v>documentary</v>
      </c>
      <c r="S282" s="8">
        <f t="shared" si="27"/>
        <v>41744.590682870366</v>
      </c>
      <c r="T282" s="8">
        <f t="shared" si="28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9"/>
        <v>84</v>
      </c>
      <c r="Q283" t="str">
        <f t="shared" si="25"/>
        <v>film &amp; video</v>
      </c>
      <c r="R283" t="str">
        <f t="shared" si="26"/>
        <v>documentary</v>
      </c>
      <c r="S283" s="8">
        <f t="shared" si="27"/>
        <v>39950.163344907407</v>
      </c>
      <c r="T283" s="8">
        <f t="shared" si="28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9"/>
        <v>254</v>
      </c>
      <c r="Q284" t="str">
        <f t="shared" si="25"/>
        <v>film &amp; video</v>
      </c>
      <c r="R284" t="str">
        <f t="shared" si="26"/>
        <v>documentary</v>
      </c>
      <c r="S284" s="8">
        <f t="shared" si="27"/>
        <v>40194.920046296298</v>
      </c>
      <c r="T284" s="8">
        <f t="shared" si="28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9"/>
        <v>102</v>
      </c>
      <c r="Q285" t="str">
        <f t="shared" si="25"/>
        <v>film &amp; video</v>
      </c>
      <c r="R285" t="str">
        <f t="shared" si="26"/>
        <v>documentary</v>
      </c>
      <c r="S285" s="8">
        <f t="shared" si="27"/>
        <v>40675.71</v>
      </c>
      <c r="T285" s="8">
        <f t="shared" si="28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9"/>
        <v>55</v>
      </c>
      <c r="Q286" t="str">
        <f t="shared" si="25"/>
        <v>film &amp; video</v>
      </c>
      <c r="R286" t="str">
        <f t="shared" si="26"/>
        <v>documentary</v>
      </c>
      <c r="S286" s="8">
        <f t="shared" si="27"/>
        <v>40904.738194444442</v>
      </c>
      <c r="T286" s="8">
        <f t="shared" si="28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9"/>
        <v>57</v>
      </c>
      <c r="Q287" t="str">
        <f t="shared" si="25"/>
        <v>film &amp; video</v>
      </c>
      <c r="R287" t="str">
        <f t="shared" si="26"/>
        <v>documentary</v>
      </c>
      <c r="S287" s="8">
        <f t="shared" si="27"/>
        <v>41506.756111111114</v>
      </c>
      <c r="T287" s="8">
        <f t="shared" si="28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9"/>
        <v>121</v>
      </c>
      <c r="Q288" t="str">
        <f t="shared" si="25"/>
        <v>film &amp; video</v>
      </c>
      <c r="R288" t="str">
        <f t="shared" si="26"/>
        <v>documentary</v>
      </c>
      <c r="S288" s="8">
        <f t="shared" si="27"/>
        <v>41313.816249999996</v>
      </c>
      <c r="T288" s="8">
        <f t="shared" si="28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9"/>
        <v>91</v>
      </c>
      <c r="Q289" t="str">
        <f t="shared" si="25"/>
        <v>film &amp; video</v>
      </c>
      <c r="R289" t="str">
        <f t="shared" si="26"/>
        <v>documentary</v>
      </c>
      <c r="S289" s="8">
        <f t="shared" si="27"/>
        <v>41184.277986111112</v>
      </c>
      <c r="T289" s="8">
        <f t="shared" si="28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9"/>
        <v>115</v>
      </c>
      <c r="Q290" t="str">
        <f t="shared" si="25"/>
        <v>film &amp; video</v>
      </c>
      <c r="R290" t="str">
        <f t="shared" si="26"/>
        <v>documentary</v>
      </c>
      <c r="S290" s="8">
        <f t="shared" si="27"/>
        <v>41051.168900462959</v>
      </c>
      <c r="T290" s="8">
        <f t="shared" si="28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9"/>
        <v>68</v>
      </c>
      <c r="Q291" t="str">
        <f t="shared" si="25"/>
        <v>film &amp; video</v>
      </c>
      <c r="R291" t="str">
        <f t="shared" si="26"/>
        <v>documentary</v>
      </c>
      <c r="S291" s="8">
        <f t="shared" si="27"/>
        <v>41550.456412037034</v>
      </c>
      <c r="T291" s="8">
        <f t="shared" si="28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9"/>
        <v>29</v>
      </c>
      <c r="Q292" t="str">
        <f t="shared" si="25"/>
        <v>film &amp; video</v>
      </c>
      <c r="R292" t="str">
        <f t="shared" si="26"/>
        <v>documentary</v>
      </c>
      <c r="S292" s="8">
        <f t="shared" si="27"/>
        <v>40526.36917824074</v>
      </c>
      <c r="T292" s="8">
        <f t="shared" si="28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9"/>
        <v>47</v>
      </c>
      <c r="Q293" t="str">
        <f t="shared" si="25"/>
        <v>film &amp; video</v>
      </c>
      <c r="R293" t="str">
        <f t="shared" si="26"/>
        <v>documentary</v>
      </c>
      <c r="S293" s="8">
        <f t="shared" si="27"/>
        <v>41376.769050925926</v>
      </c>
      <c r="T293" s="8">
        <f t="shared" si="28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9"/>
        <v>154</v>
      </c>
      <c r="Q294" t="str">
        <f t="shared" si="25"/>
        <v>film &amp; video</v>
      </c>
      <c r="R294" t="str">
        <f t="shared" si="26"/>
        <v>documentary</v>
      </c>
      <c r="S294" s="8">
        <f t="shared" si="27"/>
        <v>40812.803229166668</v>
      </c>
      <c r="T294" s="8">
        <f t="shared" si="28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9"/>
        <v>201</v>
      </c>
      <c r="Q295" t="str">
        <f t="shared" si="25"/>
        <v>film &amp; video</v>
      </c>
      <c r="R295" t="str">
        <f t="shared" si="26"/>
        <v>documentary</v>
      </c>
      <c r="S295" s="8">
        <f t="shared" si="27"/>
        <v>41719.667986111112</v>
      </c>
      <c r="T295" s="8">
        <f t="shared" si="28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8">
        <f t="shared" si="27"/>
        <v>40343.084421296298</v>
      </c>
      <c r="T296" s="8">
        <f t="shared" si="28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9"/>
        <v>100</v>
      </c>
      <c r="Q297" t="str">
        <f t="shared" si="25"/>
        <v>film &amp; video</v>
      </c>
      <c r="R297" t="str">
        <f t="shared" si="26"/>
        <v>documentary</v>
      </c>
      <c r="S297" s="8">
        <f t="shared" si="27"/>
        <v>41519.004733796297</v>
      </c>
      <c r="T297" s="8">
        <f t="shared" si="28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9"/>
        <v>230</v>
      </c>
      <c r="Q298" t="str">
        <f t="shared" si="25"/>
        <v>film &amp; video</v>
      </c>
      <c r="R298" t="str">
        <f t="shared" si="26"/>
        <v>documentary</v>
      </c>
      <c r="S298" s="8">
        <f t="shared" si="27"/>
        <v>41134.475497685184</v>
      </c>
      <c r="T298" s="8">
        <f t="shared" si="28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9"/>
        <v>142</v>
      </c>
      <c r="Q299" t="str">
        <f t="shared" si="25"/>
        <v>film &amp; video</v>
      </c>
      <c r="R299" t="str">
        <f t="shared" si="26"/>
        <v>documentary</v>
      </c>
      <c r="S299" s="8">
        <f t="shared" si="27"/>
        <v>42089.72802083334</v>
      </c>
      <c r="T299" s="8">
        <f t="shared" si="28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9"/>
        <v>56</v>
      </c>
      <c r="Q300" t="str">
        <f t="shared" si="25"/>
        <v>film &amp; video</v>
      </c>
      <c r="R300" t="str">
        <f t="shared" si="26"/>
        <v>documentary</v>
      </c>
      <c r="S300" s="8">
        <f t="shared" si="27"/>
        <v>41709.463518518518</v>
      </c>
      <c r="T300" s="8">
        <f t="shared" si="28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9"/>
        <v>73</v>
      </c>
      <c r="Q301" t="str">
        <f t="shared" si="25"/>
        <v>film &amp; video</v>
      </c>
      <c r="R301" t="str">
        <f t="shared" si="26"/>
        <v>documentary</v>
      </c>
      <c r="S301" s="8">
        <f t="shared" si="27"/>
        <v>40469.225231481483</v>
      </c>
      <c r="T301" s="8">
        <f t="shared" si="28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9"/>
        <v>85</v>
      </c>
      <c r="Q302" t="str">
        <f t="shared" si="25"/>
        <v>film &amp; video</v>
      </c>
      <c r="R302" t="str">
        <f t="shared" si="26"/>
        <v>documentary</v>
      </c>
      <c r="S302" s="8">
        <f t="shared" si="27"/>
        <v>40626.959930555553</v>
      </c>
      <c r="T302" s="8">
        <f t="shared" si="28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9"/>
        <v>61</v>
      </c>
      <c r="Q303" t="str">
        <f t="shared" si="25"/>
        <v>film &amp; video</v>
      </c>
      <c r="R303" t="str">
        <f t="shared" si="26"/>
        <v>documentary</v>
      </c>
      <c r="S303" s="8">
        <f t="shared" si="27"/>
        <v>41312.737673611111</v>
      </c>
      <c r="T303" s="8">
        <f t="shared" si="28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9"/>
        <v>93</v>
      </c>
      <c r="Q304" t="str">
        <f t="shared" si="25"/>
        <v>film &amp; video</v>
      </c>
      <c r="R304" t="str">
        <f t="shared" si="26"/>
        <v>documentary</v>
      </c>
      <c r="S304" s="8">
        <f t="shared" si="27"/>
        <v>40933.856921296298</v>
      </c>
      <c r="T304" s="8">
        <f t="shared" si="28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9"/>
        <v>50</v>
      </c>
      <c r="Q305" t="str">
        <f t="shared" si="25"/>
        <v>film &amp; video</v>
      </c>
      <c r="R305" t="str">
        <f t="shared" si="26"/>
        <v>documentary</v>
      </c>
      <c r="S305" s="8">
        <f t="shared" si="27"/>
        <v>41032.071134259262</v>
      </c>
      <c r="T305" s="8">
        <f t="shared" si="28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9"/>
        <v>106</v>
      </c>
      <c r="Q306" t="str">
        <f t="shared" si="25"/>
        <v>film &amp; video</v>
      </c>
      <c r="R306" t="str">
        <f t="shared" si="26"/>
        <v>documentary</v>
      </c>
      <c r="S306" s="8">
        <f t="shared" si="27"/>
        <v>41114.094872685186</v>
      </c>
      <c r="T306" s="8">
        <f t="shared" si="28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9"/>
        <v>52</v>
      </c>
      <c r="Q307" t="str">
        <f t="shared" si="25"/>
        <v>film &amp; video</v>
      </c>
      <c r="R307" t="str">
        <f t="shared" si="26"/>
        <v>documentary</v>
      </c>
      <c r="S307" s="8">
        <f t="shared" si="27"/>
        <v>40948.630196759259</v>
      </c>
      <c r="T307" s="8">
        <f t="shared" si="28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9"/>
        <v>37</v>
      </c>
      <c r="Q308" t="str">
        <f t="shared" si="25"/>
        <v>film &amp; video</v>
      </c>
      <c r="R308" t="str">
        <f t="shared" si="26"/>
        <v>documentary</v>
      </c>
      <c r="S308" s="8">
        <f t="shared" si="27"/>
        <v>41333.837187500001</v>
      </c>
      <c r="T308" s="8">
        <f t="shared" si="28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9"/>
        <v>43</v>
      </c>
      <c r="Q309" t="str">
        <f t="shared" si="25"/>
        <v>film &amp; video</v>
      </c>
      <c r="R309" t="str">
        <f t="shared" si="26"/>
        <v>documentary</v>
      </c>
      <c r="S309" s="8">
        <f t="shared" si="27"/>
        <v>41282.944456018515</v>
      </c>
      <c r="T309" s="8">
        <f t="shared" si="28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9"/>
        <v>63</v>
      </c>
      <c r="Q310" t="str">
        <f t="shared" si="25"/>
        <v>film &amp; video</v>
      </c>
      <c r="R310" t="str">
        <f t="shared" si="26"/>
        <v>documentary</v>
      </c>
      <c r="S310" s="8">
        <f t="shared" si="27"/>
        <v>40567.694560185184</v>
      </c>
      <c r="T310" s="8">
        <f t="shared" si="28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9"/>
        <v>90</v>
      </c>
      <c r="Q311" t="str">
        <f t="shared" si="25"/>
        <v>film &amp; video</v>
      </c>
      <c r="R311" t="str">
        <f t="shared" si="26"/>
        <v>documentary</v>
      </c>
      <c r="S311" s="8">
        <f t="shared" si="27"/>
        <v>41134.751550925925</v>
      </c>
      <c r="T311" s="8">
        <f t="shared" si="28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9"/>
        <v>29</v>
      </c>
      <c r="Q312" t="str">
        <f t="shared" si="25"/>
        <v>film &amp; video</v>
      </c>
      <c r="R312" t="str">
        <f t="shared" si="26"/>
        <v>documentary</v>
      </c>
      <c r="S312" s="8">
        <f t="shared" si="27"/>
        <v>40821.183136574073</v>
      </c>
      <c r="T312" s="8">
        <f t="shared" si="28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9"/>
        <v>139</v>
      </c>
      <c r="Q313" t="str">
        <f t="shared" si="25"/>
        <v>film &amp; video</v>
      </c>
      <c r="R313" t="str">
        <f t="shared" si="26"/>
        <v>documentary</v>
      </c>
      <c r="S313" s="8">
        <f t="shared" si="27"/>
        <v>40868.219814814816</v>
      </c>
      <c r="T313" s="8">
        <f t="shared" si="28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9"/>
        <v>61</v>
      </c>
      <c r="Q314" t="str">
        <f t="shared" si="25"/>
        <v>film &amp; video</v>
      </c>
      <c r="R314" t="str">
        <f t="shared" si="26"/>
        <v>documentary</v>
      </c>
      <c r="S314" s="8">
        <f t="shared" si="27"/>
        <v>41348.877685185187</v>
      </c>
      <c r="T314" s="8">
        <f t="shared" si="28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9"/>
        <v>80</v>
      </c>
      <c r="Q315" t="str">
        <f t="shared" si="25"/>
        <v>film &amp; video</v>
      </c>
      <c r="R315" t="str">
        <f t="shared" si="26"/>
        <v>documentary</v>
      </c>
      <c r="S315" s="8">
        <f t="shared" si="27"/>
        <v>40357.227939814817</v>
      </c>
      <c r="T315" s="8">
        <f t="shared" si="28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9"/>
        <v>32</v>
      </c>
      <c r="Q316" t="str">
        <f t="shared" si="25"/>
        <v>film &amp; video</v>
      </c>
      <c r="R316" t="str">
        <f t="shared" si="26"/>
        <v>documentary</v>
      </c>
      <c r="S316" s="8">
        <f t="shared" si="27"/>
        <v>41304.833194444444</v>
      </c>
      <c r="T316" s="8">
        <f t="shared" si="28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9"/>
        <v>201</v>
      </c>
      <c r="Q317" t="str">
        <f t="shared" si="25"/>
        <v>film &amp; video</v>
      </c>
      <c r="R317" t="str">
        <f t="shared" si="26"/>
        <v>documentary</v>
      </c>
      <c r="S317" s="8">
        <f t="shared" si="27"/>
        <v>41113.77238425926</v>
      </c>
      <c r="T317" s="8">
        <f t="shared" si="28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9"/>
        <v>108</v>
      </c>
      <c r="Q318" t="str">
        <f t="shared" si="25"/>
        <v>film &amp; video</v>
      </c>
      <c r="R318" t="str">
        <f t="shared" si="26"/>
        <v>documentary</v>
      </c>
      <c r="S318" s="8">
        <f t="shared" si="27"/>
        <v>41950.923576388886</v>
      </c>
      <c r="T318" s="8">
        <f t="shared" si="28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9"/>
        <v>96</v>
      </c>
      <c r="Q319" t="str">
        <f t="shared" si="25"/>
        <v>film &amp; video</v>
      </c>
      <c r="R319" t="str">
        <f t="shared" si="26"/>
        <v>documentary</v>
      </c>
      <c r="S319" s="8">
        <f t="shared" si="27"/>
        <v>41589.676886574074</v>
      </c>
      <c r="T319" s="8">
        <f t="shared" si="28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9"/>
        <v>50</v>
      </c>
      <c r="Q320" t="str">
        <f t="shared" si="25"/>
        <v>film &amp; video</v>
      </c>
      <c r="R320" t="str">
        <f t="shared" si="26"/>
        <v>documentary</v>
      </c>
      <c r="S320" s="8">
        <f t="shared" si="27"/>
        <v>41330.038784722223</v>
      </c>
      <c r="T320" s="8">
        <f t="shared" si="28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9"/>
        <v>110</v>
      </c>
      <c r="Q321" t="str">
        <f t="shared" si="25"/>
        <v>film &amp; video</v>
      </c>
      <c r="R321" t="str">
        <f t="shared" si="26"/>
        <v>documentary</v>
      </c>
      <c r="S321" s="8">
        <f t="shared" si="27"/>
        <v>40123.83829861111</v>
      </c>
      <c r="T321" s="8">
        <f t="shared" si="28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ROUND(E322/D322*100,0)</f>
        <v>107</v>
      </c>
      <c r="P322">
        <f t="shared" si="29"/>
        <v>135</v>
      </c>
      <c r="Q322" t="str">
        <f t="shared" si="25"/>
        <v>film &amp; video</v>
      </c>
      <c r="R322" t="str">
        <f t="shared" si="26"/>
        <v>documentary</v>
      </c>
      <c r="S322" s="8">
        <f t="shared" si="27"/>
        <v>42331.551307870366</v>
      </c>
      <c r="T322" s="8">
        <f t="shared" si="28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103</v>
      </c>
      <c r="P323">
        <f t="shared" si="29"/>
        <v>107</v>
      </c>
      <c r="Q323" t="str">
        <f t="shared" ref="Q323:Q386" si="31">LEFT(N323,SEARCH("/",N323)-1)</f>
        <v>film &amp; video</v>
      </c>
      <c r="R323" t="str">
        <f t="shared" ref="R323:R386" si="32">RIGHT(N323,LEN(N323)-SEARCH("/",N323))</f>
        <v>documentary</v>
      </c>
      <c r="S323" s="8">
        <f t="shared" ref="S323:S386" si="33">(((J323/60)/60)/24)+DATE(1970,1,1)</f>
        <v>42647.446597222224</v>
      </c>
      <c r="T323" s="8">
        <f t="shared" ref="T323:T386" si="34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29"/>
        <v>145</v>
      </c>
      <c r="Q324" t="str">
        <f t="shared" si="31"/>
        <v>film &amp; video</v>
      </c>
      <c r="R324" t="str">
        <f t="shared" si="32"/>
        <v>documentary</v>
      </c>
      <c r="S324" s="8">
        <f t="shared" si="33"/>
        <v>42473.57</v>
      </c>
      <c r="T324" s="8">
        <f t="shared" si="34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29"/>
        <v>115</v>
      </c>
      <c r="Q325" t="str">
        <f t="shared" si="31"/>
        <v>film &amp; video</v>
      </c>
      <c r="R325" t="str">
        <f t="shared" si="32"/>
        <v>documentary</v>
      </c>
      <c r="S325" s="8">
        <f t="shared" si="33"/>
        <v>42697.32136574074</v>
      </c>
      <c r="T325" s="8">
        <f t="shared" si="34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ref="P326:P389" si="35">ROUND(E326/L326,0)</f>
        <v>105</v>
      </c>
      <c r="Q326" t="str">
        <f t="shared" si="31"/>
        <v>film &amp; video</v>
      </c>
      <c r="R326" t="str">
        <f t="shared" si="32"/>
        <v>documentary</v>
      </c>
      <c r="S326" s="8">
        <f t="shared" si="33"/>
        <v>42184.626250000001</v>
      </c>
      <c r="T326" s="8">
        <f t="shared" si="34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5"/>
        <v>71</v>
      </c>
      <c r="Q327" t="str">
        <f t="shared" si="31"/>
        <v>film &amp; video</v>
      </c>
      <c r="R327" t="str">
        <f t="shared" si="32"/>
        <v>documentary</v>
      </c>
      <c r="S327" s="8">
        <f t="shared" si="33"/>
        <v>42689.187881944439</v>
      </c>
      <c r="T327" s="8">
        <f t="shared" si="34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5"/>
        <v>147</v>
      </c>
      <c r="Q328" t="str">
        <f t="shared" si="31"/>
        <v>film &amp; video</v>
      </c>
      <c r="R328" t="str">
        <f t="shared" si="32"/>
        <v>documentary</v>
      </c>
      <c r="S328" s="8">
        <f t="shared" si="33"/>
        <v>42775.314884259264</v>
      </c>
      <c r="T328" s="8">
        <f t="shared" si="34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5"/>
        <v>160</v>
      </c>
      <c r="Q329" t="str">
        <f t="shared" si="31"/>
        <v>film &amp; video</v>
      </c>
      <c r="R329" t="str">
        <f t="shared" si="32"/>
        <v>documentary</v>
      </c>
      <c r="S329" s="8">
        <f t="shared" si="33"/>
        <v>42058.235289351855</v>
      </c>
      <c r="T329" s="8">
        <f t="shared" si="34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5"/>
        <v>156</v>
      </c>
      <c r="Q330" t="str">
        <f t="shared" si="31"/>
        <v>film &amp; video</v>
      </c>
      <c r="R330" t="str">
        <f t="shared" si="32"/>
        <v>documentary</v>
      </c>
      <c r="S330" s="8">
        <f t="shared" si="33"/>
        <v>42278.946620370371</v>
      </c>
      <c r="T330" s="8">
        <f t="shared" si="34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5"/>
        <v>63</v>
      </c>
      <c r="Q331" t="str">
        <f t="shared" si="31"/>
        <v>film &amp; video</v>
      </c>
      <c r="R331" t="str">
        <f t="shared" si="32"/>
        <v>documentary</v>
      </c>
      <c r="S331" s="8">
        <f t="shared" si="33"/>
        <v>42291.46674768519</v>
      </c>
      <c r="T331" s="8">
        <f t="shared" si="34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5"/>
        <v>105</v>
      </c>
      <c r="Q332" t="str">
        <f t="shared" si="31"/>
        <v>film &amp; video</v>
      </c>
      <c r="R332" t="str">
        <f t="shared" si="32"/>
        <v>documentary</v>
      </c>
      <c r="S332" s="8">
        <f t="shared" si="33"/>
        <v>41379.515775462962</v>
      </c>
      <c r="T332" s="8">
        <f t="shared" si="34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5"/>
        <v>97</v>
      </c>
      <c r="Q333" t="str">
        <f t="shared" si="31"/>
        <v>film &amp; video</v>
      </c>
      <c r="R333" t="str">
        <f t="shared" si="32"/>
        <v>documentary</v>
      </c>
      <c r="S333" s="8">
        <f t="shared" si="33"/>
        <v>42507.581412037034</v>
      </c>
      <c r="T333" s="8">
        <f t="shared" si="34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5"/>
        <v>204</v>
      </c>
      <c r="Q334" t="str">
        <f t="shared" si="31"/>
        <v>film &amp; video</v>
      </c>
      <c r="R334" t="str">
        <f t="shared" si="32"/>
        <v>documentary</v>
      </c>
      <c r="S334" s="8">
        <f t="shared" si="33"/>
        <v>42263.680289351847</v>
      </c>
      <c r="T334" s="8">
        <f t="shared" si="34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5"/>
        <v>188</v>
      </c>
      <c r="Q335" t="str">
        <f t="shared" si="31"/>
        <v>film &amp; video</v>
      </c>
      <c r="R335" t="str">
        <f t="shared" si="32"/>
        <v>documentary</v>
      </c>
      <c r="S335" s="8">
        <f t="shared" si="33"/>
        <v>42437.636469907404</v>
      </c>
      <c r="T335" s="8">
        <f t="shared" si="34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5"/>
        <v>147</v>
      </c>
      <c r="Q336" t="str">
        <f t="shared" si="31"/>
        <v>film &amp; video</v>
      </c>
      <c r="R336" t="str">
        <f t="shared" si="32"/>
        <v>documentary</v>
      </c>
      <c r="S336" s="8">
        <f t="shared" si="33"/>
        <v>42101.682372685187</v>
      </c>
      <c r="T336" s="8">
        <f t="shared" si="34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5"/>
        <v>109</v>
      </c>
      <c r="Q337" t="str">
        <f t="shared" si="31"/>
        <v>film &amp; video</v>
      </c>
      <c r="R337" t="str">
        <f t="shared" si="32"/>
        <v>documentary</v>
      </c>
      <c r="S337" s="8">
        <f t="shared" si="33"/>
        <v>42101.737442129626</v>
      </c>
      <c r="T337" s="8">
        <f t="shared" si="34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5"/>
        <v>59</v>
      </c>
      <c r="Q338" t="str">
        <f t="shared" si="31"/>
        <v>film &amp; video</v>
      </c>
      <c r="R338" t="str">
        <f t="shared" si="32"/>
        <v>documentary</v>
      </c>
      <c r="S338" s="8">
        <f t="shared" si="33"/>
        <v>42291.596273148149</v>
      </c>
      <c r="T338" s="8">
        <f t="shared" si="34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5"/>
        <v>98</v>
      </c>
      <c r="Q339" t="str">
        <f t="shared" si="31"/>
        <v>film &amp; video</v>
      </c>
      <c r="R339" t="str">
        <f t="shared" si="32"/>
        <v>documentary</v>
      </c>
      <c r="S339" s="8">
        <f t="shared" si="33"/>
        <v>42047.128564814819</v>
      </c>
      <c r="T339" s="8">
        <f t="shared" si="34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5"/>
        <v>70</v>
      </c>
      <c r="Q340" t="str">
        <f t="shared" si="31"/>
        <v>film &amp; video</v>
      </c>
      <c r="R340" t="str">
        <f t="shared" si="32"/>
        <v>documentary</v>
      </c>
      <c r="S340" s="8">
        <f t="shared" si="33"/>
        <v>42559.755671296298</v>
      </c>
      <c r="T340" s="8">
        <f t="shared" si="34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5"/>
        <v>73</v>
      </c>
      <c r="Q341" t="str">
        <f t="shared" si="31"/>
        <v>film &amp; video</v>
      </c>
      <c r="R341" t="str">
        <f t="shared" si="32"/>
        <v>documentary</v>
      </c>
      <c r="S341" s="8">
        <f t="shared" si="33"/>
        <v>42093.760046296295</v>
      </c>
      <c r="T341" s="8">
        <f t="shared" si="34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5"/>
        <v>146</v>
      </c>
      <c r="Q342" t="str">
        <f t="shared" si="31"/>
        <v>film &amp; video</v>
      </c>
      <c r="R342" t="str">
        <f t="shared" si="32"/>
        <v>documentary</v>
      </c>
      <c r="S342" s="8">
        <f t="shared" si="33"/>
        <v>42772.669062500005</v>
      </c>
      <c r="T342" s="8">
        <f t="shared" si="34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5"/>
        <v>68</v>
      </c>
      <c r="Q343" t="str">
        <f t="shared" si="31"/>
        <v>film &amp; video</v>
      </c>
      <c r="R343" t="str">
        <f t="shared" si="32"/>
        <v>documentary</v>
      </c>
      <c r="S343" s="8">
        <f t="shared" si="33"/>
        <v>41894.879606481481</v>
      </c>
      <c r="T343" s="8">
        <f t="shared" si="34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5"/>
        <v>170</v>
      </c>
      <c r="Q344" t="str">
        <f t="shared" si="31"/>
        <v>film &amp; video</v>
      </c>
      <c r="R344" t="str">
        <f t="shared" si="32"/>
        <v>documentary</v>
      </c>
      <c r="S344" s="8">
        <f t="shared" si="33"/>
        <v>42459.780844907407</v>
      </c>
      <c r="T344" s="8">
        <f t="shared" si="34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5"/>
        <v>58</v>
      </c>
      <c r="Q345" t="str">
        <f t="shared" si="31"/>
        <v>film &amp; video</v>
      </c>
      <c r="R345" t="str">
        <f t="shared" si="32"/>
        <v>documentary</v>
      </c>
      <c r="S345" s="8">
        <f t="shared" si="33"/>
        <v>41926.73778935185</v>
      </c>
      <c r="T345" s="8">
        <f t="shared" si="34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5"/>
        <v>120</v>
      </c>
      <c r="Q346" t="str">
        <f t="shared" si="31"/>
        <v>film &amp; video</v>
      </c>
      <c r="R346" t="str">
        <f t="shared" si="32"/>
        <v>documentary</v>
      </c>
      <c r="S346" s="8">
        <f t="shared" si="33"/>
        <v>42111.970995370371</v>
      </c>
      <c r="T346" s="8">
        <f t="shared" si="34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5"/>
        <v>100</v>
      </c>
      <c r="Q347" t="str">
        <f t="shared" si="31"/>
        <v>film &amp; video</v>
      </c>
      <c r="R347" t="str">
        <f t="shared" si="32"/>
        <v>documentary</v>
      </c>
      <c r="S347" s="8">
        <f t="shared" si="33"/>
        <v>42114.944328703699</v>
      </c>
      <c r="T347" s="8">
        <f t="shared" si="34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5"/>
        <v>91</v>
      </c>
      <c r="Q348" t="str">
        <f t="shared" si="31"/>
        <v>film &amp; video</v>
      </c>
      <c r="R348" t="str">
        <f t="shared" si="32"/>
        <v>documentary</v>
      </c>
      <c r="S348" s="8">
        <f t="shared" si="33"/>
        <v>42261.500243055561</v>
      </c>
      <c r="T348" s="8">
        <f t="shared" si="34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5"/>
        <v>118</v>
      </c>
      <c r="Q349" t="str">
        <f t="shared" si="31"/>
        <v>film &amp; video</v>
      </c>
      <c r="R349" t="str">
        <f t="shared" si="32"/>
        <v>documentary</v>
      </c>
      <c r="S349" s="8">
        <f t="shared" si="33"/>
        <v>42292.495474537034</v>
      </c>
      <c r="T349" s="8">
        <f t="shared" si="34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5"/>
        <v>87</v>
      </c>
      <c r="Q350" t="str">
        <f t="shared" si="31"/>
        <v>film &amp; video</v>
      </c>
      <c r="R350" t="str">
        <f t="shared" si="32"/>
        <v>documentary</v>
      </c>
      <c r="S350" s="8">
        <f t="shared" si="33"/>
        <v>42207.58699074074</v>
      </c>
      <c r="T350" s="8">
        <f t="shared" si="34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5"/>
        <v>72</v>
      </c>
      <c r="Q351" t="str">
        <f t="shared" si="31"/>
        <v>film &amp; video</v>
      </c>
      <c r="R351" t="str">
        <f t="shared" si="32"/>
        <v>documentary</v>
      </c>
      <c r="S351" s="8">
        <f t="shared" si="33"/>
        <v>42760.498935185184</v>
      </c>
      <c r="T351" s="8">
        <f t="shared" si="34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5"/>
        <v>130</v>
      </c>
      <c r="Q352" t="str">
        <f t="shared" si="31"/>
        <v>film &amp; video</v>
      </c>
      <c r="R352" t="str">
        <f t="shared" si="32"/>
        <v>documentary</v>
      </c>
      <c r="S352" s="8">
        <f t="shared" si="33"/>
        <v>42586.066076388888</v>
      </c>
      <c r="T352" s="8">
        <f t="shared" si="34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5"/>
        <v>45</v>
      </c>
      <c r="Q353" t="str">
        <f t="shared" si="31"/>
        <v>film &amp; video</v>
      </c>
      <c r="R353" t="str">
        <f t="shared" si="32"/>
        <v>documentary</v>
      </c>
      <c r="S353" s="8">
        <f t="shared" si="33"/>
        <v>42427.964745370366</v>
      </c>
      <c r="T353" s="8">
        <f t="shared" si="34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5"/>
        <v>41</v>
      </c>
      <c r="Q354" t="str">
        <f t="shared" si="31"/>
        <v>film &amp; video</v>
      </c>
      <c r="R354" t="str">
        <f t="shared" si="32"/>
        <v>documentary</v>
      </c>
      <c r="S354" s="8">
        <f t="shared" si="33"/>
        <v>41890.167453703703</v>
      </c>
      <c r="T354" s="8">
        <f t="shared" si="34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5"/>
        <v>104</v>
      </c>
      <c r="Q355" t="str">
        <f t="shared" si="31"/>
        <v>film &amp; video</v>
      </c>
      <c r="R355" t="str">
        <f t="shared" si="32"/>
        <v>documentary</v>
      </c>
      <c r="S355" s="8">
        <f t="shared" si="33"/>
        <v>42297.791886574079</v>
      </c>
      <c r="T355" s="8">
        <f t="shared" si="34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5"/>
        <v>125</v>
      </c>
      <c r="Q356" t="str">
        <f t="shared" si="31"/>
        <v>film &amp; video</v>
      </c>
      <c r="R356" t="str">
        <f t="shared" si="32"/>
        <v>documentary</v>
      </c>
      <c r="S356" s="8">
        <f t="shared" si="33"/>
        <v>42438.827789351853</v>
      </c>
      <c r="T356" s="8">
        <f t="shared" si="34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5"/>
        <v>247</v>
      </c>
      <c r="Q357" t="str">
        <f t="shared" si="31"/>
        <v>film &amp; video</v>
      </c>
      <c r="R357" t="str">
        <f t="shared" si="32"/>
        <v>documentary</v>
      </c>
      <c r="S357" s="8">
        <f t="shared" si="33"/>
        <v>41943.293912037036</v>
      </c>
      <c r="T357" s="8">
        <f t="shared" si="34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5"/>
        <v>79</v>
      </c>
      <c r="Q358" t="str">
        <f t="shared" si="31"/>
        <v>film &amp; video</v>
      </c>
      <c r="R358" t="str">
        <f t="shared" si="32"/>
        <v>documentary</v>
      </c>
      <c r="S358" s="8">
        <f t="shared" si="33"/>
        <v>42415.803159722222</v>
      </c>
      <c r="T358" s="8">
        <f t="shared" si="34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5"/>
        <v>86</v>
      </c>
      <c r="Q359" t="str">
        <f t="shared" si="31"/>
        <v>film &amp; video</v>
      </c>
      <c r="R359" t="str">
        <f t="shared" si="32"/>
        <v>documentary</v>
      </c>
      <c r="S359" s="8">
        <f t="shared" si="33"/>
        <v>42078.222187499996</v>
      </c>
      <c r="T359" s="8">
        <f t="shared" si="34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5"/>
        <v>193</v>
      </c>
      <c r="Q360" t="str">
        <f t="shared" si="31"/>
        <v>film &amp; video</v>
      </c>
      <c r="R360" t="str">
        <f t="shared" si="32"/>
        <v>documentary</v>
      </c>
      <c r="S360" s="8">
        <f t="shared" si="33"/>
        <v>42507.860196759255</v>
      </c>
      <c r="T360" s="8">
        <f t="shared" si="34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5"/>
        <v>84</v>
      </c>
      <c r="Q361" t="str">
        <f t="shared" si="31"/>
        <v>film &amp; video</v>
      </c>
      <c r="R361" t="str">
        <f t="shared" si="32"/>
        <v>documentary</v>
      </c>
      <c r="S361" s="8">
        <f t="shared" si="33"/>
        <v>41935.070486111108</v>
      </c>
      <c r="T361" s="8">
        <f t="shared" si="34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5"/>
        <v>140</v>
      </c>
      <c r="Q362" t="str">
        <f t="shared" si="31"/>
        <v>film &amp; video</v>
      </c>
      <c r="R362" t="str">
        <f t="shared" si="32"/>
        <v>documentary</v>
      </c>
      <c r="S362" s="8">
        <f t="shared" si="33"/>
        <v>42163.897916666669</v>
      </c>
      <c r="T362" s="8">
        <f t="shared" si="34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5"/>
        <v>110</v>
      </c>
      <c r="Q363" t="str">
        <f t="shared" si="31"/>
        <v>film &amp; video</v>
      </c>
      <c r="R363" t="str">
        <f t="shared" si="32"/>
        <v>documentary</v>
      </c>
      <c r="S363" s="8">
        <f t="shared" si="33"/>
        <v>41936.001226851848</v>
      </c>
      <c r="T363" s="8">
        <f t="shared" si="34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5"/>
        <v>140</v>
      </c>
      <c r="Q364" t="str">
        <f t="shared" si="31"/>
        <v>film &amp; video</v>
      </c>
      <c r="R364" t="str">
        <f t="shared" si="32"/>
        <v>documentary</v>
      </c>
      <c r="S364" s="8">
        <f t="shared" si="33"/>
        <v>41837.210543981484</v>
      </c>
      <c r="T364" s="8">
        <f t="shared" si="34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5"/>
        <v>348</v>
      </c>
      <c r="Q365" t="str">
        <f t="shared" si="31"/>
        <v>film &amp; video</v>
      </c>
      <c r="R365" t="str">
        <f t="shared" si="32"/>
        <v>documentary</v>
      </c>
      <c r="S365" s="8">
        <f t="shared" si="33"/>
        <v>40255.744629629626</v>
      </c>
      <c r="T365" s="8">
        <f t="shared" si="34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5"/>
        <v>68</v>
      </c>
      <c r="Q366" t="str">
        <f t="shared" si="31"/>
        <v>film &amp; video</v>
      </c>
      <c r="R366" t="str">
        <f t="shared" si="32"/>
        <v>documentary</v>
      </c>
      <c r="S366" s="8">
        <f t="shared" si="33"/>
        <v>41780.859629629631</v>
      </c>
      <c r="T366" s="8">
        <f t="shared" si="34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5"/>
        <v>240</v>
      </c>
      <c r="Q367" t="str">
        <f t="shared" si="31"/>
        <v>film &amp; video</v>
      </c>
      <c r="R367" t="str">
        <f t="shared" si="32"/>
        <v>documentary</v>
      </c>
      <c r="S367" s="8">
        <f t="shared" si="33"/>
        <v>41668.606469907405</v>
      </c>
      <c r="T367" s="8">
        <f t="shared" si="34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5"/>
        <v>287</v>
      </c>
      <c r="Q368" t="str">
        <f t="shared" si="31"/>
        <v>film &amp; video</v>
      </c>
      <c r="R368" t="str">
        <f t="shared" si="32"/>
        <v>documentary</v>
      </c>
      <c r="S368" s="8">
        <f t="shared" si="33"/>
        <v>41019.793032407404</v>
      </c>
      <c r="T368" s="8">
        <f t="shared" si="34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5"/>
        <v>87</v>
      </c>
      <c r="Q369" t="str">
        <f t="shared" si="31"/>
        <v>film &amp; video</v>
      </c>
      <c r="R369" t="str">
        <f t="shared" si="32"/>
        <v>documentary</v>
      </c>
      <c r="S369" s="8">
        <f t="shared" si="33"/>
        <v>41355.577291666668</v>
      </c>
      <c r="T369" s="8">
        <f t="shared" si="34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5"/>
        <v>82</v>
      </c>
      <c r="Q370" t="str">
        <f t="shared" si="31"/>
        <v>film &amp; video</v>
      </c>
      <c r="R370" t="str">
        <f t="shared" si="32"/>
        <v>documentary</v>
      </c>
      <c r="S370" s="8">
        <f t="shared" si="33"/>
        <v>42043.605578703704</v>
      </c>
      <c r="T370" s="8">
        <f t="shared" si="34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5"/>
        <v>43</v>
      </c>
      <c r="Q371" t="str">
        <f t="shared" si="31"/>
        <v>film &amp; video</v>
      </c>
      <c r="R371" t="str">
        <f t="shared" si="32"/>
        <v>documentary</v>
      </c>
      <c r="S371" s="8">
        <f t="shared" si="33"/>
        <v>40893.551724537036</v>
      </c>
      <c r="T371" s="8">
        <f t="shared" si="34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5"/>
        <v>709</v>
      </c>
      <c r="Q372" t="str">
        <f t="shared" si="31"/>
        <v>film &amp; video</v>
      </c>
      <c r="R372" t="str">
        <f t="shared" si="32"/>
        <v>documentary</v>
      </c>
      <c r="S372" s="8">
        <f t="shared" si="33"/>
        <v>42711.795138888891</v>
      </c>
      <c r="T372" s="8">
        <f t="shared" si="34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5"/>
        <v>161</v>
      </c>
      <c r="Q373" t="str">
        <f t="shared" si="31"/>
        <v>film &amp; video</v>
      </c>
      <c r="R373" t="str">
        <f t="shared" si="32"/>
        <v>documentary</v>
      </c>
      <c r="S373" s="8">
        <f t="shared" si="33"/>
        <v>41261.767812500002</v>
      </c>
      <c r="T373" s="8">
        <f t="shared" si="34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5"/>
        <v>42</v>
      </c>
      <c r="Q374" t="str">
        <f t="shared" si="31"/>
        <v>film &amp; video</v>
      </c>
      <c r="R374" t="str">
        <f t="shared" si="32"/>
        <v>documentary</v>
      </c>
      <c r="S374" s="8">
        <f t="shared" si="33"/>
        <v>42425.576898148152</v>
      </c>
      <c r="T374" s="8">
        <f t="shared" si="34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5"/>
        <v>90</v>
      </c>
      <c r="Q375" t="str">
        <f t="shared" si="31"/>
        <v>film &amp; video</v>
      </c>
      <c r="R375" t="str">
        <f t="shared" si="32"/>
        <v>documentary</v>
      </c>
      <c r="S375" s="8">
        <f t="shared" si="33"/>
        <v>41078.91201388889</v>
      </c>
      <c r="T375" s="8">
        <f t="shared" si="34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5"/>
        <v>45</v>
      </c>
      <c r="Q376" t="str">
        <f t="shared" si="31"/>
        <v>film &amp; video</v>
      </c>
      <c r="R376" t="str">
        <f t="shared" si="32"/>
        <v>documentary</v>
      </c>
      <c r="S376" s="8">
        <f t="shared" si="33"/>
        <v>40757.889247685183</v>
      </c>
      <c r="T376" s="8">
        <f t="shared" si="34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5"/>
        <v>43</v>
      </c>
      <c r="Q377" t="str">
        <f t="shared" si="31"/>
        <v>film &amp; video</v>
      </c>
      <c r="R377" t="str">
        <f t="shared" si="32"/>
        <v>documentary</v>
      </c>
      <c r="S377" s="8">
        <f t="shared" si="33"/>
        <v>41657.985081018516</v>
      </c>
      <c r="T377" s="8">
        <f t="shared" si="34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5"/>
        <v>54</v>
      </c>
      <c r="Q378" t="str">
        <f t="shared" si="31"/>
        <v>film &amp; video</v>
      </c>
      <c r="R378" t="str">
        <f t="shared" si="32"/>
        <v>documentary</v>
      </c>
      <c r="S378" s="8">
        <f t="shared" si="33"/>
        <v>42576.452731481477</v>
      </c>
      <c r="T378" s="8">
        <f t="shared" si="34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5"/>
        <v>103</v>
      </c>
      <c r="Q379" t="str">
        <f t="shared" si="31"/>
        <v>film &amp; video</v>
      </c>
      <c r="R379" t="str">
        <f t="shared" si="32"/>
        <v>documentary</v>
      </c>
      <c r="S379" s="8">
        <f t="shared" si="33"/>
        <v>42292.250787037032</v>
      </c>
      <c r="T379" s="8">
        <f t="shared" si="34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5"/>
        <v>40</v>
      </c>
      <c r="Q380" t="str">
        <f t="shared" si="31"/>
        <v>film &amp; video</v>
      </c>
      <c r="R380" t="str">
        <f t="shared" si="32"/>
        <v>documentary</v>
      </c>
      <c r="S380" s="8">
        <f t="shared" si="33"/>
        <v>42370.571851851855</v>
      </c>
      <c r="T380" s="8">
        <f t="shared" si="34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5"/>
        <v>117</v>
      </c>
      <c r="Q381" t="str">
        <f t="shared" si="31"/>
        <v>film &amp; video</v>
      </c>
      <c r="R381" t="str">
        <f t="shared" si="32"/>
        <v>documentary</v>
      </c>
      <c r="S381" s="8">
        <f t="shared" si="33"/>
        <v>40987.688333333332</v>
      </c>
      <c r="T381" s="8">
        <f t="shared" si="34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5"/>
        <v>116</v>
      </c>
      <c r="Q382" t="str">
        <f t="shared" si="31"/>
        <v>film &amp; video</v>
      </c>
      <c r="R382" t="str">
        <f t="shared" si="32"/>
        <v>documentary</v>
      </c>
      <c r="S382" s="8">
        <f t="shared" si="33"/>
        <v>42367.719814814816</v>
      </c>
      <c r="T382" s="8">
        <f t="shared" si="34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5"/>
        <v>104</v>
      </c>
      <c r="Q383" t="str">
        <f t="shared" si="31"/>
        <v>film &amp; video</v>
      </c>
      <c r="R383" t="str">
        <f t="shared" si="32"/>
        <v>documentary</v>
      </c>
      <c r="S383" s="8">
        <f t="shared" si="33"/>
        <v>41085.698113425926</v>
      </c>
      <c r="T383" s="8">
        <f t="shared" si="34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5"/>
        <v>70</v>
      </c>
      <c r="Q384" t="str">
        <f t="shared" si="31"/>
        <v>film &amp; video</v>
      </c>
      <c r="R384" t="str">
        <f t="shared" si="32"/>
        <v>documentary</v>
      </c>
      <c r="S384" s="8">
        <f t="shared" si="33"/>
        <v>41144.709490740745</v>
      </c>
      <c r="T384" s="8">
        <f t="shared" si="34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5"/>
        <v>43</v>
      </c>
      <c r="Q385" t="str">
        <f t="shared" si="31"/>
        <v>film &amp; video</v>
      </c>
      <c r="R385" t="str">
        <f t="shared" si="32"/>
        <v>documentary</v>
      </c>
      <c r="S385" s="8">
        <f t="shared" si="33"/>
        <v>41755.117581018516</v>
      </c>
      <c r="T385" s="8">
        <f t="shared" si="34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ROUND(E386/D386*100,0)</f>
        <v>112</v>
      </c>
      <c r="P386">
        <f t="shared" si="35"/>
        <v>59</v>
      </c>
      <c r="Q386" t="str">
        <f t="shared" si="31"/>
        <v>film &amp; video</v>
      </c>
      <c r="R386" t="str">
        <f t="shared" si="32"/>
        <v>documentary</v>
      </c>
      <c r="S386" s="8">
        <f t="shared" si="33"/>
        <v>41980.781793981485</v>
      </c>
      <c r="T386" s="8">
        <f t="shared" si="34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106</v>
      </c>
      <c r="P387">
        <f t="shared" si="35"/>
        <v>112</v>
      </c>
      <c r="Q387" t="str">
        <f t="shared" ref="Q387:Q450" si="37">LEFT(N387,SEARCH("/",N387)-1)</f>
        <v>film &amp; video</v>
      </c>
      <c r="R387" t="str">
        <f t="shared" ref="R387:R450" si="38">RIGHT(N387,LEN(N387)-SEARCH("/",N387))</f>
        <v>documentary</v>
      </c>
      <c r="S387" s="8">
        <f t="shared" ref="S387:S450" si="39">(((J387/60)/60)/24)+DATE(1970,1,1)</f>
        <v>41934.584502314814</v>
      </c>
      <c r="T387" s="8">
        <f t="shared" ref="T387:T450" si="40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5"/>
        <v>46</v>
      </c>
      <c r="Q388" t="str">
        <f t="shared" si="37"/>
        <v>film &amp; video</v>
      </c>
      <c r="R388" t="str">
        <f t="shared" si="38"/>
        <v>documentary</v>
      </c>
      <c r="S388" s="8">
        <f t="shared" si="39"/>
        <v>42211.951284722221</v>
      </c>
      <c r="T388" s="8">
        <f t="shared" si="40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5"/>
        <v>145</v>
      </c>
      <c r="Q389" t="str">
        <f t="shared" si="37"/>
        <v>film &amp; video</v>
      </c>
      <c r="R389" t="str">
        <f t="shared" si="38"/>
        <v>documentary</v>
      </c>
      <c r="S389" s="8">
        <f t="shared" si="39"/>
        <v>42200.67659722222</v>
      </c>
      <c r="T389" s="8">
        <f t="shared" si="40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ref="P390:P453" si="41">ROUND(E390/L390,0)</f>
        <v>89</v>
      </c>
      <c r="Q390" t="str">
        <f t="shared" si="37"/>
        <v>film &amp; video</v>
      </c>
      <c r="R390" t="str">
        <f t="shared" si="38"/>
        <v>documentary</v>
      </c>
      <c r="S390" s="8">
        <f t="shared" si="39"/>
        <v>42549.076157407413</v>
      </c>
      <c r="T390" s="8">
        <f t="shared" si="40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41"/>
        <v>82</v>
      </c>
      <c r="Q391" t="str">
        <f t="shared" si="37"/>
        <v>film &amp; video</v>
      </c>
      <c r="R391" t="str">
        <f t="shared" si="38"/>
        <v>documentary</v>
      </c>
      <c r="S391" s="8">
        <f t="shared" si="39"/>
        <v>41674.063078703701</v>
      </c>
      <c r="T391" s="8">
        <f t="shared" si="40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41"/>
        <v>71</v>
      </c>
      <c r="Q392" t="str">
        <f t="shared" si="37"/>
        <v>film &amp; video</v>
      </c>
      <c r="R392" t="str">
        <f t="shared" si="38"/>
        <v>documentary</v>
      </c>
      <c r="S392" s="8">
        <f t="shared" si="39"/>
        <v>42112.036712962959</v>
      </c>
      <c r="T392" s="8">
        <f t="shared" si="40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41"/>
        <v>104</v>
      </c>
      <c r="Q393" t="str">
        <f t="shared" si="37"/>
        <v>film &amp; video</v>
      </c>
      <c r="R393" t="str">
        <f t="shared" si="38"/>
        <v>documentary</v>
      </c>
      <c r="S393" s="8">
        <f t="shared" si="39"/>
        <v>40865.042256944449</v>
      </c>
      <c r="T393" s="8">
        <f t="shared" si="40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41"/>
        <v>91</v>
      </c>
      <c r="Q394" t="str">
        <f t="shared" si="37"/>
        <v>film &amp; video</v>
      </c>
      <c r="R394" t="str">
        <f t="shared" si="38"/>
        <v>documentary</v>
      </c>
      <c r="S394" s="8">
        <f t="shared" si="39"/>
        <v>40763.717256944445</v>
      </c>
      <c r="T394" s="8">
        <f t="shared" si="40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41"/>
        <v>157</v>
      </c>
      <c r="Q395" t="str">
        <f t="shared" si="37"/>
        <v>film &amp; video</v>
      </c>
      <c r="R395" t="str">
        <f t="shared" si="38"/>
        <v>documentary</v>
      </c>
      <c r="S395" s="8">
        <f t="shared" si="39"/>
        <v>41526.708935185183</v>
      </c>
      <c r="T395" s="8">
        <f t="shared" si="40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41"/>
        <v>105</v>
      </c>
      <c r="Q396" t="str">
        <f t="shared" si="37"/>
        <v>film &amp; video</v>
      </c>
      <c r="R396" t="str">
        <f t="shared" si="38"/>
        <v>documentary</v>
      </c>
      <c r="S396" s="8">
        <f t="shared" si="39"/>
        <v>42417.818078703705</v>
      </c>
      <c r="T396" s="8">
        <f t="shared" si="40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41"/>
        <v>59</v>
      </c>
      <c r="Q397" t="str">
        <f t="shared" si="37"/>
        <v>film &amp; video</v>
      </c>
      <c r="R397" t="str">
        <f t="shared" si="38"/>
        <v>documentary</v>
      </c>
      <c r="S397" s="8">
        <f t="shared" si="39"/>
        <v>40990.909259259257</v>
      </c>
      <c r="T397" s="8">
        <f t="shared" si="40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41"/>
        <v>82</v>
      </c>
      <c r="Q398" t="str">
        <f t="shared" si="37"/>
        <v>film &amp; video</v>
      </c>
      <c r="R398" t="str">
        <f t="shared" si="38"/>
        <v>documentary</v>
      </c>
      <c r="S398" s="8">
        <f t="shared" si="39"/>
        <v>41082.564884259256</v>
      </c>
      <c r="T398" s="8">
        <f t="shared" si="40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41"/>
        <v>56</v>
      </c>
      <c r="Q399" t="str">
        <f t="shared" si="37"/>
        <v>film &amp; video</v>
      </c>
      <c r="R399" t="str">
        <f t="shared" si="38"/>
        <v>documentary</v>
      </c>
      <c r="S399" s="8">
        <f t="shared" si="39"/>
        <v>40379.776435185187</v>
      </c>
      <c r="T399" s="8">
        <f t="shared" si="40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41"/>
        <v>140</v>
      </c>
      <c r="Q400" t="str">
        <f t="shared" si="37"/>
        <v>film &amp; video</v>
      </c>
      <c r="R400" t="str">
        <f t="shared" si="38"/>
        <v>documentary</v>
      </c>
      <c r="S400" s="8">
        <f t="shared" si="39"/>
        <v>42078.793124999997</v>
      </c>
      <c r="T400" s="8">
        <f t="shared" si="40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41"/>
        <v>225</v>
      </c>
      <c r="Q401" t="str">
        <f t="shared" si="37"/>
        <v>film &amp; video</v>
      </c>
      <c r="R401" t="str">
        <f t="shared" si="38"/>
        <v>documentary</v>
      </c>
      <c r="S401" s="8">
        <f t="shared" si="39"/>
        <v>42687.875775462962</v>
      </c>
      <c r="T401" s="8">
        <f t="shared" si="40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41"/>
        <v>181</v>
      </c>
      <c r="Q402" t="str">
        <f t="shared" si="37"/>
        <v>film &amp; video</v>
      </c>
      <c r="R402" t="str">
        <f t="shared" si="38"/>
        <v>documentary</v>
      </c>
      <c r="S402" s="8">
        <f t="shared" si="39"/>
        <v>41745.635960648149</v>
      </c>
      <c r="T402" s="8">
        <f t="shared" si="40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41"/>
        <v>711</v>
      </c>
      <c r="Q403" t="str">
        <f t="shared" si="37"/>
        <v>film &amp; video</v>
      </c>
      <c r="R403" t="str">
        <f t="shared" si="38"/>
        <v>documentary</v>
      </c>
      <c r="S403" s="8">
        <f t="shared" si="39"/>
        <v>40732.842245370368</v>
      </c>
      <c r="T403" s="8">
        <f t="shared" si="40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41"/>
        <v>66</v>
      </c>
      <c r="Q404" t="str">
        <f t="shared" si="37"/>
        <v>film &amp; video</v>
      </c>
      <c r="R404" t="str">
        <f t="shared" si="38"/>
        <v>documentary</v>
      </c>
      <c r="S404" s="8">
        <f t="shared" si="39"/>
        <v>42292.539548611108</v>
      </c>
      <c r="T404" s="8">
        <f t="shared" si="40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41"/>
        <v>75</v>
      </c>
      <c r="Q405" t="str">
        <f t="shared" si="37"/>
        <v>film &amp; video</v>
      </c>
      <c r="R405" t="str">
        <f t="shared" si="38"/>
        <v>documentary</v>
      </c>
      <c r="S405" s="8">
        <f t="shared" si="39"/>
        <v>40718.310659722221</v>
      </c>
      <c r="T405" s="8">
        <f t="shared" si="40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41"/>
        <v>133</v>
      </c>
      <c r="Q406" t="str">
        <f t="shared" si="37"/>
        <v>film &amp; video</v>
      </c>
      <c r="R406" t="str">
        <f t="shared" si="38"/>
        <v>documentary</v>
      </c>
      <c r="S406" s="8">
        <f t="shared" si="39"/>
        <v>41646.628032407411</v>
      </c>
      <c r="T406" s="8">
        <f t="shared" si="40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41"/>
        <v>55</v>
      </c>
      <c r="Q407" t="str">
        <f t="shared" si="37"/>
        <v>film &amp; video</v>
      </c>
      <c r="R407" t="str">
        <f t="shared" si="38"/>
        <v>documentary</v>
      </c>
      <c r="S407" s="8">
        <f t="shared" si="39"/>
        <v>41674.08494212963</v>
      </c>
      <c r="T407" s="8">
        <f t="shared" si="40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41"/>
        <v>86</v>
      </c>
      <c r="Q408" t="str">
        <f t="shared" si="37"/>
        <v>film &amp; video</v>
      </c>
      <c r="R408" t="str">
        <f t="shared" si="38"/>
        <v>documentary</v>
      </c>
      <c r="S408" s="8">
        <f t="shared" si="39"/>
        <v>40638.162465277775</v>
      </c>
      <c r="T408" s="8">
        <f t="shared" si="40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41"/>
        <v>92</v>
      </c>
      <c r="Q409" t="str">
        <f t="shared" si="37"/>
        <v>film &amp; video</v>
      </c>
      <c r="R409" t="str">
        <f t="shared" si="38"/>
        <v>documentary</v>
      </c>
      <c r="S409" s="8">
        <f t="shared" si="39"/>
        <v>40806.870949074073</v>
      </c>
      <c r="T409" s="8">
        <f t="shared" si="40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41"/>
        <v>160</v>
      </c>
      <c r="Q410" t="str">
        <f t="shared" si="37"/>
        <v>film &amp; video</v>
      </c>
      <c r="R410" t="str">
        <f t="shared" si="38"/>
        <v>documentary</v>
      </c>
      <c r="S410" s="8">
        <f t="shared" si="39"/>
        <v>41543.735995370371</v>
      </c>
      <c r="T410" s="8">
        <f t="shared" si="40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41"/>
        <v>46</v>
      </c>
      <c r="Q411" t="str">
        <f t="shared" si="37"/>
        <v>film &amp; video</v>
      </c>
      <c r="R411" t="str">
        <f t="shared" si="38"/>
        <v>documentary</v>
      </c>
      <c r="S411" s="8">
        <f t="shared" si="39"/>
        <v>42543.862777777773</v>
      </c>
      <c r="T411" s="8">
        <f t="shared" si="40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41"/>
        <v>183</v>
      </c>
      <c r="Q412" t="str">
        <f t="shared" si="37"/>
        <v>film &amp; video</v>
      </c>
      <c r="R412" t="str">
        <f t="shared" si="38"/>
        <v>documentary</v>
      </c>
      <c r="S412" s="8">
        <f t="shared" si="39"/>
        <v>42113.981446759266</v>
      </c>
      <c r="T412" s="8">
        <f t="shared" si="40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41"/>
        <v>126</v>
      </c>
      <c r="Q413" t="str">
        <f t="shared" si="37"/>
        <v>film &amp; video</v>
      </c>
      <c r="R413" t="str">
        <f t="shared" si="38"/>
        <v>documentary</v>
      </c>
      <c r="S413" s="8">
        <f t="shared" si="39"/>
        <v>41598.17597222222</v>
      </c>
      <c r="T413" s="8">
        <f t="shared" si="40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41"/>
        <v>58</v>
      </c>
      <c r="Q414" t="str">
        <f t="shared" si="37"/>
        <v>film &amp; video</v>
      </c>
      <c r="R414" t="str">
        <f t="shared" si="38"/>
        <v>documentary</v>
      </c>
      <c r="S414" s="8">
        <f t="shared" si="39"/>
        <v>41099.742800925924</v>
      </c>
      <c r="T414" s="8">
        <f t="shared" si="40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41"/>
        <v>79</v>
      </c>
      <c r="Q415" t="str">
        <f t="shared" si="37"/>
        <v>film &amp; video</v>
      </c>
      <c r="R415" t="str">
        <f t="shared" si="38"/>
        <v>documentary</v>
      </c>
      <c r="S415" s="8">
        <f t="shared" si="39"/>
        <v>41079.877442129626</v>
      </c>
      <c r="T415" s="8">
        <f t="shared" si="40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41"/>
        <v>91</v>
      </c>
      <c r="Q416" t="str">
        <f t="shared" si="37"/>
        <v>film &amp; video</v>
      </c>
      <c r="R416" t="str">
        <f t="shared" si="38"/>
        <v>documentary</v>
      </c>
      <c r="S416" s="8">
        <f t="shared" si="39"/>
        <v>41529.063252314816</v>
      </c>
      <c r="T416" s="8">
        <f t="shared" si="40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41"/>
        <v>68</v>
      </c>
      <c r="Q417" t="str">
        <f t="shared" si="37"/>
        <v>film &amp; video</v>
      </c>
      <c r="R417" t="str">
        <f t="shared" si="38"/>
        <v>documentary</v>
      </c>
      <c r="S417" s="8">
        <f t="shared" si="39"/>
        <v>41904.851875</v>
      </c>
      <c r="T417" s="8">
        <f t="shared" si="40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41"/>
        <v>48</v>
      </c>
      <c r="Q418" t="str">
        <f t="shared" si="37"/>
        <v>film &amp; video</v>
      </c>
      <c r="R418" t="str">
        <f t="shared" si="38"/>
        <v>documentary</v>
      </c>
      <c r="S418" s="8">
        <f t="shared" si="39"/>
        <v>41648.396192129629</v>
      </c>
      <c r="T418" s="8">
        <f t="shared" si="40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41"/>
        <v>202</v>
      </c>
      <c r="Q419" t="str">
        <f t="shared" si="37"/>
        <v>film &amp; video</v>
      </c>
      <c r="R419" t="str">
        <f t="shared" si="38"/>
        <v>documentary</v>
      </c>
      <c r="S419" s="8">
        <f t="shared" si="39"/>
        <v>41360.970601851855</v>
      </c>
      <c r="T419" s="8">
        <f t="shared" si="40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41"/>
        <v>217</v>
      </c>
      <c r="Q420" t="str">
        <f t="shared" si="37"/>
        <v>film &amp; video</v>
      </c>
      <c r="R420" t="str">
        <f t="shared" si="38"/>
        <v>documentary</v>
      </c>
      <c r="S420" s="8">
        <f t="shared" si="39"/>
        <v>42178.282372685186</v>
      </c>
      <c r="T420" s="8">
        <f t="shared" si="40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41"/>
        <v>110</v>
      </c>
      <c r="Q421" t="str">
        <f t="shared" si="37"/>
        <v>film &amp; video</v>
      </c>
      <c r="R421" t="str">
        <f t="shared" si="38"/>
        <v>documentary</v>
      </c>
      <c r="S421" s="8">
        <f t="shared" si="39"/>
        <v>41394.842442129629</v>
      </c>
      <c r="T421" s="8">
        <f t="shared" si="40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41"/>
        <v>5</v>
      </c>
      <c r="Q422" t="str">
        <f t="shared" si="37"/>
        <v>film &amp; video</v>
      </c>
      <c r="R422" t="str">
        <f t="shared" si="38"/>
        <v>animation</v>
      </c>
      <c r="S422" s="8">
        <f t="shared" si="39"/>
        <v>41682.23646990741</v>
      </c>
      <c r="T422" s="8">
        <f t="shared" si="40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41"/>
        <v>50</v>
      </c>
      <c r="Q423" t="str">
        <f t="shared" si="37"/>
        <v>film &amp; video</v>
      </c>
      <c r="R423" t="str">
        <f t="shared" si="38"/>
        <v>animation</v>
      </c>
      <c r="S423" s="8">
        <f t="shared" si="39"/>
        <v>42177.491388888884</v>
      </c>
      <c r="T423" s="8">
        <f t="shared" si="40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41"/>
        <v>36</v>
      </c>
      <c r="Q424" t="str">
        <f t="shared" si="37"/>
        <v>film &amp; video</v>
      </c>
      <c r="R424" t="str">
        <f t="shared" si="38"/>
        <v>animation</v>
      </c>
      <c r="S424" s="8">
        <f t="shared" si="39"/>
        <v>41863.260381944441</v>
      </c>
      <c r="T424" s="8">
        <f t="shared" si="40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41"/>
        <v>12</v>
      </c>
      <c r="Q425" t="str">
        <f t="shared" si="37"/>
        <v>film &amp; video</v>
      </c>
      <c r="R425" t="str">
        <f t="shared" si="38"/>
        <v>animation</v>
      </c>
      <c r="S425" s="8">
        <f t="shared" si="39"/>
        <v>41400.92627314815</v>
      </c>
      <c r="T425" s="8">
        <f t="shared" si="40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41"/>
        <v>41</v>
      </c>
      <c r="Q426" t="str">
        <f t="shared" si="37"/>
        <v>film &amp; video</v>
      </c>
      <c r="R426" t="str">
        <f t="shared" si="38"/>
        <v>animation</v>
      </c>
      <c r="S426" s="8">
        <f t="shared" si="39"/>
        <v>40934.376145833332</v>
      </c>
      <c r="T426" s="8">
        <f t="shared" si="40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8">
        <f t="shared" si="39"/>
        <v>42275.861157407402</v>
      </c>
      <c r="T427" s="8">
        <f t="shared" si="40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41"/>
        <v>17</v>
      </c>
      <c r="Q428" t="str">
        <f t="shared" si="37"/>
        <v>film &amp; video</v>
      </c>
      <c r="R428" t="str">
        <f t="shared" si="38"/>
        <v>animation</v>
      </c>
      <c r="S428" s="8">
        <f t="shared" si="39"/>
        <v>42400.711967592593</v>
      </c>
      <c r="T428" s="8">
        <f t="shared" si="40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41"/>
        <v>#DIV/0!</v>
      </c>
      <c r="Q429" t="str">
        <f t="shared" si="37"/>
        <v>film &amp; video</v>
      </c>
      <c r="R429" t="str">
        <f t="shared" si="38"/>
        <v>animation</v>
      </c>
      <c r="S429" s="8">
        <f t="shared" si="39"/>
        <v>42285.909027777772</v>
      </c>
      <c r="T429" s="8">
        <f t="shared" si="40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8">
        <f t="shared" si="39"/>
        <v>41778.766724537039</v>
      </c>
      <c r="T430" s="8">
        <f t="shared" si="40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41"/>
        <v>#DIV/0!</v>
      </c>
      <c r="Q431" t="str">
        <f t="shared" si="37"/>
        <v>film &amp; video</v>
      </c>
      <c r="R431" t="str">
        <f t="shared" si="38"/>
        <v>animation</v>
      </c>
      <c r="S431" s="8">
        <f t="shared" si="39"/>
        <v>40070.901412037041</v>
      </c>
      <c r="T431" s="8">
        <f t="shared" si="40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41"/>
        <v>5</v>
      </c>
      <c r="Q432" t="str">
        <f t="shared" si="37"/>
        <v>film &amp; video</v>
      </c>
      <c r="R432" t="str">
        <f t="shared" si="38"/>
        <v>animation</v>
      </c>
      <c r="S432" s="8">
        <f t="shared" si="39"/>
        <v>41513.107256944444</v>
      </c>
      <c r="T432" s="8">
        <f t="shared" si="40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41"/>
        <v>52</v>
      </c>
      <c r="Q433" t="str">
        <f t="shared" si="37"/>
        <v>film &amp; video</v>
      </c>
      <c r="R433" t="str">
        <f t="shared" si="38"/>
        <v>animation</v>
      </c>
      <c r="S433" s="8">
        <f t="shared" si="39"/>
        <v>42526.871331018512</v>
      </c>
      <c r="T433" s="8">
        <f t="shared" si="40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41"/>
        <v>71</v>
      </c>
      <c r="Q434" t="str">
        <f t="shared" si="37"/>
        <v>film &amp; video</v>
      </c>
      <c r="R434" t="str">
        <f t="shared" si="38"/>
        <v>animation</v>
      </c>
      <c r="S434" s="8">
        <f t="shared" si="39"/>
        <v>42238.726631944446</v>
      </c>
      <c r="T434" s="8">
        <f t="shared" si="40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41"/>
        <v>#DIV/0!</v>
      </c>
      <c r="Q435" t="str">
        <f t="shared" si="37"/>
        <v>film &amp; video</v>
      </c>
      <c r="R435" t="str">
        <f t="shared" si="38"/>
        <v>animation</v>
      </c>
      <c r="S435" s="8">
        <f t="shared" si="39"/>
        <v>42228.629884259266</v>
      </c>
      <c r="T435" s="8">
        <f t="shared" si="40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41"/>
        <v>63</v>
      </c>
      <c r="Q436" t="str">
        <f t="shared" si="37"/>
        <v>film &amp; video</v>
      </c>
      <c r="R436" t="str">
        <f t="shared" si="38"/>
        <v>animation</v>
      </c>
      <c r="S436" s="8">
        <f t="shared" si="39"/>
        <v>41576.834513888891</v>
      </c>
      <c r="T436" s="8">
        <f t="shared" si="40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8">
        <f t="shared" si="39"/>
        <v>41500.747453703705</v>
      </c>
      <c r="T437" s="8">
        <f t="shared" si="40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41"/>
        <v>#DIV/0!</v>
      </c>
      <c r="Q438" t="str">
        <f t="shared" si="37"/>
        <v>film &amp; video</v>
      </c>
      <c r="R438" t="str">
        <f t="shared" si="38"/>
        <v>animation</v>
      </c>
      <c r="S438" s="8">
        <f t="shared" si="39"/>
        <v>41456.36241898148</v>
      </c>
      <c r="T438" s="8">
        <f t="shared" si="40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41"/>
        <v>#DIV/0!</v>
      </c>
      <c r="Q439" t="str">
        <f t="shared" si="37"/>
        <v>film &amp; video</v>
      </c>
      <c r="R439" t="str">
        <f t="shared" si="38"/>
        <v>animation</v>
      </c>
      <c r="S439" s="8">
        <f t="shared" si="39"/>
        <v>42591.31858796296</v>
      </c>
      <c r="T439" s="8">
        <f t="shared" si="40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41"/>
        <v>171</v>
      </c>
      <c r="Q440" t="str">
        <f t="shared" si="37"/>
        <v>film &amp; video</v>
      </c>
      <c r="R440" t="str">
        <f t="shared" si="38"/>
        <v>animation</v>
      </c>
      <c r="S440" s="8">
        <f t="shared" si="39"/>
        <v>42296.261087962965</v>
      </c>
      <c r="T440" s="8">
        <f t="shared" si="40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41"/>
        <v>#DIV/0!</v>
      </c>
      <c r="Q441" t="str">
        <f t="shared" si="37"/>
        <v>film &amp; video</v>
      </c>
      <c r="R441" t="str">
        <f t="shared" si="38"/>
        <v>animation</v>
      </c>
      <c r="S441" s="8">
        <f t="shared" si="39"/>
        <v>41919.761782407404</v>
      </c>
      <c r="T441" s="8">
        <f t="shared" si="40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8">
        <f t="shared" si="39"/>
        <v>42423.985567129625</v>
      </c>
      <c r="T442" s="8">
        <f t="shared" si="40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41"/>
        <v>#DIV/0!</v>
      </c>
      <c r="Q443" t="str">
        <f t="shared" si="37"/>
        <v>film &amp; video</v>
      </c>
      <c r="R443" t="str">
        <f t="shared" si="38"/>
        <v>animation</v>
      </c>
      <c r="S443" s="8">
        <f t="shared" si="39"/>
        <v>41550.793935185182</v>
      </c>
      <c r="T443" s="8">
        <f t="shared" si="40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41"/>
        <v>394</v>
      </c>
      <c r="Q444" t="str">
        <f t="shared" si="37"/>
        <v>film &amp; video</v>
      </c>
      <c r="R444" t="str">
        <f t="shared" si="38"/>
        <v>animation</v>
      </c>
      <c r="S444" s="8">
        <f t="shared" si="39"/>
        <v>42024.888692129629</v>
      </c>
      <c r="T444" s="8">
        <f t="shared" si="40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8">
        <f t="shared" si="39"/>
        <v>41650.015057870369</v>
      </c>
      <c r="T445" s="8">
        <f t="shared" si="40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8">
        <f t="shared" si="39"/>
        <v>40894.906956018516</v>
      </c>
      <c r="T446" s="8">
        <f t="shared" si="40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8">
        <f t="shared" si="39"/>
        <v>42130.335358796292</v>
      </c>
      <c r="T447" s="8">
        <f t="shared" si="40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41"/>
        <v>48</v>
      </c>
      <c r="Q448" t="str">
        <f t="shared" si="37"/>
        <v>film &amp; video</v>
      </c>
      <c r="R448" t="str">
        <f t="shared" si="38"/>
        <v>animation</v>
      </c>
      <c r="S448" s="8">
        <f t="shared" si="39"/>
        <v>42037.083564814813</v>
      </c>
      <c r="T448" s="8">
        <f t="shared" si="40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8">
        <f t="shared" si="39"/>
        <v>41331.555127314816</v>
      </c>
      <c r="T449" s="8">
        <f t="shared" si="40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ROUND(E450/D450*100,0)</f>
        <v>3</v>
      </c>
      <c r="P450">
        <f t="shared" si="41"/>
        <v>21</v>
      </c>
      <c r="Q450" t="str">
        <f t="shared" si="37"/>
        <v>film &amp; video</v>
      </c>
      <c r="R450" t="str">
        <f t="shared" si="38"/>
        <v>animation</v>
      </c>
      <c r="S450" s="8">
        <f t="shared" si="39"/>
        <v>41753.758043981477</v>
      </c>
      <c r="T450" s="8">
        <f t="shared" si="40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</v>
      </c>
      <c r="P451">
        <f t="shared" si="41"/>
        <v>9</v>
      </c>
      <c r="Q451" t="str">
        <f t="shared" ref="Q451:Q514" si="43">LEFT(N451,SEARCH("/",N451)-1)</f>
        <v>film &amp; video</v>
      </c>
      <c r="R451" t="str">
        <f t="shared" ref="R451:R514" si="44">RIGHT(N451,LEN(N451)-SEARCH("/",N451))</f>
        <v>animation</v>
      </c>
      <c r="S451" s="8">
        <f t="shared" ref="S451:S514" si="45">(((J451/60)/60)/24)+DATE(1970,1,1)</f>
        <v>41534.568113425928</v>
      </c>
      <c r="T451" s="8">
        <f t="shared" ref="T451:T514" si="46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1"/>
        <v>57</v>
      </c>
      <c r="Q452" t="str">
        <f t="shared" si="43"/>
        <v>film &amp; video</v>
      </c>
      <c r="R452" t="str">
        <f t="shared" si="44"/>
        <v>animation</v>
      </c>
      <c r="S452" s="8">
        <f t="shared" si="45"/>
        <v>41654.946759259255</v>
      </c>
      <c r="T452" s="8">
        <f t="shared" si="46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1"/>
        <v>#DIV/0!</v>
      </c>
      <c r="Q453" t="str">
        <f t="shared" si="43"/>
        <v>film &amp; video</v>
      </c>
      <c r="R453" t="str">
        <f t="shared" si="44"/>
        <v>animation</v>
      </c>
      <c r="S453" s="8">
        <f t="shared" si="45"/>
        <v>41634.715173611112</v>
      </c>
      <c r="T453" s="8">
        <f t="shared" si="46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ref="P454:P517" si="47">ROUND(E454/L454,0)</f>
        <v>40</v>
      </c>
      <c r="Q454" t="str">
        <f t="shared" si="43"/>
        <v>film &amp; video</v>
      </c>
      <c r="R454" t="str">
        <f t="shared" si="44"/>
        <v>animation</v>
      </c>
      <c r="S454" s="8">
        <f t="shared" si="45"/>
        <v>42107.703877314809</v>
      </c>
      <c r="T454" s="8">
        <f t="shared" si="46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8">
        <f t="shared" si="45"/>
        <v>42038.824988425928</v>
      </c>
      <c r="T455" s="8">
        <f t="shared" si="46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7"/>
        <v>16</v>
      </c>
      <c r="Q456" t="str">
        <f t="shared" si="43"/>
        <v>film &amp; video</v>
      </c>
      <c r="R456" t="str">
        <f t="shared" si="44"/>
        <v>animation</v>
      </c>
      <c r="S456" s="8">
        <f t="shared" si="45"/>
        <v>41938.717256944445</v>
      </c>
      <c r="T456" s="8">
        <f t="shared" si="46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7"/>
        <v>23</v>
      </c>
      <c r="Q457" t="str">
        <f t="shared" si="43"/>
        <v>film &amp; video</v>
      </c>
      <c r="R457" t="str">
        <f t="shared" si="44"/>
        <v>animation</v>
      </c>
      <c r="S457" s="8">
        <f t="shared" si="45"/>
        <v>40971.002569444441</v>
      </c>
      <c r="T457" s="8">
        <f t="shared" si="46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7"/>
        <v>20</v>
      </c>
      <c r="Q458" t="str">
        <f t="shared" si="43"/>
        <v>film &amp; video</v>
      </c>
      <c r="R458" t="str">
        <f t="shared" si="44"/>
        <v>animation</v>
      </c>
      <c r="S458" s="8">
        <f t="shared" si="45"/>
        <v>41547.694456018515</v>
      </c>
      <c r="T458" s="8">
        <f t="shared" si="46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7"/>
        <v>#DIV/0!</v>
      </c>
      <c r="Q459" t="str">
        <f t="shared" si="43"/>
        <v>film &amp; video</v>
      </c>
      <c r="R459" t="str">
        <f t="shared" si="44"/>
        <v>animation</v>
      </c>
      <c r="S459" s="8">
        <f t="shared" si="45"/>
        <v>41837.767500000002</v>
      </c>
      <c r="T459" s="8">
        <f t="shared" si="46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7"/>
        <v>17</v>
      </c>
      <c r="Q460" t="str">
        <f t="shared" si="43"/>
        <v>film &amp; video</v>
      </c>
      <c r="R460" t="str">
        <f t="shared" si="44"/>
        <v>animation</v>
      </c>
      <c r="S460" s="8">
        <f t="shared" si="45"/>
        <v>41378.69976851852</v>
      </c>
      <c r="T460" s="8">
        <f t="shared" si="46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8">
        <f t="shared" si="45"/>
        <v>40800.6403587963</v>
      </c>
      <c r="T461" s="8">
        <f t="shared" si="46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7"/>
        <v>13</v>
      </c>
      <c r="Q462" t="str">
        <f t="shared" si="43"/>
        <v>film &amp; video</v>
      </c>
      <c r="R462" t="str">
        <f t="shared" si="44"/>
        <v>animation</v>
      </c>
      <c r="S462" s="8">
        <f t="shared" si="45"/>
        <v>41759.542534722219</v>
      </c>
      <c r="T462" s="8">
        <f t="shared" si="46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7"/>
        <v>#DIV/0!</v>
      </c>
      <c r="Q463" t="str">
        <f t="shared" si="43"/>
        <v>film &amp; video</v>
      </c>
      <c r="R463" t="str">
        <f t="shared" si="44"/>
        <v>animation</v>
      </c>
      <c r="S463" s="8">
        <f t="shared" si="45"/>
        <v>41407.84684027778</v>
      </c>
      <c r="T463" s="8">
        <f t="shared" si="46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7"/>
        <v>#DIV/0!</v>
      </c>
      <c r="Q464" t="str">
        <f t="shared" si="43"/>
        <v>film &amp; video</v>
      </c>
      <c r="R464" t="str">
        <f t="shared" si="44"/>
        <v>animation</v>
      </c>
      <c r="S464" s="8">
        <f t="shared" si="45"/>
        <v>40705.126631944448</v>
      </c>
      <c r="T464" s="8">
        <f t="shared" si="46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7"/>
        <v>114</v>
      </c>
      <c r="Q465" t="str">
        <f t="shared" si="43"/>
        <v>film &amp; video</v>
      </c>
      <c r="R465" t="str">
        <f t="shared" si="44"/>
        <v>animation</v>
      </c>
      <c r="S465" s="8">
        <f t="shared" si="45"/>
        <v>40750.710104166668</v>
      </c>
      <c r="T465" s="8">
        <f t="shared" si="46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8">
        <f t="shared" si="45"/>
        <v>42488.848784722228</v>
      </c>
      <c r="T466" s="8">
        <f t="shared" si="46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7"/>
        <v>17</v>
      </c>
      <c r="Q467" t="str">
        <f t="shared" si="43"/>
        <v>film &amp; video</v>
      </c>
      <c r="R467" t="str">
        <f t="shared" si="44"/>
        <v>animation</v>
      </c>
      <c r="S467" s="8">
        <f t="shared" si="45"/>
        <v>41801.120069444441</v>
      </c>
      <c r="T467" s="8">
        <f t="shared" si="46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7"/>
        <v>15</v>
      </c>
      <c r="Q468" t="str">
        <f t="shared" si="43"/>
        <v>film &amp; video</v>
      </c>
      <c r="R468" t="str">
        <f t="shared" si="44"/>
        <v>animation</v>
      </c>
      <c r="S468" s="8">
        <f t="shared" si="45"/>
        <v>41129.942870370374</v>
      </c>
      <c r="T468" s="8">
        <f t="shared" si="46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7"/>
        <v>111</v>
      </c>
      <c r="Q469" t="str">
        <f t="shared" si="43"/>
        <v>film &amp; video</v>
      </c>
      <c r="R469" t="str">
        <f t="shared" si="44"/>
        <v>animation</v>
      </c>
      <c r="S469" s="8">
        <f t="shared" si="45"/>
        <v>41135.679791666669</v>
      </c>
      <c r="T469" s="8">
        <f t="shared" si="46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7"/>
        <v>#DIV/0!</v>
      </c>
      <c r="Q470" t="str">
        <f t="shared" si="43"/>
        <v>film &amp; video</v>
      </c>
      <c r="R470" t="str">
        <f t="shared" si="44"/>
        <v>animation</v>
      </c>
      <c r="S470" s="8">
        <f t="shared" si="45"/>
        <v>41041.167627314811</v>
      </c>
      <c r="T470" s="8">
        <f t="shared" si="46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7"/>
        <v>#DIV/0!</v>
      </c>
      <c r="Q471" t="str">
        <f t="shared" si="43"/>
        <v>film &amp; video</v>
      </c>
      <c r="R471" t="str">
        <f t="shared" si="44"/>
        <v>animation</v>
      </c>
      <c r="S471" s="8">
        <f t="shared" si="45"/>
        <v>41827.989861111113</v>
      </c>
      <c r="T471" s="8">
        <f t="shared" si="46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7"/>
        <v>26</v>
      </c>
      <c r="Q472" t="str">
        <f t="shared" si="43"/>
        <v>film &amp; video</v>
      </c>
      <c r="R472" t="str">
        <f t="shared" si="44"/>
        <v>animation</v>
      </c>
      <c r="S472" s="8">
        <f t="shared" si="45"/>
        <v>41605.167696759258</v>
      </c>
      <c r="T472" s="8">
        <f t="shared" si="46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7"/>
        <v>38</v>
      </c>
      <c r="Q473" t="str">
        <f t="shared" si="43"/>
        <v>film &amp; video</v>
      </c>
      <c r="R473" t="str">
        <f t="shared" si="44"/>
        <v>animation</v>
      </c>
      <c r="S473" s="8">
        <f t="shared" si="45"/>
        <v>41703.721979166665</v>
      </c>
      <c r="T473" s="8">
        <f t="shared" si="46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7"/>
        <v>28</v>
      </c>
      <c r="Q474" t="str">
        <f t="shared" si="43"/>
        <v>film &amp; video</v>
      </c>
      <c r="R474" t="str">
        <f t="shared" si="44"/>
        <v>animation</v>
      </c>
      <c r="S474" s="8">
        <f t="shared" si="45"/>
        <v>41844.922662037039</v>
      </c>
      <c r="T474" s="8">
        <f t="shared" si="46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7"/>
        <v>62</v>
      </c>
      <c r="Q475" t="str">
        <f t="shared" si="43"/>
        <v>film &amp; video</v>
      </c>
      <c r="R475" t="str">
        <f t="shared" si="44"/>
        <v>animation</v>
      </c>
      <c r="S475" s="8">
        <f t="shared" si="45"/>
        <v>41869.698136574072</v>
      </c>
      <c r="T475" s="8">
        <f t="shared" si="46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8">
        <f t="shared" si="45"/>
        <v>42753.329039351855</v>
      </c>
      <c r="T476" s="8">
        <f t="shared" si="46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7"/>
        <v>#DIV/0!</v>
      </c>
      <c r="Q477" t="str">
        <f t="shared" si="43"/>
        <v>film &amp; video</v>
      </c>
      <c r="R477" t="str">
        <f t="shared" si="44"/>
        <v>animation</v>
      </c>
      <c r="S477" s="8">
        <f t="shared" si="45"/>
        <v>42100.086145833338</v>
      </c>
      <c r="T477" s="8">
        <f t="shared" si="46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7"/>
        <v>40</v>
      </c>
      <c r="Q478" t="str">
        <f t="shared" si="43"/>
        <v>film &amp; video</v>
      </c>
      <c r="R478" t="str">
        <f t="shared" si="44"/>
        <v>animation</v>
      </c>
      <c r="S478" s="8">
        <f t="shared" si="45"/>
        <v>41757.975011574075</v>
      </c>
      <c r="T478" s="8">
        <f t="shared" si="46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7"/>
        <v>#DIV/0!</v>
      </c>
      <c r="Q479" t="str">
        <f t="shared" si="43"/>
        <v>film &amp; video</v>
      </c>
      <c r="R479" t="str">
        <f t="shared" si="44"/>
        <v>animation</v>
      </c>
      <c r="S479" s="8">
        <f t="shared" si="45"/>
        <v>40987.83488425926</v>
      </c>
      <c r="T479" s="8">
        <f t="shared" si="46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7"/>
        <v>#DIV/0!</v>
      </c>
      <c r="Q480" t="str">
        <f t="shared" si="43"/>
        <v>film &amp; video</v>
      </c>
      <c r="R480" t="str">
        <f t="shared" si="44"/>
        <v>animation</v>
      </c>
      <c r="S480" s="8">
        <f t="shared" si="45"/>
        <v>42065.910983796297</v>
      </c>
      <c r="T480" s="8">
        <f t="shared" si="46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7"/>
        <v>89</v>
      </c>
      <c r="Q481" t="str">
        <f t="shared" si="43"/>
        <v>film &amp; video</v>
      </c>
      <c r="R481" t="str">
        <f t="shared" si="44"/>
        <v>animation</v>
      </c>
      <c r="S481" s="8">
        <f t="shared" si="45"/>
        <v>41904.407812500001</v>
      </c>
      <c r="T481" s="8">
        <f t="shared" si="46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7"/>
        <v>55</v>
      </c>
      <c r="Q482" t="str">
        <f t="shared" si="43"/>
        <v>film &amp; video</v>
      </c>
      <c r="R482" t="str">
        <f t="shared" si="44"/>
        <v>animation</v>
      </c>
      <c r="S482" s="8">
        <f t="shared" si="45"/>
        <v>41465.500173611108</v>
      </c>
      <c r="T482" s="8">
        <f t="shared" si="46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7"/>
        <v>87</v>
      </c>
      <c r="Q483" t="str">
        <f t="shared" si="43"/>
        <v>film &amp; video</v>
      </c>
      <c r="R483" t="str">
        <f t="shared" si="44"/>
        <v>animation</v>
      </c>
      <c r="S483" s="8">
        <f t="shared" si="45"/>
        <v>41162.672326388885</v>
      </c>
      <c r="T483" s="8">
        <f t="shared" si="46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8">
        <f t="shared" si="45"/>
        <v>42447.896875000006</v>
      </c>
      <c r="T484" s="8">
        <f t="shared" si="46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7"/>
        <v>51</v>
      </c>
      <c r="Q485" t="str">
        <f t="shared" si="43"/>
        <v>film &amp; video</v>
      </c>
      <c r="R485" t="str">
        <f t="shared" si="44"/>
        <v>animation</v>
      </c>
      <c r="S485" s="8">
        <f t="shared" si="45"/>
        <v>41243.197592592594</v>
      </c>
      <c r="T485" s="8">
        <f t="shared" si="46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7"/>
        <v>14</v>
      </c>
      <c r="Q486" t="str">
        <f t="shared" si="43"/>
        <v>film &amp; video</v>
      </c>
      <c r="R486" t="str">
        <f t="shared" si="44"/>
        <v>animation</v>
      </c>
      <c r="S486" s="8">
        <f t="shared" si="45"/>
        <v>42272.93949074074</v>
      </c>
      <c r="T486" s="8">
        <f t="shared" si="46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7"/>
        <v>67</v>
      </c>
      <c r="Q487" t="str">
        <f t="shared" si="43"/>
        <v>film &amp; video</v>
      </c>
      <c r="R487" t="str">
        <f t="shared" si="44"/>
        <v>animation</v>
      </c>
      <c r="S487" s="8">
        <f t="shared" si="45"/>
        <v>41381.50577546296</v>
      </c>
      <c r="T487" s="8">
        <f t="shared" si="46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8">
        <f t="shared" si="45"/>
        <v>41761.94258101852</v>
      </c>
      <c r="T488" s="8">
        <f t="shared" si="46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7"/>
        <v>#DIV/0!</v>
      </c>
      <c r="Q489" t="str">
        <f t="shared" si="43"/>
        <v>film &amp; video</v>
      </c>
      <c r="R489" t="str">
        <f t="shared" si="44"/>
        <v>animation</v>
      </c>
      <c r="S489" s="8">
        <f t="shared" si="45"/>
        <v>42669.594837962963</v>
      </c>
      <c r="T489" s="8">
        <f t="shared" si="46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7"/>
        <v>#DIV/0!</v>
      </c>
      <c r="Q490" t="str">
        <f t="shared" si="43"/>
        <v>film &amp; video</v>
      </c>
      <c r="R490" t="str">
        <f t="shared" si="44"/>
        <v>animation</v>
      </c>
      <c r="S490" s="8">
        <f t="shared" si="45"/>
        <v>42714.054398148146</v>
      </c>
      <c r="T490" s="8">
        <f t="shared" si="46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7"/>
        <v>72</v>
      </c>
      <c r="Q491" t="str">
        <f t="shared" si="43"/>
        <v>film &amp; video</v>
      </c>
      <c r="R491" t="str">
        <f t="shared" si="44"/>
        <v>animation</v>
      </c>
      <c r="S491" s="8">
        <f t="shared" si="45"/>
        <v>40882.481666666667</v>
      </c>
      <c r="T491" s="8">
        <f t="shared" si="46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7"/>
        <v>#DIV/0!</v>
      </c>
      <c r="Q492" t="str">
        <f t="shared" si="43"/>
        <v>film &amp; video</v>
      </c>
      <c r="R492" t="str">
        <f t="shared" si="44"/>
        <v>animation</v>
      </c>
      <c r="S492" s="8">
        <f t="shared" si="45"/>
        <v>41113.968576388892</v>
      </c>
      <c r="T492" s="8">
        <f t="shared" si="46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7"/>
        <v>#DIV/0!</v>
      </c>
      <c r="Q493" t="str">
        <f t="shared" si="43"/>
        <v>film &amp; video</v>
      </c>
      <c r="R493" t="str">
        <f t="shared" si="44"/>
        <v>animation</v>
      </c>
      <c r="S493" s="8">
        <f t="shared" si="45"/>
        <v>42366.982627314821</v>
      </c>
      <c r="T493" s="8">
        <f t="shared" si="46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7"/>
        <v>#DIV/0!</v>
      </c>
      <c r="Q494" t="str">
        <f t="shared" si="43"/>
        <v>film &amp; video</v>
      </c>
      <c r="R494" t="str">
        <f t="shared" si="44"/>
        <v>animation</v>
      </c>
      <c r="S494" s="8">
        <f t="shared" si="45"/>
        <v>42596.03506944445</v>
      </c>
      <c r="T494" s="8">
        <f t="shared" si="46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7"/>
        <v>#DIV/0!</v>
      </c>
      <c r="Q495" t="str">
        <f t="shared" si="43"/>
        <v>film &amp; video</v>
      </c>
      <c r="R495" t="str">
        <f t="shared" si="44"/>
        <v>animation</v>
      </c>
      <c r="S495" s="8">
        <f t="shared" si="45"/>
        <v>42114.726134259254</v>
      </c>
      <c r="T495" s="8">
        <f t="shared" si="46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7"/>
        <v>10</v>
      </c>
      <c r="Q496" t="str">
        <f t="shared" si="43"/>
        <v>film &amp; video</v>
      </c>
      <c r="R496" t="str">
        <f t="shared" si="44"/>
        <v>animation</v>
      </c>
      <c r="S496" s="8">
        <f t="shared" si="45"/>
        <v>41799.830613425926</v>
      </c>
      <c r="T496" s="8">
        <f t="shared" si="46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7"/>
        <v>#DIV/0!</v>
      </c>
      <c r="Q497" t="str">
        <f t="shared" si="43"/>
        <v>film &amp; video</v>
      </c>
      <c r="R497" t="str">
        <f t="shared" si="44"/>
        <v>animation</v>
      </c>
      <c r="S497" s="8">
        <f t="shared" si="45"/>
        <v>42171.827604166669</v>
      </c>
      <c r="T497" s="8">
        <f t="shared" si="46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8">
        <f t="shared" si="45"/>
        <v>41620.93141203704</v>
      </c>
      <c r="T498" s="8">
        <f t="shared" si="46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8">
        <f t="shared" si="45"/>
        <v>41945.037789351853</v>
      </c>
      <c r="T499" s="8">
        <f t="shared" si="46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7"/>
        <v>136</v>
      </c>
      <c r="Q500" t="str">
        <f t="shared" si="43"/>
        <v>film &amp; video</v>
      </c>
      <c r="R500" t="str">
        <f t="shared" si="44"/>
        <v>animation</v>
      </c>
      <c r="S500" s="8">
        <f t="shared" si="45"/>
        <v>40858.762141203704</v>
      </c>
      <c r="T500" s="8">
        <f t="shared" si="46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7"/>
        <v>73</v>
      </c>
      <c r="Q501" t="str">
        <f t="shared" si="43"/>
        <v>film &amp; video</v>
      </c>
      <c r="R501" t="str">
        <f t="shared" si="44"/>
        <v>animation</v>
      </c>
      <c r="S501" s="8">
        <f t="shared" si="45"/>
        <v>40043.895462962959</v>
      </c>
      <c r="T501" s="8">
        <f t="shared" si="46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7"/>
        <v>54</v>
      </c>
      <c r="Q502" t="str">
        <f t="shared" si="43"/>
        <v>film &amp; video</v>
      </c>
      <c r="R502" t="str">
        <f t="shared" si="44"/>
        <v>animation</v>
      </c>
      <c r="S502" s="8">
        <f t="shared" si="45"/>
        <v>40247.886006944449</v>
      </c>
      <c r="T502" s="8">
        <f t="shared" si="46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7"/>
        <v>#DIV/0!</v>
      </c>
      <c r="Q503" t="str">
        <f t="shared" si="43"/>
        <v>film &amp; video</v>
      </c>
      <c r="R503" t="str">
        <f t="shared" si="44"/>
        <v>animation</v>
      </c>
      <c r="S503" s="8">
        <f t="shared" si="45"/>
        <v>40703.234386574077</v>
      </c>
      <c r="T503" s="8">
        <f t="shared" si="46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7"/>
        <v>58</v>
      </c>
      <c r="Q504" t="str">
        <f t="shared" si="43"/>
        <v>film &amp; video</v>
      </c>
      <c r="R504" t="str">
        <f t="shared" si="44"/>
        <v>animation</v>
      </c>
      <c r="S504" s="8">
        <f t="shared" si="45"/>
        <v>40956.553530092591</v>
      </c>
      <c r="T504" s="8">
        <f t="shared" si="46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7"/>
        <v>13</v>
      </c>
      <c r="Q505" t="str">
        <f t="shared" si="43"/>
        <v>film &amp; video</v>
      </c>
      <c r="R505" t="str">
        <f t="shared" si="44"/>
        <v>animation</v>
      </c>
      <c r="S505" s="8">
        <f t="shared" si="45"/>
        <v>41991.526655092588</v>
      </c>
      <c r="T505" s="8">
        <f t="shared" si="46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8">
        <f t="shared" si="45"/>
        <v>40949.98364583333</v>
      </c>
      <c r="T506" s="8">
        <f t="shared" si="46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7"/>
        <v>4</v>
      </c>
      <c r="Q507" t="str">
        <f t="shared" si="43"/>
        <v>film &amp; video</v>
      </c>
      <c r="R507" t="str">
        <f t="shared" si="44"/>
        <v>animation</v>
      </c>
      <c r="S507" s="8">
        <f t="shared" si="45"/>
        <v>42318.098217592589</v>
      </c>
      <c r="T507" s="8">
        <f t="shared" si="46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8">
        <f t="shared" si="45"/>
        <v>41466.552314814813</v>
      </c>
      <c r="T508" s="8">
        <f t="shared" si="46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8">
        <f t="shared" si="45"/>
        <v>41156.958993055552</v>
      </c>
      <c r="T509" s="8">
        <f t="shared" si="46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7"/>
        <v>133</v>
      </c>
      <c r="Q510" t="str">
        <f t="shared" si="43"/>
        <v>film &amp; video</v>
      </c>
      <c r="R510" t="str">
        <f t="shared" si="44"/>
        <v>animation</v>
      </c>
      <c r="S510" s="8">
        <f t="shared" si="45"/>
        <v>40995.024317129632</v>
      </c>
      <c r="T510" s="8">
        <f t="shared" si="46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8">
        <f t="shared" si="45"/>
        <v>42153.631597222222</v>
      </c>
      <c r="T511" s="8">
        <f t="shared" si="46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7"/>
        <v>#DIV/0!</v>
      </c>
      <c r="Q512" t="str">
        <f t="shared" si="43"/>
        <v>film &amp; video</v>
      </c>
      <c r="R512" t="str">
        <f t="shared" si="44"/>
        <v>animation</v>
      </c>
      <c r="S512" s="8">
        <f t="shared" si="45"/>
        <v>42400.176377314812</v>
      </c>
      <c r="T512" s="8">
        <f t="shared" si="46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8">
        <f t="shared" si="45"/>
        <v>41340.303032407406</v>
      </c>
      <c r="T513" s="8">
        <f t="shared" si="46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ROUND(E514/D514*100,0)</f>
        <v>0</v>
      </c>
      <c r="P514">
        <f t="shared" si="47"/>
        <v>6</v>
      </c>
      <c r="Q514" t="str">
        <f t="shared" si="43"/>
        <v>film &amp; video</v>
      </c>
      <c r="R514" t="str">
        <f t="shared" si="44"/>
        <v>animation</v>
      </c>
      <c r="S514" s="8">
        <f t="shared" si="45"/>
        <v>42649.742210648154</v>
      </c>
      <c r="T514" s="8">
        <f t="shared" si="46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14</v>
      </c>
      <c r="P515">
        <f t="shared" si="47"/>
        <v>102</v>
      </c>
      <c r="Q515" t="str">
        <f t="shared" ref="Q515:Q578" si="49">LEFT(N515,SEARCH("/",N515)-1)</f>
        <v>film &amp; video</v>
      </c>
      <c r="R515" t="str">
        <f t="shared" ref="R515:R578" si="50">RIGHT(N515,LEN(N515)-SEARCH("/",N515))</f>
        <v>animation</v>
      </c>
      <c r="S515" s="8">
        <f t="shared" ref="S515:S578" si="51">(((J515/60)/60)/24)+DATE(1970,1,1)</f>
        <v>42552.653993055559</v>
      </c>
      <c r="T515" s="8">
        <f t="shared" ref="T515:T578" si="52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7"/>
        <v>17</v>
      </c>
      <c r="Q516" t="str">
        <f t="shared" si="49"/>
        <v>film &amp; video</v>
      </c>
      <c r="R516" t="str">
        <f t="shared" si="50"/>
        <v>animation</v>
      </c>
      <c r="S516" s="8">
        <f t="shared" si="51"/>
        <v>41830.613969907405</v>
      </c>
      <c r="T516" s="8">
        <f t="shared" si="52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7"/>
        <v>725</v>
      </c>
      <c r="Q517" t="str">
        <f t="shared" si="49"/>
        <v>film &amp; video</v>
      </c>
      <c r="R517" t="str">
        <f t="shared" si="50"/>
        <v>animation</v>
      </c>
      <c r="S517" s="8">
        <f t="shared" si="51"/>
        <v>42327.490752314814</v>
      </c>
      <c r="T517" s="8">
        <f t="shared" si="52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ref="P518:P581" si="53">ROUND(E518/L518,0)</f>
        <v>#DIV/0!</v>
      </c>
      <c r="Q518" t="str">
        <f t="shared" si="49"/>
        <v>film &amp; video</v>
      </c>
      <c r="R518" t="str">
        <f t="shared" si="50"/>
        <v>animation</v>
      </c>
      <c r="S518" s="8">
        <f t="shared" si="51"/>
        <v>42091.778703703705</v>
      </c>
      <c r="T518" s="8">
        <f t="shared" si="52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53"/>
        <v>68</v>
      </c>
      <c r="Q519" t="str">
        <f t="shared" si="49"/>
        <v>film &amp; video</v>
      </c>
      <c r="R519" t="str">
        <f t="shared" si="50"/>
        <v>animation</v>
      </c>
      <c r="S519" s="8">
        <f t="shared" si="51"/>
        <v>42738.615289351852</v>
      </c>
      <c r="T519" s="8">
        <f t="shared" si="52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53"/>
        <v>#DIV/0!</v>
      </c>
      <c r="Q520" t="str">
        <f t="shared" si="49"/>
        <v>film &amp; video</v>
      </c>
      <c r="R520" t="str">
        <f t="shared" si="50"/>
        <v>animation</v>
      </c>
      <c r="S520" s="8">
        <f t="shared" si="51"/>
        <v>42223.616018518514</v>
      </c>
      <c r="T520" s="8">
        <f t="shared" si="52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53"/>
        <v>39</v>
      </c>
      <c r="Q521" t="str">
        <f t="shared" si="49"/>
        <v>film &amp; video</v>
      </c>
      <c r="R521" t="str">
        <f t="shared" si="50"/>
        <v>animation</v>
      </c>
      <c r="S521" s="8">
        <f t="shared" si="51"/>
        <v>41218.391446759262</v>
      </c>
      <c r="T521" s="8">
        <f t="shared" si="52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53"/>
        <v>150</v>
      </c>
      <c r="Q522" t="str">
        <f t="shared" si="49"/>
        <v>theater</v>
      </c>
      <c r="R522" t="str">
        <f t="shared" si="50"/>
        <v>plays</v>
      </c>
      <c r="S522" s="8">
        <f t="shared" si="51"/>
        <v>42318.702094907407</v>
      </c>
      <c r="T522" s="8">
        <f t="shared" si="52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53"/>
        <v>93</v>
      </c>
      <c r="Q523" t="str">
        <f t="shared" si="49"/>
        <v>theater</v>
      </c>
      <c r="R523" t="str">
        <f t="shared" si="50"/>
        <v>plays</v>
      </c>
      <c r="S523" s="8">
        <f t="shared" si="51"/>
        <v>42646.092812499999</v>
      </c>
      <c r="T523" s="8">
        <f t="shared" si="52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53"/>
        <v>111</v>
      </c>
      <c r="Q524" t="str">
        <f t="shared" si="49"/>
        <v>theater</v>
      </c>
      <c r="R524" t="str">
        <f t="shared" si="50"/>
        <v>plays</v>
      </c>
      <c r="S524" s="8">
        <f t="shared" si="51"/>
        <v>42430.040798611109</v>
      </c>
      <c r="T524" s="8">
        <f t="shared" si="52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53"/>
        <v>72</v>
      </c>
      <c r="Q525" t="str">
        <f t="shared" si="49"/>
        <v>theater</v>
      </c>
      <c r="R525" t="str">
        <f t="shared" si="50"/>
        <v>plays</v>
      </c>
      <c r="S525" s="8">
        <f t="shared" si="51"/>
        <v>42238.13282407407</v>
      </c>
      <c r="T525" s="8">
        <f t="shared" si="52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53"/>
        <v>29</v>
      </c>
      <c r="Q526" t="str">
        <f t="shared" si="49"/>
        <v>theater</v>
      </c>
      <c r="R526" t="str">
        <f t="shared" si="50"/>
        <v>plays</v>
      </c>
      <c r="S526" s="8">
        <f t="shared" si="51"/>
        <v>42492.717233796298</v>
      </c>
      <c r="T526" s="8">
        <f t="shared" si="52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53"/>
        <v>1000</v>
      </c>
      <c r="Q527" t="str">
        <f t="shared" si="49"/>
        <v>theater</v>
      </c>
      <c r="R527" t="str">
        <f t="shared" si="50"/>
        <v>plays</v>
      </c>
      <c r="S527" s="8">
        <f t="shared" si="51"/>
        <v>41850.400937500002</v>
      </c>
      <c r="T527" s="8">
        <f t="shared" si="52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53"/>
        <v>74</v>
      </c>
      <c r="Q528" t="str">
        <f t="shared" si="49"/>
        <v>theater</v>
      </c>
      <c r="R528" t="str">
        <f t="shared" si="50"/>
        <v>plays</v>
      </c>
      <c r="S528" s="8">
        <f t="shared" si="51"/>
        <v>42192.591944444444</v>
      </c>
      <c r="T528" s="8">
        <f t="shared" si="52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53"/>
        <v>64</v>
      </c>
      <c r="Q529" t="str">
        <f t="shared" si="49"/>
        <v>theater</v>
      </c>
      <c r="R529" t="str">
        <f t="shared" si="50"/>
        <v>plays</v>
      </c>
      <c r="S529" s="8">
        <f t="shared" si="51"/>
        <v>42753.205625000002</v>
      </c>
      <c r="T529" s="8">
        <f t="shared" si="52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53"/>
        <v>44</v>
      </c>
      <c r="Q530" t="str">
        <f t="shared" si="49"/>
        <v>theater</v>
      </c>
      <c r="R530" t="str">
        <f t="shared" si="50"/>
        <v>plays</v>
      </c>
      <c r="S530" s="8">
        <f t="shared" si="51"/>
        <v>42155.920219907406</v>
      </c>
      <c r="T530" s="8">
        <f t="shared" si="52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53"/>
        <v>87</v>
      </c>
      <c r="Q531" t="str">
        <f t="shared" si="49"/>
        <v>theater</v>
      </c>
      <c r="R531" t="str">
        <f t="shared" si="50"/>
        <v>plays</v>
      </c>
      <c r="S531" s="8">
        <f t="shared" si="51"/>
        <v>42725.031180555554</v>
      </c>
      <c r="T531" s="8">
        <f t="shared" si="52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53"/>
        <v>127</v>
      </c>
      <c r="Q532" t="str">
        <f t="shared" si="49"/>
        <v>theater</v>
      </c>
      <c r="R532" t="str">
        <f t="shared" si="50"/>
        <v>plays</v>
      </c>
      <c r="S532" s="8">
        <f t="shared" si="51"/>
        <v>42157.591064814813</v>
      </c>
      <c r="T532" s="8">
        <f t="shared" si="52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53"/>
        <v>129</v>
      </c>
      <c r="Q533" t="str">
        <f t="shared" si="49"/>
        <v>theater</v>
      </c>
      <c r="R533" t="str">
        <f t="shared" si="50"/>
        <v>plays</v>
      </c>
      <c r="S533" s="8">
        <f t="shared" si="51"/>
        <v>42676.065150462964</v>
      </c>
      <c r="T533" s="8">
        <f t="shared" si="52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53"/>
        <v>71</v>
      </c>
      <c r="Q534" t="str">
        <f t="shared" si="49"/>
        <v>theater</v>
      </c>
      <c r="R534" t="str">
        <f t="shared" si="50"/>
        <v>plays</v>
      </c>
      <c r="S534" s="8">
        <f t="shared" si="51"/>
        <v>42473.007037037038</v>
      </c>
      <c r="T534" s="8">
        <f t="shared" si="52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53"/>
        <v>118</v>
      </c>
      <c r="Q535" t="str">
        <f t="shared" si="49"/>
        <v>theater</v>
      </c>
      <c r="R535" t="str">
        <f t="shared" si="50"/>
        <v>plays</v>
      </c>
      <c r="S535" s="8">
        <f t="shared" si="51"/>
        <v>42482.43478009259</v>
      </c>
      <c r="T535" s="8">
        <f t="shared" si="52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53"/>
        <v>327</v>
      </c>
      <c r="Q536" t="str">
        <f t="shared" si="49"/>
        <v>theater</v>
      </c>
      <c r="R536" t="str">
        <f t="shared" si="50"/>
        <v>plays</v>
      </c>
      <c r="S536" s="8">
        <f t="shared" si="51"/>
        <v>42270.810995370368</v>
      </c>
      <c r="T536" s="8">
        <f t="shared" si="52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53"/>
        <v>35</v>
      </c>
      <c r="Q537" t="str">
        <f t="shared" si="49"/>
        <v>theater</v>
      </c>
      <c r="R537" t="str">
        <f t="shared" si="50"/>
        <v>plays</v>
      </c>
      <c r="S537" s="8">
        <f t="shared" si="51"/>
        <v>42711.545196759253</v>
      </c>
      <c r="T537" s="8">
        <f t="shared" si="52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53"/>
        <v>100</v>
      </c>
      <c r="Q538" t="str">
        <f t="shared" si="49"/>
        <v>theater</v>
      </c>
      <c r="R538" t="str">
        <f t="shared" si="50"/>
        <v>plays</v>
      </c>
      <c r="S538" s="8">
        <f t="shared" si="51"/>
        <v>42179.344988425932</v>
      </c>
      <c r="T538" s="8">
        <f t="shared" si="52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53"/>
        <v>41</v>
      </c>
      <c r="Q539" t="str">
        <f t="shared" si="49"/>
        <v>theater</v>
      </c>
      <c r="R539" t="str">
        <f t="shared" si="50"/>
        <v>plays</v>
      </c>
      <c r="S539" s="8">
        <f t="shared" si="51"/>
        <v>42282.768414351856</v>
      </c>
      <c r="T539" s="8">
        <f t="shared" si="52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53"/>
        <v>252</v>
      </c>
      <c r="Q540" t="str">
        <f t="shared" si="49"/>
        <v>theater</v>
      </c>
      <c r="R540" t="str">
        <f t="shared" si="50"/>
        <v>plays</v>
      </c>
      <c r="S540" s="8">
        <f t="shared" si="51"/>
        <v>42473.794710648144</v>
      </c>
      <c r="T540" s="8">
        <f t="shared" si="52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53"/>
        <v>25</v>
      </c>
      <c r="Q541" t="str">
        <f t="shared" si="49"/>
        <v>theater</v>
      </c>
      <c r="R541" t="str">
        <f t="shared" si="50"/>
        <v>plays</v>
      </c>
      <c r="S541" s="8">
        <f t="shared" si="51"/>
        <v>42535.049849537041</v>
      </c>
      <c r="T541" s="8">
        <f t="shared" si="52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53"/>
        <v>1</v>
      </c>
      <c r="Q542" t="str">
        <f t="shared" si="49"/>
        <v>technology</v>
      </c>
      <c r="R542" t="str">
        <f t="shared" si="50"/>
        <v>web</v>
      </c>
      <c r="S542" s="8">
        <f t="shared" si="51"/>
        <v>42009.817199074074</v>
      </c>
      <c r="T542" s="8">
        <f t="shared" si="52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53"/>
        <v>25</v>
      </c>
      <c r="Q543" t="str">
        <f t="shared" si="49"/>
        <v>technology</v>
      </c>
      <c r="R543" t="str">
        <f t="shared" si="50"/>
        <v>web</v>
      </c>
      <c r="S543" s="8">
        <f t="shared" si="51"/>
        <v>42276.046689814815</v>
      </c>
      <c r="T543" s="8">
        <f t="shared" si="52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53"/>
        <v>1</v>
      </c>
      <c r="Q544" t="str">
        <f t="shared" si="49"/>
        <v>technology</v>
      </c>
      <c r="R544" t="str">
        <f t="shared" si="50"/>
        <v>web</v>
      </c>
      <c r="S544" s="8">
        <f t="shared" si="51"/>
        <v>42433.737453703703</v>
      </c>
      <c r="T544" s="8">
        <f t="shared" si="52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53"/>
        <v>35</v>
      </c>
      <c r="Q545" t="str">
        <f t="shared" si="49"/>
        <v>technology</v>
      </c>
      <c r="R545" t="str">
        <f t="shared" si="50"/>
        <v>web</v>
      </c>
      <c r="S545" s="8">
        <f t="shared" si="51"/>
        <v>41914.092152777775</v>
      </c>
      <c r="T545" s="8">
        <f t="shared" si="52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53"/>
        <v>3</v>
      </c>
      <c r="Q546" t="str">
        <f t="shared" si="49"/>
        <v>technology</v>
      </c>
      <c r="R546" t="str">
        <f t="shared" si="50"/>
        <v>web</v>
      </c>
      <c r="S546" s="8">
        <f t="shared" si="51"/>
        <v>42525.656944444447</v>
      </c>
      <c r="T546" s="8">
        <f t="shared" si="52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53"/>
        <v>403</v>
      </c>
      <c r="Q547" t="str">
        <f t="shared" si="49"/>
        <v>technology</v>
      </c>
      <c r="R547" t="str">
        <f t="shared" si="50"/>
        <v>web</v>
      </c>
      <c r="S547" s="8">
        <f t="shared" si="51"/>
        <v>42283.592465277776</v>
      </c>
      <c r="T547" s="8">
        <f t="shared" si="52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53"/>
        <v>26</v>
      </c>
      <c r="Q548" t="str">
        <f t="shared" si="49"/>
        <v>technology</v>
      </c>
      <c r="R548" t="str">
        <f t="shared" si="50"/>
        <v>web</v>
      </c>
      <c r="S548" s="8">
        <f t="shared" si="51"/>
        <v>42249.667997685188</v>
      </c>
      <c r="T548" s="8">
        <f t="shared" si="52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53"/>
        <v>#DIV/0!</v>
      </c>
      <c r="Q549" t="str">
        <f t="shared" si="49"/>
        <v>technology</v>
      </c>
      <c r="R549" t="str">
        <f t="shared" si="50"/>
        <v>web</v>
      </c>
      <c r="S549" s="8">
        <f t="shared" si="51"/>
        <v>42380.696342592593</v>
      </c>
      <c r="T549" s="8">
        <f t="shared" si="52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53"/>
        <v>9</v>
      </c>
      <c r="Q550" t="str">
        <f t="shared" si="49"/>
        <v>technology</v>
      </c>
      <c r="R550" t="str">
        <f t="shared" si="50"/>
        <v>web</v>
      </c>
      <c r="S550" s="8">
        <f t="shared" si="51"/>
        <v>42276.903333333335</v>
      </c>
      <c r="T550" s="8">
        <f t="shared" si="52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53"/>
        <v>9</v>
      </c>
      <c r="Q551" t="str">
        <f t="shared" si="49"/>
        <v>technology</v>
      </c>
      <c r="R551" t="str">
        <f t="shared" si="50"/>
        <v>web</v>
      </c>
      <c r="S551" s="8">
        <f t="shared" si="51"/>
        <v>42163.636828703704</v>
      </c>
      <c r="T551" s="8">
        <f t="shared" si="52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53"/>
        <v>9</v>
      </c>
      <c r="Q552" t="str">
        <f t="shared" si="49"/>
        <v>technology</v>
      </c>
      <c r="R552" t="str">
        <f t="shared" si="50"/>
        <v>web</v>
      </c>
      <c r="S552" s="8">
        <f t="shared" si="51"/>
        <v>42753.678761574076</v>
      </c>
      <c r="T552" s="8">
        <f t="shared" si="52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53"/>
        <v>135</v>
      </c>
      <c r="Q553" t="str">
        <f t="shared" si="49"/>
        <v>technology</v>
      </c>
      <c r="R553" t="str">
        <f t="shared" si="50"/>
        <v>web</v>
      </c>
      <c r="S553" s="8">
        <f t="shared" si="51"/>
        <v>42173.275740740741</v>
      </c>
      <c r="T553" s="8">
        <f t="shared" si="52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53"/>
        <v>#DIV/0!</v>
      </c>
      <c r="Q554" t="str">
        <f t="shared" si="49"/>
        <v>technology</v>
      </c>
      <c r="R554" t="str">
        <f t="shared" si="50"/>
        <v>web</v>
      </c>
      <c r="S554" s="8">
        <f t="shared" si="51"/>
        <v>42318.616851851853</v>
      </c>
      <c r="T554" s="8">
        <f t="shared" si="52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53"/>
        <v>21</v>
      </c>
      <c r="Q555" t="str">
        <f t="shared" si="49"/>
        <v>technology</v>
      </c>
      <c r="R555" t="str">
        <f t="shared" si="50"/>
        <v>web</v>
      </c>
      <c r="S555" s="8">
        <f t="shared" si="51"/>
        <v>41927.71980324074</v>
      </c>
      <c r="T555" s="8">
        <f t="shared" si="52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53"/>
        <v>64</v>
      </c>
      <c r="Q556" t="str">
        <f t="shared" si="49"/>
        <v>technology</v>
      </c>
      <c r="R556" t="str">
        <f t="shared" si="50"/>
        <v>web</v>
      </c>
      <c r="S556" s="8">
        <f t="shared" si="51"/>
        <v>41901.684861111113</v>
      </c>
      <c r="T556" s="8">
        <f t="shared" si="52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53"/>
        <v>#DIV/0!</v>
      </c>
      <c r="Q557" t="str">
        <f t="shared" si="49"/>
        <v>technology</v>
      </c>
      <c r="R557" t="str">
        <f t="shared" si="50"/>
        <v>web</v>
      </c>
      <c r="S557" s="8">
        <f t="shared" si="51"/>
        <v>42503.353506944448</v>
      </c>
      <c r="T557" s="8">
        <f t="shared" si="52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53"/>
        <v>200</v>
      </c>
      <c r="Q558" t="str">
        <f t="shared" si="49"/>
        <v>technology</v>
      </c>
      <c r="R558" t="str">
        <f t="shared" si="50"/>
        <v>web</v>
      </c>
      <c r="S558" s="8">
        <f t="shared" si="51"/>
        <v>42345.860150462962</v>
      </c>
      <c r="T558" s="8">
        <f t="shared" si="52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53"/>
        <v>68</v>
      </c>
      <c r="Q559" t="str">
        <f t="shared" si="49"/>
        <v>technology</v>
      </c>
      <c r="R559" t="str">
        <f t="shared" si="50"/>
        <v>web</v>
      </c>
      <c r="S559" s="8">
        <f t="shared" si="51"/>
        <v>42676.942164351851</v>
      </c>
      <c r="T559" s="8">
        <f t="shared" si="52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53"/>
        <v>#DIV/0!</v>
      </c>
      <c r="Q560" t="str">
        <f t="shared" si="49"/>
        <v>technology</v>
      </c>
      <c r="R560" t="str">
        <f t="shared" si="50"/>
        <v>web</v>
      </c>
      <c r="S560" s="8">
        <f t="shared" si="51"/>
        <v>42057.883159722223</v>
      </c>
      <c r="T560" s="8">
        <f t="shared" si="52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53"/>
        <v>50</v>
      </c>
      <c r="Q561" t="str">
        <f t="shared" si="49"/>
        <v>technology</v>
      </c>
      <c r="R561" t="str">
        <f t="shared" si="50"/>
        <v>web</v>
      </c>
      <c r="S561" s="8">
        <f t="shared" si="51"/>
        <v>42321.283101851848</v>
      </c>
      <c r="T561" s="8">
        <f t="shared" si="52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53"/>
        <v>4</v>
      </c>
      <c r="Q562" t="str">
        <f t="shared" si="49"/>
        <v>technology</v>
      </c>
      <c r="R562" t="str">
        <f t="shared" si="50"/>
        <v>web</v>
      </c>
      <c r="S562" s="8">
        <f t="shared" si="51"/>
        <v>41960.771354166667</v>
      </c>
      <c r="T562" s="8">
        <f t="shared" si="52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53"/>
        <v>28</v>
      </c>
      <c r="Q563" t="str">
        <f t="shared" si="49"/>
        <v>technology</v>
      </c>
      <c r="R563" t="str">
        <f t="shared" si="50"/>
        <v>web</v>
      </c>
      <c r="S563" s="8">
        <f t="shared" si="51"/>
        <v>42268.658715277779</v>
      </c>
      <c r="T563" s="8">
        <f t="shared" si="52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53"/>
        <v>#DIV/0!</v>
      </c>
      <c r="Q564" t="str">
        <f t="shared" si="49"/>
        <v>technology</v>
      </c>
      <c r="R564" t="str">
        <f t="shared" si="50"/>
        <v>web</v>
      </c>
      <c r="S564" s="8">
        <f t="shared" si="51"/>
        <v>42692.389062500006</v>
      </c>
      <c r="T564" s="8">
        <f t="shared" si="52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53"/>
        <v>34</v>
      </c>
      <c r="Q565" t="str">
        <f t="shared" si="49"/>
        <v>technology</v>
      </c>
      <c r="R565" t="str">
        <f t="shared" si="50"/>
        <v>web</v>
      </c>
      <c r="S565" s="8">
        <f t="shared" si="51"/>
        <v>42022.069988425923</v>
      </c>
      <c r="T565" s="8">
        <f t="shared" si="52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53"/>
        <v>1</v>
      </c>
      <c r="Q566" t="str">
        <f t="shared" si="49"/>
        <v>technology</v>
      </c>
      <c r="R566" t="str">
        <f t="shared" si="50"/>
        <v>web</v>
      </c>
      <c r="S566" s="8">
        <f t="shared" si="51"/>
        <v>42411.942997685182</v>
      </c>
      <c r="T566" s="8">
        <f t="shared" si="52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53"/>
        <v>#DIV/0!</v>
      </c>
      <c r="Q567" t="str">
        <f t="shared" si="49"/>
        <v>technology</v>
      </c>
      <c r="R567" t="str">
        <f t="shared" si="50"/>
        <v>web</v>
      </c>
      <c r="S567" s="8">
        <f t="shared" si="51"/>
        <v>42165.785289351858</v>
      </c>
      <c r="T567" s="8">
        <f t="shared" si="52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53"/>
        <v>1</v>
      </c>
      <c r="Q568" t="str">
        <f t="shared" si="49"/>
        <v>technology</v>
      </c>
      <c r="R568" t="str">
        <f t="shared" si="50"/>
        <v>web</v>
      </c>
      <c r="S568" s="8">
        <f t="shared" si="51"/>
        <v>42535.68440972222</v>
      </c>
      <c r="T568" s="8">
        <f t="shared" si="52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53"/>
        <v>#DIV/0!</v>
      </c>
      <c r="Q569" t="str">
        <f t="shared" si="49"/>
        <v>technology</v>
      </c>
      <c r="R569" t="str">
        <f t="shared" si="50"/>
        <v>web</v>
      </c>
      <c r="S569" s="8">
        <f t="shared" si="51"/>
        <v>41975.842523148152</v>
      </c>
      <c r="T569" s="8">
        <f t="shared" si="52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53"/>
        <v>49</v>
      </c>
      <c r="Q570" t="str">
        <f t="shared" si="49"/>
        <v>technology</v>
      </c>
      <c r="R570" t="str">
        <f t="shared" si="50"/>
        <v>web</v>
      </c>
      <c r="S570" s="8">
        <f t="shared" si="51"/>
        <v>42348.9215625</v>
      </c>
      <c r="T570" s="8">
        <f t="shared" si="52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53"/>
        <v>20</v>
      </c>
      <c r="Q571" t="str">
        <f t="shared" si="49"/>
        <v>technology</v>
      </c>
      <c r="R571" t="str">
        <f t="shared" si="50"/>
        <v>web</v>
      </c>
      <c r="S571" s="8">
        <f t="shared" si="51"/>
        <v>42340.847361111111</v>
      </c>
      <c r="T571" s="8">
        <f t="shared" si="52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53"/>
        <v>142</v>
      </c>
      <c r="Q572" t="str">
        <f t="shared" si="49"/>
        <v>technology</v>
      </c>
      <c r="R572" t="str">
        <f t="shared" si="50"/>
        <v>web</v>
      </c>
      <c r="S572" s="8">
        <f t="shared" si="51"/>
        <v>42388.798252314817</v>
      </c>
      <c r="T572" s="8">
        <f t="shared" si="52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53"/>
        <v>53</v>
      </c>
      <c r="Q573" t="str">
        <f t="shared" si="49"/>
        <v>technology</v>
      </c>
      <c r="R573" t="str">
        <f t="shared" si="50"/>
        <v>web</v>
      </c>
      <c r="S573" s="8">
        <f t="shared" si="51"/>
        <v>42192.816238425927</v>
      </c>
      <c r="T573" s="8">
        <f t="shared" si="52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53"/>
        <v>#DIV/0!</v>
      </c>
      <c r="Q574" t="str">
        <f t="shared" si="49"/>
        <v>technology</v>
      </c>
      <c r="R574" t="str">
        <f t="shared" si="50"/>
        <v>web</v>
      </c>
      <c r="S574" s="8">
        <f t="shared" si="51"/>
        <v>42282.71629629629</v>
      </c>
      <c r="T574" s="8">
        <f t="shared" si="52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53"/>
        <v>38</v>
      </c>
      <c r="Q575" t="str">
        <f t="shared" si="49"/>
        <v>technology</v>
      </c>
      <c r="R575" t="str">
        <f t="shared" si="50"/>
        <v>web</v>
      </c>
      <c r="S575" s="8">
        <f t="shared" si="51"/>
        <v>41963.050127314811</v>
      </c>
      <c r="T575" s="8">
        <f t="shared" si="52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53"/>
        <v>20</v>
      </c>
      <c r="Q576" t="str">
        <f t="shared" si="49"/>
        <v>technology</v>
      </c>
      <c r="R576" t="str">
        <f t="shared" si="50"/>
        <v>web</v>
      </c>
      <c r="S576" s="8">
        <f t="shared" si="51"/>
        <v>42632.443368055552</v>
      </c>
      <c r="T576" s="8">
        <f t="shared" si="52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53"/>
        <v>65</v>
      </c>
      <c r="Q577" t="str">
        <f t="shared" si="49"/>
        <v>technology</v>
      </c>
      <c r="R577" t="str">
        <f t="shared" si="50"/>
        <v>web</v>
      </c>
      <c r="S577" s="8">
        <f t="shared" si="51"/>
        <v>42138.692627314813</v>
      </c>
      <c r="T577" s="8">
        <f t="shared" si="52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ROUND(E578/D578*100,0)</f>
        <v>0</v>
      </c>
      <c r="P578">
        <f t="shared" si="53"/>
        <v>1</v>
      </c>
      <c r="Q578" t="str">
        <f t="shared" si="49"/>
        <v>technology</v>
      </c>
      <c r="R578" t="str">
        <f t="shared" si="50"/>
        <v>web</v>
      </c>
      <c r="S578" s="8">
        <f t="shared" si="51"/>
        <v>42031.471666666665</v>
      </c>
      <c r="T578" s="8">
        <f t="shared" si="52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</v>
      </c>
      <c r="P579">
        <f t="shared" si="53"/>
        <v>10</v>
      </c>
      <c r="Q579" t="str">
        <f t="shared" ref="Q579:Q642" si="55">LEFT(N579,SEARCH("/",N579)-1)</f>
        <v>technology</v>
      </c>
      <c r="R579" t="str">
        <f t="shared" ref="R579:R642" si="56">RIGHT(N579,LEN(N579)-SEARCH("/",N579))</f>
        <v>web</v>
      </c>
      <c r="S579" s="8">
        <f t="shared" ref="S579:S642" si="57">(((J579/60)/60)/24)+DATE(1970,1,1)</f>
        <v>42450.589143518519</v>
      </c>
      <c r="T579" s="8">
        <f t="shared" ref="T579:T642" si="58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3"/>
        <v>2</v>
      </c>
      <c r="Q580" t="str">
        <f t="shared" si="55"/>
        <v>technology</v>
      </c>
      <c r="R580" t="str">
        <f t="shared" si="56"/>
        <v>web</v>
      </c>
      <c r="S580" s="8">
        <f t="shared" si="57"/>
        <v>42230.578622685185</v>
      </c>
      <c r="T580" s="8">
        <f t="shared" si="58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3"/>
        <v>35</v>
      </c>
      <c r="Q581" t="str">
        <f t="shared" si="55"/>
        <v>technology</v>
      </c>
      <c r="R581" t="str">
        <f t="shared" si="56"/>
        <v>web</v>
      </c>
      <c r="S581" s="8">
        <f t="shared" si="57"/>
        <v>41968.852118055554</v>
      </c>
      <c r="T581" s="8">
        <f t="shared" si="58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ref="P582:P645" si="59">ROUND(E582/L582,0)</f>
        <v>1</v>
      </c>
      <c r="Q582" t="str">
        <f t="shared" si="55"/>
        <v>technology</v>
      </c>
      <c r="R582" t="str">
        <f t="shared" si="56"/>
        <v>web</v>
      </c>
      <c r="S582" s="8">
        <f t="shared" si="57"/>
        <v>42605.908182870371</v>
      </c>
      <c r="T582" s="8">
        <f t="shared" si="58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9"/>
        <v>#DIV/0!</v>
      </c>
      <c r="Q583" t="str">
        <f t="shared" si="55"/>
        <v>technology</v>
      </c>
      <c r="R583" t="str">
        <f t="shared" si="56"/>
        <v>web</v>
      </c>
      <c r="S583" s="8">
        <f t="shared" si="57"/>
        <v>42188.012777777782</v>
      </c>
      <c r="T583" s="8">
        <f t="shared" si="58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9"/>
        <v>#DIV/0!</v>
      </c>
      <c r="Q584" t="str">
        <f t="shared" si="55"/>
        <v>technology</v>
      </c>
      <c r="R584" t="str">
        <f t="shared" si="56"/>
        <v>web</v>
      </c>
      <c r="S584" s="8">
        <f t="shared" si="57"/>
        <v>42055.739803240736</v>
      </c>
      <c r="T584" s="8">
        <f t="shared" si="58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9"/>
        <v>1</v>
      </c>
      <c r="Q585" t="str">
        <f t="shared" si="55"/>
        <v>technology</v>
      </c>
      <c r="R585" t="str">
        <f t="shared" si="56"/>
        <v>web</v>
      </c>
      <c r="S585" s="8">
        <f t="shared" si="57"/>
        <v>42052.93850694444</v>
      </c>
      <c r="T585" s="8">
        <f t="shared" si="58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9"/>
        <v>5</v>
      </c>
      <c r="Q586" t="str">
        <f t="shared" si="55"/>
        <v>technology</v>
      </c>
      <c r="R586" t="str">
        <f t="shared" si="56"/>
        <v>web</v>
      </c>
      <c r="S586" s="8">
        <f t="shared" si="57"/>
        <v>42049.716620370367</v>
      </c>
      <c r="T586" s="8">
        <f t="shared" si="58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9"/>
        <v>#DIV/0!</v>
      </c>
      <c r="Q587" t="str">
        <f t="shared" si="55"/>
        <v>technology</v>
      </c>
      <c r="R587" t="str">
        <f t="shared" si="56"/>
        <v>web</v>
      </c>
      <c r="S587" s="8">
        <f t="shared" si="57"/>
        <v>42283.3909375</v>
      </c>
      <c r="T587" s="8">
        <f t="shared" si="58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9"/>
        <v>14</v>
      </c>
      <c r="Q588" t="str">
        <f t="shared" si="55"/>
        <v>technology</v>
      </c>
      <c r="R588" t="str">
        <f t="shared" si="56"/>
        <v>web</v>
      </c>
      <c r="S588" s="8">
        <f t="shared" si="57"/>
        <v>42020.854247685187</v>
      </c>
      <c r="T588" s="8">
        <f t="shared" si="58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9"/>
        <v>389</v>
      </c>
      <c r="Q589" t="str">
        <f t="shared" si="55"/>
        <v>technology</v>
      </c>
      <c r="R589" t="str">
        <f t="shared" si="56"/>
        <v>web</v>
      </c>
      <c r="S589" s="8">
        <f t="shared" si="57"/>
        <v>42080.757326388892</v>
      </c>
      <c r="T589" s="8">
        <f t="shared" si="58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9"/>
        <v>151</v>
      </c>
      <c r="Q590" t="str">
        <f t="shared" si="55"/>
        <v>technology</v>
      </c>
      <c r="R590" t="str">
        <f t="shared" si="56"/>
        <v>web</v>
      </c>
      <c r="S590" s="8">
        <f t="shared" si="57"/>
        <v>42631.769513888896</v>
      </c>
      <c r="T590" s="8">
        <f t="shared" si="58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9"/>
        <v>1</v>
      </c>
      <c r="Q591" t="str">
        <f t="shared" si="55"/>
        <v>technology</v>
      </c>
      <c r="R591" t="str">
        <f t="shared" si="56"/>
        <v>web</v>
      </c>
      <c r="S591" s="8">
        <f t="shared" si="57"/>
        <v>42178.614571759259</v>
      </c>
      <c r="T591" s="8">
        <f t="shared" si="58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9"/>
        <v>25</v>
      </c>
      <c r="Q592" t="str">
        <f t="shared" si="55"/>
        <v>technology</v>
      </c>
      <c r="R592" t="str">
        <f t="shared" si="56"/>
        <v>web</v>
      </c>
      <c r="S592" s="8">
        <f t="shared" si="57"/>
        <v>42377.554756944446</v>
      </c>
      <c r="T592" s="8">
        <f t="shared" si="58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9"/>
        <v>31</v>
      </c>
      <c r="Q593" t="str">
        <f t="shared" si="55"/>
        <v>technology</v>
      </c>
      <c r="R593" t="str">
        <f t="shared" si="56"/>
        <v>web</v>
      </c>
      <c r="S593" s="8">
        <f t="shared" si="57"/>
        <v>42177.543171296296</v>
      </c>
      <c r="T593" s="8">
        <f t="shared" si="58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9"/>
        <v>250</v>
      </c>
      <c r="Q594" t="str">
        <f t="shared" si="55"/>
        <v>technology</v>
      </c>
      <c r="R594" t="str">
        <f t="shared" si="56"/>
        <v>web</v>
      </c>
      <c r="S594" s="8">
        <f t="shared" si="57"/>
        <v>41946.232175925928</v>
      </c>
      <c r="T594" s="8">
        <f t="shared" si="58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9"/>
        <v>16</v>
      </c>
      <c r="Q595" t="str">
        <f t="shared" si="55"/>
        <v>technology</v>
      </c>
      <c r="R595" t="str">
        <f t="shared" si="56"/>
        <v>web</v>
      </c>
      <c r="S595" s="8">
        <f t="shared" si="57"/>
        <v>42070.677604166667</v>
      </c>
      <c r="T595" s="8">
        <f t="shared" si="58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9"/>
        <v>13</v>
      </c>
      <c r="Q596" t="str">
        <f t="shared" si="55"/>
        <v>technology</v>
      </c>
      <c r="R596" t="str">
        <f t="shared" si="56"/>
        <v>web</v>
      </c>
      <c r="S596" s="8">
        <f t="shared" si="57"/>
        <v>42446.780162037037</v>
      </c>
      <c r="T596" s="8">
        <f t="shared" si="58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9"/>
        <v>53</v>
      </c>
      <c r="Q597" t="str">
        <f t="shared" si="55"/>
        <v>technology</v>
      </c>
      <c r="R597" t="str">
        <f t="shared" si="56"/>
        <v>web</v>
      </c>
      <c r="S597" s="8">
        <f t="shared" si="57"/>
        <v>42083.069884259254</v>
      </c>
      <c r="T597" s="8">
        <f t="shared" si="58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9"/>
        <v>3</v>
      </c>
      <c r="Q598" t="str">
        <f t="shared" si="55"/>
        <v>technology</v>
      </c>
      <c r="R598" t="str">
        <f t="shared" si="56"/>
        <v>web</v>
      </c>
      <c r="S598" s="8">
        <f t="shared" si="57"/>
        <v>42646.896898148145</v>
      </c>
      <c r="T598" s="8">
        <f t="shared" si="58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9"/>
        <v>10</v>
      </c>
      <c r="Q599" t="str">
        <f t="shared" si="55"/>
        <v>technology</v>
      </c>
      <c r="R599" t="str">
        <f t="shared" si="56"/>
        <v>web</v>
      </c>
      <c r="S599" s="8">
        <f t="shared" si="57"/>
        <v>42545.705266203702</v>
      </c>
      <c r="T599" s="8">
        <f t="shared" si="58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9"/>
        <v>121</v>
      </c>
      <c r="Q600" t="str">
        <f t="shared" si="55"/>
        <v>technology</v>
      </c>
      <c r="R600" t="str">
        <f t="shared" si="56"/>
        <v>web</v>
      </c>
      <c r="S600" s="8">
        <f t="shared" si="57"/>
        <v>41948.00209490741</v>
      </c>
      <c r="T600" s="8">
        <f t="shared" si="58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9"/>
        <v>16</v>
      </c>
      <c r="Q601" t="str">
        <f t="shared" si="55"/>
        <v>technology</v>
      </c>
      <c r="R601" t="str">
        <f t="shared" si="56"/>
        <v>web</v>
      </c>
      <c r="S601" s="8">
        <f t="shared" si="57"/>
        <v>42047.812523148154</v>
      </c>
      <c r="T601" s="8">
        <f t="shared" si="58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9"/>
        <v>100</v>
      </c>
      <c r="Q602" t="str">
        <f t="shared" si="55"/>
        <v>technology</v>
      </c>
      <c r="R602" t="str">
        <f t="shared" si="56"/>
        <v>web</v>
      </c>
      <c r="S602" s="8">
        <f t="shared" si="57"/>
        <v>42073.798171296294</v>
      </c>
      <c r="T602" s="8">
        <f t="shared" si="58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9"/>
        <v>23</v>
      </c>
      <c r="Q603" t="str">
        <f t="shared" si="55"/>
        <v>technology</v>
      </c>
      <c r="R603" t="str">
        <f t="shared" si="56"/>
        <v>web</v>
      </c>
      <c r="S603" s="8">
        <f t="shared" si="57"/>
        <v>41969.858090277776</v>
      </c>
      <c r="T603" s="8">
        <f t="shared" si="58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9"/>
        <v>#DIV/0!</v>
      </c>
      <c r="Q604" t="str">
        <f t="shared" si="55"/>
        <v>technology</v>
      </c>
      <c r="R604" t="str">
        <f t="shared" si="56"/>
        <v>web</v>
      </c>
      <c r="S604" s="8">
        <f t="shared" si="57"/>
        <v>42143.79415509259</v>
      </c>
      <c r="T604" s="8">
        <f t="shared" si="58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9"/>
        <v>45</v>
      </c>
      <c r="Q605" t="str">
        <f t="shared" si="55"/>
        <v>technology</v>
      </c>
      <c r="R605" t="str">
        <f t="shared" si="56"/>
        <v>web</v>
      </c>
      <c r="S605" s="8">
        <f t="shared" si="57"/>
        <v>41835.639155092591</v>
      </c>
      <c r="T605" s="8">
        <f t="shared" si="58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9"/>
        <v>#DIV/0!</v>
      </c>
      <c r="Q606" t="str">
        <f t="shared" si="55"/>
        <v>technology</v>
      </c>
      <c r="R606" t="str">
        <f t="shared" si="56"/>
        <v>web</v>
      </c>
      <c r="S606" s="8">
        <f t="shared" si="57"/>
        <v>41849.035370370373</v>
      </c>
      <c r="T606" s="8">
        <f t="shared" si="58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9"/>
        <v>16</v>
      </c>
      <c r="Q607" t="str">
        <f t="shared" si="55"/>
        <v>technology</v>
      </c>
      <c r="R607" t="str">
        <f t="shared" si="56"/>
        <v>web</v>
      </c>
      <c r="S607" s="8">
        <f t="shared" si="57"/>
        <v>42194.357731481476</v>
      </c>
      <c r="T607" s="8">
        <f t="shared" si="58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9"/>
        <v>10</v>
      </c>
      <c r="Q608" t="str">
        <f t="shared" si="55"/>
        <v>technology</v>
      </c>
      <c r="R608" t="str">
        <f t="shared" si="56"/>
        <v>web</v>
      </c>
      <c r="S608" s="8">
        <f t="shared" si="57"/>
        <v>42102.650567129633</v>
      </c>
      <c r="T608" s="8">
        <f t="shared" si="58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9"/>
        <v>#DIV/0!</v>
      </c>
      <c r="Q609" t="str">
        <f t="shared" si="55"/>
        <v>technology</v>
      </c>
      <c r="R609" t="str">
        <f t="shared" si="56"/>
        <v>web</v>
      </c>
      <c r="S609" s="8">
        <f t="shared" si="57"/>
        <v>42300.825648148151</v>
      </c>
      <c r="T609" s="8">
        <f t="shared" si="58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9"/>
        <v>292</v>
      </c>
      <c r="Q610" t="str">
        <f t="shared" si="55"/>
        <v>technology</v>
      </c>
      <c r="R610" t="str">
        <f t="shared" si="56"/>
        <v>web</v>
      </c>
      <c r="S610" s="8">
        <f t="shared" si="57"/>
        <v>42140.921064814815</v>
      </c>
      <c r="T610" s="8">
        <f t="shared" si="58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9"/>
        <v>5</v>
      </c>
      <c r="Q611" t="str">
        <f t="shared" si="55"/>
        <v>technology</v>
      </c>
      <c r="R611" t="str">
        <f t="shared" si="56"/>
        <v>web</v>
      </c>
      <c r="S611" s="8">
        <f t="shared" si="57"/>
        <v>42307.034074074079</v>
      </c>
      <c r="T611" s="8">
        <f t="shared" si="58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9"/>
        <v>#DIV/0!</v>
      </c>
      <c r="Q612" t="str">
        <f t="shared" si="55"/>
        <v>technology</v>
      </c>
      <c r="R612" t="str">
        <f t="shared" si="56"/>
        <v>web</v>
      </c>
      <c r="S612" s="8">
        <f t="shared" si="57"/>
        <v>42086.83085648148</v>
      </c>
      <c r="T612" s="8">
        <f t="shared" si="58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9"/>
        <v>#DIV/0!</v>
      </c>
      <c r="Q613" t="str">
        <f t="shared" si="55"/>
        <v>technology</v>
      </c>
      <c r="R613" t="str">
        <f t="shared" si="56"/>
        <v>web</v>
      </c>
      <c r="S613" s="8">
        <f t="shared" si="57"/>
        <v>42328.560613425929</v>
      </c>
      <c r="T613" s="8">
        <f t="shared" si="58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9"/>
        <v>#DIV/0!</v>
      </c>
      <c r="Q614" t="str">
        <f t="shared" si="55"/>
        <v>technology</v>
      </c>
      <c r="R614" t="str">
        <f t="shared" si="56"/>
        <v>web</v>
      </c>
      <c r="S614" s="8">
        <f t="shared" si="57"/>
        <v>42585.031782407401</v>
      </c>
      <c r="T614" s="8">
        <f t="shared" si="58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9"/>
        <v>106</v>
      </c>
      <c r="Q615" t="str">
        <f t="shared" si="55"/>
        <v>technology</v>
      </c>
      <c r="R615" t="str">
        <f t="shared" si="56"/>
        <v>web</v>
      </c>
      <c r="S615" s="8">
        <f t="shared" si="57"/>
        <v>42247.496759259258</v>
      </c>
      <c r="T615" s="8">
        <f t="shared" si="58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9"/>
        <v>#DIV/0!</v>
      </c>
      <c r="Q616" t="str">
        <f t="shared" si="55"/>
        <v>technology</v>
      </c>
      <c r="R616" t="str">
        <f t="shared" si="56"/>
        <v>web</v>
      </c>
      <c r="S616" s="8">
        <f t="shared" si="57"/>
        <v>42515.061805555553</v>
      </c>
      <c r="T616" s="8">
        <f t="shared" si="58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9"/>
        <v>#DIV/0!</v>
      </c>
      <c r="Q617" t="str">
        <f t="shared" si="55"/>
        <v>technology</v>
      </c>
      <c r="R617" t="str">
        <f t="shared" si="56"/>
        <v>web</v>
      </c>
      <c r="S617" s="8">
        <f t="shared" si="57"/>
        <v>42242.122210648144</v>
      </c>
      <c r="T617" s="8">
        <f t="shared" si="58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9"/>
        <v>#DIV/0!</v>
      </c>
      <c r="Q618" t="str">
        <f t="shared" si="55"/>
        <v>technology</v>
      </c>
      <c r="R618" t="str">
        <f t="shared" si="56"/>
        <v>web</v>
      </c>
      <c r="S618" s="8">
        <f t="shared" si="57"/>
        <v>42761.376238425932</v>
      </c>
      <c r="T618" s="8">
        <f t="shared" si="58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9"/>
        <v>20</v>
      </c>
      <c r="Q619" t="str">
        <f t="shared" si="55"/>
        <v>technology</v>
      </c>
      <c r="R619" t="str">
        <f t="shared" si="56"/>
        <v>web</v>
      </c>
      <c r="S619" s="8">
        <f t="shared" si="57"/>
        <v>42087.343090277776</v>
      </c>
      <c r="T619" s="8">
        <f t="shared" si="58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9"/>
        <v>#DIV/0!</v>
      </c>
      <c r="Q620" t="str">
        <f t="shared" si="55"/>
        <v>technology</v>
      </c>
      <c r="R620" t="str">
        <f t="shared" si="56"/>
        <v>web</v>
      </c>
      <c r="S620" s="8">
        <f t="shared" si="57"/>
        <v>42317.810219907406</v>
      </c>
      <c r="T620" s="8">
        <f t="shared" si="58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9"/>
        <v>1</v>
      </c>
      <c r="Q621" t="str">
        <f t="shared" si="55"/>
        <v>technology</v>
      </c>
      <c r="R621" t="str">
        <f t="shared" si="56"/>
        <v>web</v>
      </c>
      <c r="S621" s="8">
        <f t="shared" si="57"/>
        <v>41908.650347222225</v>
      </c>
      <c r="T621" s="8">
        <f t="shared" si="58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9"/>
        <v>300</v>
      </c>
      <c r="Q622" t="str">
        <f t="shared" si="55"/>
        <v>technology</v>
      </c>
      <c r="R622" t="str">
        <f t="shared" si="56"/>
        <v>web</v>
      </c>
      <c r="S622" s="8">
        <f t="shared" si="57"/>
        <v>41831.716874999998</v>
      </c>
      <c r="T622" s="8">
        <f t="shared" si="58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9"/>
        <v>87</v>
      </c>
      <c r="Q623" t="str">
        <f t="shared" si="55"/>
        <v>technology</v>
      </c>
      <c r="R623" t="str">
        <f t="shared" si="56"/>
        <v>web</v>
      </c>
      <c r="S623" s="8">
        <f t="shared" si="57"/>
        <v>42528.987696759257</v>
      </c>
      <c r="T623" s="8">
        <f t="shared" si="58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9"/>
        <v>38</v>
      </c>
      <c r="Q624" t="str">
        <f t="shared" si="55"/>
        <v>technology</v>
      </c>
      <c r="R624" t="str">
        <f t="shared" si="56"/>
        <v>web</v>
      </c>
      <c r="S624" s="8">
        <f t="shared" si="57"/>
        <v>42532.774745370371</v>
      </c>
      <c r="T624" s="8">
        <f t="shared" si="58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9"/>
        <v>#DIV/0!</v>
      </c>
      <c r="Q625" t="str">
        <f t="shared" si="55"/>
        <v>technology</v>
      </c>
      <c r="R625" t="str">
        <f t="shared" si="56"/>
        <v>web</v>
      </c>
      <c r="S625" s="8">
        <f t="shared" si="57"/>
        <v>42122.009224537032</v>
      </c>
      <c r="T625" s="8">
        <f t="shared" si="58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9"/>
        <v>#DIV/0!</v>
      </c>
      <c r="Q626" t="str">
        <f t="shared" si="55"/>
        <v>technology</v>
      </c>
      <c r="R626" t="str">
        <f t="shared" si="56"/>
        <v>web</v>
      </c>
      <c r="S626" s="8">
        <f t="shared" si="57"/>
        <v>42108.988900462966</v>
      </c>
      <c r="T626" s="8">
        <f t="shared" si="58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9"/>
        <v>#DIV/0!</v>
      </c>
      <c r="Q627" t="str">
        <f t="shared" si="55"/>
        <v>technology</v>
      </c>
      <c r="R627" t="str">
        <f t="shared" si="56"/>
        <v>web</v>
      </c>
      <c r="S627" s="8">
        <f t="shared" si="57"/>
        <v>42790.895567129628</v>
      </c>
      <c r="T627" s="8">
        <f t="shared" si="58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9"/>
        <v>111</v>
      </c>
      <c r="Q628" t="str">
        <f t="shared" si="55"/>
        <v>technology</v>
      </c>
      <c r="R628" t="str">
        <f t="shared" si="56"/>
        <v>web</v>
      </c>
      <c r="S628" s="8">
        <f t="shared" si="57"/>
        <v>42198.559479166666</v>
      </c>
      <c r="T628" s="8">
        <f t="shared" si="58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9"/>
        <v>90</v>
      </c>
      <c r="Q629" t="str">
        <f t="shared" si="55"/>
        <v>technology</v>
      </c>
      <c r="R629" t="str">
        <f t="shared" si="56"/>
        <v>web</v>
      </c>
      <c r="S629" s="8">
        <f t="shared" si="57"/>
        <v>42384.306840277779</v>
      </c>
      <c r="T629" s="8">
        <f t="shared" si="58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9"/>
        <v>#DIV/0!</v>
      </c>
      <c r="Q630" t="str">
        <f t="shared" si="55"/>
        <v>technology</v>
      </c>
      <c r="R630" t="str">
        <f t="shared" si="56"/>
        <v>web</v>
      </c>
      <c r="S630" s="8">
        <f t="shared" si="57"/>
        <v>41803.692789351851</v>
      </c>
      <c r="T630" s="8">
        <f t="shared" si="58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9"/>
        <v>117</v>
      </c>
      <c r="Q631" t="str">
        <f t="shared" si="55"/>
        <v>technology</v>
      </c>
      <c r="R631" t="str">
        <f t="shared" si="56"/>
        <v>web</v>
      </c>
      <c r="S631" s="8">
        <f t="shared" si="57"/>
        <v>42474.637824074074</v>
      </c>
      <c r="T631" s="8">
        <f t="shared" si="58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9"/>
        <v>10</v>
      </c>
      <c r="Q632" t="str">
        <f t="shared" si="55"/>
        <v>technology</v>
      </c>
      <c r="R632" t="str">
        <f t="shared" si="56"/>
        <v>web</v>
      </c>
      <c r="S632" s="8">
        <f t="shared" si="57"/>
        <v>42223.619456018518</v>
      </c>
      <c r="T632" s="8">
        <f t="shared" si="58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9"/>
        <v>77</v>
      </c>
      <c r="Q633" t="str">
        <f t="shared" si="55"/>
        <v>technology</v>
      </c>
      <c r="R633" t="str">
        <f t="shared" si="56"/>
        <v>web</v>
      </c>
      <c r="S633" s="8">
        <f t="shared" si="57"/>
        <v>42489.772326388891</v>
      </c>
      <c r="T633" s="8">
        <f t="shared" si="58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9"/>
        <v>#DIV/0!</v>
      </c>
      <c r="Q634" t="str">
        <f t="shared" si="55"/>
        <v>technology</v>
      </c>
      <c r="R634" t="str">
        <f t="shared" si="56"/>
        <v>web</v>
      </c>
      <c r="S634" s="8">
        <f t="shared" si="57"/>
        <v>42303.659317129626</v>
      </c>
      <c r="T634" s="8">
        <f t="shared" si="58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9"/>
        <v>50</v>
      </c>
      <c r="Q635" t="str">
        <f t="shared" si="55"/>
        <v>technology</v>
      </c>
      <c r="R635" t="str">
        <f t="shared" si="56"/>
        <v>web</v>
      </c>
      <c r="S635" s="8">
        <f t="shared" si="57"/>
        <v>42507.29932870371</v>
      </c>
      <c r="T635" s="8">
        <f t="shared" si="58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9"/>
        <v>1</v>
      </c>
      <c r="Q636" t="str">
        <f t="shared" si="55"/>
        <v>technology</v>
      </c>
      <c r="R636" t="str">
        <f t="shared" si="56"/>
        <v>web</v>
      </c>
      <c r="S636" s="8">
        <f t="shared" si="57"/>
        <v>42031.928576388891</v>
      </c>
      <c r="T636" s="8">
        <f t="shared" si="58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9"/>
        <v>2</v>
      </c>
      <c r="Q637" t="str">
        <f t="shared" si="55"/>
        <v>technology</v>
      </c>
      <c r="R637" t="str">
        <f t="shared" si="56"/>
        <v>web</v>
      </c>
      <c r="S637" s="8">
        <f t="shared" si="57"/>
        <v>42076.092152777783</v>
      </c>
      <c r="T637" s="8">
        <f t="shared" si="58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9"/>
        <v>4</v>
      </c>
      <c r="Q638" t="str">
        <f t="shared" si="55"/>
        <v>technology</v>
      </c>
      <c r="R638" t="str">
        <f t="shared" si="56"/>
        <v>web</v>
      </c>
      <c r="S638" s="8">
        <f t="shared" si="57"/>
        <v>42131.455439814818</v>
      </c>
      <c r="T638" s="8">
        <f t="shared" si="58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9"/>
        <v>#DIV/0!</v>
      </c>
      <c r="Q639" t="str">
        <f t="shared" si="55"/>
        <v>technology</v>
      </c>
      <c r="R639" t="str">
        <f t="shared" si="56"/>
        <v>web</v>
      </c>
      <c r="S639" s="8">
        <f t="shared" si="57"/>
        <v>42762.962013888886</v>
      </c>
      <c r="T639" s="8">
        <f t="shared" si="58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9"/>
        <v>3</v>
      </c>
      <c r="Q640" t="str">
        <f t="shared" si="55"/>
        <v>technology</v>
      </c>
      <c r="R640" t="str">
        <f t="shared" si="56"/>
        <v>web</v>
      </c>
      <c r="S640" s="8">
        <f t="shared" si="57"/>
        <v>42759.593310185184</v>
      </c>
      <c r="T640" s="8">
        <f t="shared" si="58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9"/>
        <v>1</v>
      </c>
      <c r="Q641" t="str">
        <f t="shared" si="55"/>
        <v>technology</v>
      </c>
      <c r="R641" t="str">
        <f t="shared" si="56"/>
        <v>web</v>
      </c>
      <c r="S641" s="8">
        <f t="shared" si="57"/>
        <v>41865.583275462966</v>
      </c>
      <c r="T641" s="8">
        <f t="shared" si="58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ROUND(E642/D642*100,0)</f>
        <v>144</v>
      </c>
      <c r="P642">
        <f t="shared" si="59"/>
        <v>51</v>
      </c>
      <c r="Q642" t="str">
        <f t="shared" si="55"/>
        <v>technology</v>
      </c>
      <c r="R642" t="str">
        <f t="shared" si="56"/>
        <v>wearables</v>
      </c>
      <c r="S642" s="8">
        <f t="shared" si="57"/>
        <v>42683.420312500006</v>
      </c>
      <c r="T642" s="8">
        <f t="shared" si="58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</v>
      </c>
      <c r="P643">
        <f t="shared" si="59"/>
        <v>151</v>
      </c>
      <c r="Q643" t="str">
        <f t="shared" ref="Q643:Q706" si="61">LEFT(N643,SEARCH("/",N643)-1)</f>
        <v>technology</v>
      </c>
      <c r="R643" t="str">
        <f t="shared" ref="R643:R706" si="62">RIGHT(N643,LEN(N643)-SEARCH("/",N643))</f>
        <v>wearables</v>
      </c>
      <c r="S643" s="8">
        <f t="shared" ref="S643:S706" si="63">(((J643/60)/60)/24)+DATE(1970,1,1)</f>
        <v>42199.57</v>
      </c>
      <c r="T643" s="8">
        <f t="shared" ref="T643:T706" si="64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59"/>
        <v>134</v>
      </c>
      <c r="Q644" t="str">
        <f t="shared" si="61"/>
        <v>technology</v>
      </c>
      <c r="R644" t="str">
        <f t="shared" si="62"/>
        <v>wearables</v>
      </c>
      <c r="S644" s="8">
        <f t="shared" si="63"/>
        <v>42199.651319444441</v>
      </c>
      <c r="T644" s="8">
        <f t="shared" si="64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59"/>
        <v>174</v>
      </c>
      <c r="Q645" t="str">
        <f t="shared" si="61"/>
        <v>technology</v>
      </c>
      <c r="R645" t="str">
        <f t="shared" si="62"/>
        <v>wearables</v>
      </c>
      <c r="S645" s="8">
        <f t="shared" si="63"/>
        <v>42100.642071759255</v>
      </c>
      <c r="T645" s="8">
        <f t="shared" si="64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ref="P646:P709" si="65">ROUND(E646/L646,0)</f>
        <v>73</v>
      </c>
      <c r="Q646" t="str">
        <f t="shared" si="61"/>
        <v>technology</v>
      </c>
      <c r="R646" t="str">
        <f t="shared" si="62"/>
        <v>wearables</v>
      </c>
      <c r="S646" s="8">
        <f t="shared" si="63"/>
        <v>41898.665960648148</v>
      </c>
      <c r="T646" s="8">
        <f t="shared" si="64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5"/>
        <v>24</v>
      </c>
      <c r="Q647" t="str">
        <f t="shared" si="61"/>
        <v>technology</v>
      </c>
      <c r="R647" t="str">
        <f t="shared" si="62"/>
        <v>wearables</v>
      </c>
      <c r="S647" s="8">
        <f t="shared" si="63"/>
        <v>42564.026319444441</v>
      </c>
      <c r="T647" s="8">
        <f t="shared" si="64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5"/>
        <v>39</v>
      </c>
      <c r="Q648" t="str">
        <f t="shared" si="61"/>
        <v>technology</v>
      </c>
      <c r="R648" t="str">
        <f t="shared" si="62"/>
        <v>wearables</v>
      </c>
      <c r="S648" s="8">
        <f t="shared" si="63"/>
        <v>41832.852627314816</v>
      </c>
      <c r="T648" s="8">
        <f t="shared" si="64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5"/>
        <v>126</v>
      </c>
      <c r="Q649" t="str">
        <f t="shared" si="61"/>
        <v>technology</v>
      </c>
      <c r="R649" t="str">
        <f t="shared" si="62"/>
        <v>wearables</v>
      </c>
      <c r="S649" s="8">
        <f t="shared" si="63"/>
        <v>42416.767928240741</v>
      </c>
      <c r="T649" s="8">
        <f t="shared" si="64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5"/>
        <v>1644</v>
      </c>
      <c r="Q650" t="str">
        <f t="shared" si="61"/>
        <v>technology</v>
      </c>
      <c r="R650" t="str">
        <f t="shared" si="62"/>
        <v>wearables</v>
      </c>
      <c r="S650" s="8">
        <f t="shared" si="63"/>
        <v>41891.693379629629</v>
      </c>
      <c r="T650" s="8">
        <f t="shared" si="64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5"/>
        <v>43</v>
      </c>
      <c r="Q651" t="str">
        <f t="shared" si="61"/>
        <v>technology</v>
      </c>
      <c r="R651" t="str">
        <f t="shared" si="62"/>
        <v>wearables</v>
      </c>
      <c r="S651" s="8">
        <f t="shared" si="63"/>
        <v>41877.912187499998</v>
      </c>
      <c r="T651" s="8">
        <f t="shared" si="64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5"/>
        <v>35</v>
      </c>
      <c r="Q652" t="str">
        <f t="shared" si="61"/>
        <v>technology</v>
      </c>
      <c r="R652" t="str">
        <f t="shared" si="62"/>
        <v>wearables</v>
      </c>
      <c r="S652" s="8">
        <f t="shared" si="63"/>
        <v>41932.036851851852</v>
      </c>
      <c r="T652" s="8">
        <f t="shared" si="64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5"/>
        <v>239</v>
      </c>
      <c r="Q653" t="str">
        <f t="shared" si="61"/>
        <v>technology</v>
      </c>
      <c r="R653" t="str">
        <f t="shared" si="62"/>
        <v>wearables</v>
      </c>
      <c r="S653" s="8">
        <f t="shared" si="63"/>
        <v>41956.017488425925</v>
      </c>
      <c r="T653" s="8">
        <f t="shared" si="64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5"/>
        <v>108</v>
      </c>
      <c r="Q654" t="str">
        <f t="shared" si="61"/>
        <v>technology</v>
      </c>
      <c r="R654" t="str">
        <f t="shared" si="62"/>
        <v>wearables</v>
      </c>
      <c r="S654" s="8">
        <f t="shared" si="63"/>
        <v>42675.690393518518</v>
      </c>
      <c r="T654" s="8">
        <f t="shared" si="64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5"/>
        <v>96</v>
      </c>
      <c r="Q655" t="str">
        <f t="shared" si="61"/>
        <v>technology</v>
      </c>
      <c r="R655" t="str">
        <f t="shared" si="62"/>
        <v>wearables</v>
      </c>
      <c r="S655" s="8">
        <f t="shared" si="63"/>
        <v>42199.618518518517</v>
      </c>
      <c r="T655" s="8">
        <f t="shared" si="64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5"/>
        <v>32</v>
      </c>
      <c r="Q656" t="str">
        <f t="shared" si="61"/>
        <v>technology</v>
      </c>
      <c r="R656" t="str">
        <f t="shared" si="62"/>
        <v>wearables</v>
      </c>
      <c r="S656" s="8">
        <f t="shared" si="63"/>
        <v>42163.957326388889</v>
      </c>
      <c r="T656" s="8">
        <f t="shared" si="64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5"/>
        <v>43</v>
      </c>
      <c r="Q657" t="str">
        <f t="shared" si="61"/>
        <v>technology</v>
      </c>
      <c r="R657" t="str">
        <f t="shared" si="62"/>
        <v>wearables</v>
      </c>
      <c r="S657" s="8">
        <f t="shared" si="63"/>
        <v>42045.957314814819</v>
      </c>
      <c r="T657" s="8">
        <f t="shared" si="64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5"/>
        <v>123</v>
      </c>
      <c r="Q658" t="str">
        <f t="shared" si="61"/>
        <v>technology</v>
      </c>
      <c r="R658" t="str">
        <f t="shared" si="62"/>
        <v>wearables</v>
      </c>
      <c r="S658" s="8">
        <f t="shared" si="63"/>
        <v>42417.804618055554</v>
      </c>
      <c r="T658" s="8">
        <f t="shared" si="64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5"/>
        <v>190</v>
      </c>
      <c r="Q659" t="str">
        <f t="shared" si="61"/>
        <v>technology</v>
      </c>
      <c r="R659" t="str">
        <f t="shared" si="62"/>
        <v>wearables</v>
      </c>
      <c r="S659" s="8">
        <f t="shared" si="63"/>
        <v>42331.84574074074</v>
      </c>
      <c r="T659" s="8">
        <f t="shared" si="64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5"/>
        <v>109</v>
      </c>
      <c r="Q660" t="str">
        <f t="shared" si="61"/>
        <v>technology</v>
      </c>
      <c r="R660" t="str">
        <f t="shared" si="62"/>
        <v>wearables</v>
      </c>
      <c r="S660" s="8">
        <f t="shared" si="63"/>
        <v>42179.160752314812</v>
      </c>
      <c r="T660" s="8">
        <f t="shared" si="64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5"/>
        <v>144</v>
      </c>
      <c r="Q661" t="str">
        <f t="shared" si="61"/>
        <v>technology</v>
      </c>
      <c r="R661" t="str">
        <f t="shared" si="62"/>
        <v>wearables</v>
      </c>
      <c r="S661" s="8">
        <f t="shared" si="63"/>
        <v>42209.593692129631</v>
      </c>
      <c r="T661" s="8">
        <f t="shared" si="64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5"/>
        <v>85</v>
      </c>
      <c r="Q662" t="str">
        <f t="shared" si="61"/>
        <v>technology</v>
      </c>
      <c r="R662" t="str">
        <f t="shared" si="62"/>
        <v>wearables</v>
      </c>
      <c r="S662" s="8">
        <f t="shared" si="63"/>
        <v>41922.741655092592</v>
      </c>
      <c r="T662" s="8">
        <f t="shared" si="64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5"/>
        <v>11</v>
      </c>
      <c r="Q663" t="str">
        <f t="shared" si="61"/>
        <v>technology</v>
      </c>
      <c r="R663" t="str">
        <f t="shared" si="62"/>
        <v>wearables</v>
      </c>
      <c r="S663" s="8">
        <f t="shared" si="63"/>
        <v>42636.645358796297</v>
      </c>
      <c r="T663" s="8">
        <f t="shared" si="64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5"/>
        <v>39</v>
      </c>
      <c r="Q664" t="str">
        <f t="shared" si="61"/>
        <v>technology</v>
      </c>
      <c r="R664" t="str">
        <f t="shared" si="62"/>
        <v>wearables</v>
      </c>
      <c r="S664" s="8">
        <f t="shared" si="63"/>
        <v>41990.438043981485</v>
      </c>
      <c r="T664" s="8">
        <f t="shared" si="64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5"/>
        <v>100</v>
      </c>
      <c r="Q665" t="str">
        <f t="shared" si="61"/>
        <v>technology</v>
      </c>
      <c r="R665" t="str">
        <f t="shared" si="62"/>
        <v>wearables</v>
      </c>
      <c r="S665" s="8">
        <f t="shared" si="63"/>
        <v>42173.843240740738</v>
      </c>
      <c r="T665" s="8">
        <f t="shared" si="64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5"/>
        <v>31</v>
      </c>
      <c r="Q666" t="str">
        <f t="shared" si="61"/>
        <v>technology</v>
      </c>
      <c r="R666" t="str">
        <f t="shared" si="62"/>
        <v>wearables</v>
      </c>
      <c r="S666" s="8">
        <f t="shared" si="63"/>
        <v>42077.666377314818</v>
      </c>
      <c r="T666" s="8">
        <f t="shared" si="64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5"/>
        <v>155</v>
      </c>
      <c r="Q667" t="str">
        <f t="shared" si="61"/>
        <v>technology</v>
      </c>
      <c r="R667" t="str">
        <f t="shared" si="62"/>
        <v>wearables</v>
      </c>
      <c r="S667" s="8">
        <f t="shared" si="63"/>
        <v>42688.711354166662</v>
      </c>
      <c r="T667" s="8">
        <f t="shared" si="64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5"/>
        <v>2</v>
      </c>
      <c r="Q668" t="str">
        <f t="shared" si="61"/>
        <v>technology</v>
      </c>
      <c r="R668" t="str">
        <f t="shared" si="62"/>
        <v>wearables</v>
      </c>
      <c r="S668" s="8">
        <f t="shared" si="63"/>
        <v>41838.832152777781</v>
      </c>
      <c r="T668" s="8">
        <f t="shared" si="64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5"/>
        <v>179</v>
      </c>
      <c r="Q669" t="str">
        <f t="shared" si="61"/>
        <v>technology</v>
      </c>
      <c r="R669" t="str">
        <f t="shared" si="62"/>
        <v>wearables</v>
      </c>
      <c r="S669" s="8">
        <f t="shared" si="63"/>
        <v>42632.373414351852</v>
      </c>
      <c r="T669" s="8">
        <f t="shared" si="64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5"/>
        <v>27</v>
      </c>
      <c r="Q670" t="str">
        <f t="shared" si="61"/>
        <v>technology</v>
      </c>
      <c r="R670" t="str">
        <f t="shared" si="62"/>
        <v>wearables</v>
      </c>
      <c r="S670" s="8">
        <f t="shared" si="63"/>
        <v>42090.831273148149</v>
      </c>
      <c r="T670" s="8">
        <f t="shared" si="64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5"/>
        <v>1536</v>
      </c>
      <c r="Q671" t="str">
        <f t="shared" si="61"/>
        <v>technology</v>
      </c>
      <c r="R671" t="str">
        <f t="shared" si="62"/>
        <v>wearables</v>
      </c>
      <c r="S671" s="8">
        <f t="shared" si="63"/>
        <v>42527.625671296293</v>
      </c>
      <c r="T671" s="8">
        <f t="shared" si="64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5"/>
        <v>85</v>
      </c>
      <c r="Q672" t="str">
        <f t="shared" si="61"/>
        <v>technology</v>
      </c>
      <c r="R672" t="str">
        <f t="shared" si="62"/>
        <v>wearables</v>
      </c>
      <c r="S672" s="8">
        <f t="shared" si="63"/>
        <v>42506.709722222222</v>
      </c>
      <c r="T672" s="8">
        <f t="shared" si="64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5"/>
        <v>789</v>
      </c>
      <c r="Q673" t="str">
        <f t="shared" si="61"/>
        <v>technology</v>
      </c>
      <c r="R673" t="str">
        <f t="shared" si="62"/>
        <v>wearables</v>
      </c>
      <c r="S673" s="8">
        <f t="shared" si="63"/>
        <v>41984.692731481482</v>
      </c>
      <c r="T673" s="8">
        <f t="shared" si="64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5"/>
        <v>50</v>
      </c>
      <c r="Q674" t="str">
        <f t="shared" si="61"/>
        <v>technology</v>
      </c>
      <c r="R674" t="str">
        <f t="shared" si="62"/>
        <v>wearables</v>
      </c>
      <c r="S674" s="8">
        <f t="shared" si="63"/>
        <v>41974.219490740739</v>
      </c>
      <c r="T674" s="8">
        <f t="shared" si="64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5"/>
        <v>68</v>
      </c>
      <c r="Q675" t="str">
        <f t="shared" si="61"/>
        <v>technology</v>
      </c>
      <c r="R675" t="str">
        <f t="shared" si="62"/>
        <v>wearables</v>
      </c>
      <c r="S675" s="8">
        <f t="shared" si="63"/>
        <v>41838.840474537035</v>
      </c>
      <c r="T675" s="8">
        <f t="shared" si="64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5"/>
        <v>8</v>
      </c>
      <c r="Q676" t="str">
        <f t="shared" si="61"/>
        <v>technology</v>
      </c>
      <c r="R676" t="str">
        <f t="shared" si="62"/>
        <v>wearables</v>
      </c>
      <c r="S676" s="8">
        <f t="shared" si="63"/>
        <v>41803.116053240738</v>
      </c>
      <c r="T676" s="8">
        <f t="shared" si="64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5"/>
        <v>34</v>
      </c>
      <c r="Q677" t="str">
        <f t="shared" si="61"/>
        <v>technology</v>
      </c>
      <c r="R677" t="str">
        <f t="shared" si="62"/>
        <v>wearables</v>
      </c>
      <c r="S677" s="8">
        <f t="shared" si="63"/>
        <v>41975.930601851855</v>
      </c>
      <c r="T677" s="8">
        <f t="shared" si="64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5"/>
        <v>61</v>
      </c>
      <c r="Q678" t="str">
        <f t="shared" si="61"/>
        <v>technology</v>
      </c>
      <c r="R678" t="str">
        <f t="shared" si="62"/>
        <v>wearables</v>
      </c>
      <c r="S678" s="8">
        <f t="shared" si="63"/>
        <v>42012.768298611118</v>
      </c>
      <c r="T678" s="8">
        <f t="shared" si="64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5"/>
        <v>133</v>
      </c>
      <c r="Q679" t="str">
        <f t="shared" si="61"/>
        <v>technology</v>
      </c>
      <c r="R679" t="str">
        <f t="shared" si="62"/>
        <v>wearables</v>
      </c>
      <c r="S679" s="8">
        <f t="shared" si="63"/>
        <v>42504.403877314813</v>
      </c>
      <c r="T679" s="8">
        <f t="shared" si="64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5"/>
        <v>65</v>
      </c>
      <c r="Q680" t="str">
        <f t="shared" si="61"/>
        <v>technology</v>
      </c>
      <c r="R680" t="str">
        <f t="shared" si="62"/>
        <v>wearables</v>
      </c>
      <c r="S680" s="8">
        <f t="shared" si="63"/>
        <v>42481.376597222217</v>
      </c>
      <c r="T680" s="8">
        <f t="shared" si="64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5"/>
        <v>94</v>
      </c>
      <c r="Q681" t="str">
        <f t="shared" si="61"/>
        <v>technology</v>
      </c>
      <c r="R681" t="str">
        <f t="shared" si="62"/>
        <v>wearables</v>
      </c>
      <c r="S681" s="8">
        <f t="shared" si="63"/>
        <v>42556.695706018523</v>
      </c>
      <c r="T681" s="8">
        <f t="shared" si="64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5"/>
        <v>151</v>
      </c>
      <c r="Q682" t="str">
        <f t="shared" si="61"/>
        <v>technology</v>
      </c>
      <c r="R682" t="str">
        <f t="shared" si="62"/>
        <v>wearables</v>
      </c>
      <c r="S682" s="8">
        <f t="shared" si="63"/>
        <v>41864.501516203702</v>
      </c>
      <c r="T682" s="8">
        <f t="shared" si="64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5"/>
        <v>1</v>
      </c>
      <c r="Q683" t="str">
        <f t="shared" si="61"/>
        <v>technology</v>
      </c>
      <c r="R683" t="str">
        <f t="shared" si="62"/>
        <v>wearables</v>
      </c>
      <c r="S683" s="8">
        <f t="shared" si="63"/>
        <v>42639.805601851855</v>
      </c>
      <c r="T683" s="8">
        <f t="shared" si="64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5"/>
        <v>13</v>
      </c>
      <c r="Q684" t="str">
        <f t="shared" si="61"/>
        <v>technology</v>
      </c>
      <c r="R684" t="str">
        <f t="shared" si="62"/>
        <v>wearables</v>
      </c>
      <c r="S684" s="8">
        <f t="shared" si="63"/>
        <v>42778.765300925923</v>
      </c>
      <c r="T684" s="8">
        <f t="shared" si="64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5"/>
        <v>99</v>
      </c>
      <c r="Q685" t="str">
        <f t="shared" si="61"/>
        <v>technology</v>
      </c>
      <c r="R685" t="str">
        <f t="shared" si="62"/>
        <v>wearables</v>
      </c>
      <c r="S685" s="8">
        <f t="shared" si="63"/>
        <v>42634.900046296301</v>
      </c>
      <c r="T685" s="8">
        <f t="shared" si="64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5"/>
        <v>177</v>
      </c>
      <c r="Q686" t="str">
        <f t="shared" si="61"/>
        <v>technology</v>
      </c>
      <c r="R686" t="str">
        <f t="shared" si="62"/>
        <v>wearables</v>
      </c>
      <c r="S686" s="8">
        <f t="shared" si="63"/>
        <v>41809.473275462966</v>
      </c>
      <c r="T686" s="8">
        <f t="shared" si="64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5"/>
        <v>55</v>
      </c>
      <c r="Q687" t="str">
        <f t="shared" si="61"/>
        <v>technology</v>
      </c>
      <c r="R687" t="str">
        <f t="shared" si="62"/>
        <v>wearables</v>
      </c>
      <c r="S687" s="8">
        <f t="shared" si="63"/>
        <v>41971.866574074069</v>
      </c>
      <c r="T687" s="8">
        <f t="shared" si="64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5"/>
        <v>#DIV/0!</v>
      </c>
      <c r="Q688" t="str">
        <f t="shared" si="61"/>
        <v>technology</v>
      </c>
      <c r="R688" t="str">
        <f t="shared" si="62"/>
        <v>wearables</v>
      </c>
      <c r="S688" s="8">
        <f t="shared" si="63"/>
        <v>42189.673263888893</v>
      </c>
      <c r="T688" s="8">
        <f t="shared" si="64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5"/>
        <v>592</v>
      </c>
      <c r="Q689" t="str">
        <f t="shared" si="61"/>
        <v>technology</v>
      </c>
      <c r="R689" t="str">
        <f t="shared" si="62"/>
        <v>wearables</v>
      </c>
      <c r="S689" s="8">
        <f t="shared" si="63"/>
        <v>42711.750613425931</v>
      </c>
      <c r="T689" s="8">
        <f t="shared" si="64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5"/>
        <v>406</v>
      </c>
      <c r="Q690" t="str">
        <f t="shared" si="61"/>
        <v>technology</v>
      </c>
      <c r="R690" t="str">
        <f t="shared" si="62"/>
        <v>wearables</v>
      </c>
      <c r="S690" s="8">
        <f t="shared" si="63"/>
        <v>42262.104780092588</v>
      </c>
      <c r="T690" s="8">
        <f t="shared" si="64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5"/>
        <v>343</v>
      </c>
      <c r="Q691" t="str">
        <f t="shared" si="61"/>
        <v>technology</v>
      </c>
      <c r="R691" t="str">
        <f t="shared" si="62"/>
        <v>wearables</v>
      </c>
      <c r="S691" s="8">
        <f t="shared" si="63"/>
        <v>42675.66778935185</v>
      </c>
      <c r="T691" s="8">
        <f t="shared" si="64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5"/>
        <v>73</v>
      </c>
      <c r="Q692" t="str">
        <f t="shared" si="61"/>
        <v>technology</v>
      </c>
      <c r="R692" t="str">
        <f t="shared" si="62"/>
        <v>wearables</v>
      </c>
      <c r="S692" s="8">
        <f t="shared" si="63"/>
        <v>42579.634733796294</v>
      </c>
      <c r="T692" s="8">
        <f t="shared" si="64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5"/>
        <v>26</v>
      </c>
      <c r="Q693" t="str">
        <f t="shared" si="61"/>
        <v>technology</v>
      </c>
      <c r="R693" t="str">
        <f t="shared" si="62"/>
        <v>wearables</v>
      </c>
      <c r="S693" s="8">
        <f t="shared" si="63"/>
        <v>42158.028310185182</v>
      </c>
      <c r="T693" s="8">
        <f t="shared" si="64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5"/>
        <v>6</v>
      </c>
      <c r="Q694" t="str">
        <f t="shared" si="61"/>
        <v>technology</v>
      </c>
      <c r="R694" t="str">
        <f t="shared" si="62"/>
        <v>wearables</v>
      </c>
      <c r="S694" s="8">
        <f t="shared" si="63"/>
        <v>42696.37572916667</v>
      </c>
      <c r="T694" s="8">
        <f t="shared" si="64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5"/>
        <v>119</v>
      </c>
      <c r="Q695" t="str">
        <f t="shared" si="61"/>
        <v>technology</v>
      </c>
      <c r="R695" t="str">
        <f t="shared" si="62"/>
        <v>wearables</v>
      </c>
      <c r="S695" s="8">
        <f t="shared" si="63"/>
        <v>42094.808182870373</v>
      </c>
      <c r="T695" s="8">
        <f t="shared" si="64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5"/>
        <v>84</v>
      </c>
      <c r="Q696" t="str">
        <f t="shared" si="61"/>
        <v>technology</v>
      </c>
      <c r="R696" t="str">
        <f t="shared" si="62"/>
        <v>wearables</v>
      </c>
      <c r="S696" s="8">
        <f t="shared" si="63"/>
        <v>42737.663877314815</v>
      </c>
      <c r="T696" s="8">
        <f t="shared" si="64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5"/>
        <v>91</v>
      </c>
      <c r="Q697" t="str">
        <f t="shared" si="61"/>
        <v>technology</v>
      </c>
      <c r="R697" t="str">
        <f t="shared" si="62"/>
        <v>wearables</v>
      </c>
      <c r="S697" s="8">
        <f t="shared" si="63"/>
        <v>41913.521064814813</v>
      </c>
      <c r="T697" s="8">
        <f t="shared" si="64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5"/>
        <v>1</v>
      </c>
      <c r="Q698" t="str">
        <f t="shared" si="61"/>
        <v>technology</v>
      </c>
      <c r="R698" t="str">
        <f t="shared" si="62"/>
        <v>wearables</v>
      </c>
      <c r="S698" s="8">
        <f t="shared" si="63"/>
        <v>41815.927106481482</v>
      </c>
      <c r="T698" s="8">
        <f t="shared" si="64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5"/>
        <v>20</v>
      </c>
      <c r="Q699" t="str">
        <f t="shared" si="61"/>
        <v>technology</v>
      </c>
      <c r="R699" t="str">
        <f t="shared" si="62"/>
        <v>wearables</v>
      </c>
      <c r="S699" s="8">
        <f t="shared" si="63"/>
        <v>42388.523020833338</v>
      </c>
      <c r="T699" s="8">
        <f t="shared" si="64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5"/>
        <v>531</v>
      </c>
      <c r="Q700" t="str">
        <f t="shared" si="61"/>
        <v>technology</v>
      </c>
      <c r="R700" t="str">
        <f t="shared" si="62"/>
        <v>wearables</v>
      </c>
      <c r="S700" s="8">
        <f t="shared" si="63"/>
        <v>41866.931076388886</v>
      </c>
      <c r="T700" s="8">
        <f t="shared" si="64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5"/>
        <v>120</v>
      </c>
      <c r="Q701" t="str">
        <f t="shared" si="61"/>
        <v>technology</v>
      </c>
      <c r="R701" t="str">
        <f t="shared" si="62"/>
        <v>wearables</v>
      </c>
      <c r="S701" s="8">
        <f t="shared" si="63"/>
        <v>41563.485509259262</v>
      </c>
      <c r="T701" s="8">
        <f t="shared" si="64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5"/>
        <v>13</v>
      </c>
      <c r="Q702" t="str">
        <f t="shared" si="61"/>
        <v>technology</v>
      </c>
      <c r="R702" t="str">
        <f t="shared" si="62"/>
        <v>wearables</v>
      </c>
      <c r="S702" s="8">
        <f t="shared" si="63"/>
        <v>42715.688437500001</v>
      </c>
      <c r="T702" s="8">
        <f t="shared" si="64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5"/>
        <v>291</v>
      </c>
      <c r="Q703" t="str">
        <f t="shared" si="61"/>
        <v>technology</v>
      </c>
      <c r="R703" t="str">
        <f t="shared" si="62"/>
        <v>wearables</v>
      </c>
      <c r="S703" s="8">
        <f t="shared" si="63"/>
        <v>41813.662962962961</v>
      </c>
      <c r="T703" s="8">
        <f t="shared" si="64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5"/>
        <v>125</v>
      </c>
      <c r="Q704" t="str">
        <f t="shared" si="61"/>
        <v>technology</v>
      </c>
      <c r="R704" t="str">
        <f t="shared" si="62"/>
        <v>wearables</v>
      </c>
      <c r="S704" s="8">
        <f t="shared" si="63"/>
        <v>42668.726701388892</v>
      </c>
      <c r="T704" s="8">
        <f t="shared" si="64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5"/>
        <v>120</v>
      </c>
      <c r="Q705" t="str">
        <f t="shared" si="61"/>
        <v>technology</v>
      </c>
      <c r="R705" t="str">
        <f t="shared" si="62"/>
        <v>wearables</v>
      </c>
      <c r="S705" s="8">
        <f t="shared" si="63"/>
        <v>42711.950798611113</v>
      </c>
      <c r="T705" s="8">
        <f t="shared" si="64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ROUND(E706/D706*100,0)</f>
        <v>1</v>
      </c>
      <c r="P706">
        <f t="shared" si="65"/>
        <v>120</v>
      </c>
      <c r="Q706" t="str">
        <f t="shared" si="61"/>
        <v>technology</v>
      </c>
      <c r="R706" t="str">
        <f t="shared" si="62"/>
        <v>wearables</v>
      </c>
      <c r="S706" s="8">
        <f t="shared" si="63"/>
        <v>42726.192916666667</v>
      </c>
      <c r="T706" s="8">
        <f t="shared" si="64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1</v>
      </c>
      <c r="P707">
        <f t="shared" si="65"/>
        <v>195</v>
      </c>
      <c r="Q707" t="str">
        <f t="shared" ref="Q707:Q770" si="67">LEFT(N707,SEARCH("/",N707)-1)</f>
        <v>technology</v>
      </c>
      <c r="R707" t="str">
        <f t="shared" ref="R707:R770" si="68">RIGHT(N707,LEN(N707)-SEARCH("/",N707))</f>
        <v>wearables</v>
      </c>
      <c r="S707" s="8">
        <f t="shared" ref="S707:S770" si="69">(((J707/60)/60)/24)+DATE(1970,1,1)</f>
        <v>42726.491643518515</v>
      </c>
      <c r="T707" s="8">
        <f t="shared" ref="T707:T770" si="70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5"/>
        <v>#DIV/0!</v>
      </c>
      <c r="Q708" t="str">
        <f t="shared" si="67"/>
        <v>technology</v>
      </c>
      <c r="R708" t="str">
        <f t="shared" si="68"/>
        <v>wearables</v>
      </c>
      <c r="S708" s="8">
        <f t="shared" si="69"/>
        <v>42676.995173611111</v>
      </c>
      <c r="T708" s="8">
        <f t="shared" si="70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5"/>
        <v>118</v>
      </c>
      <c r="Q709" t="str">
        <f t="shared" si="67"/>
        <v>technology</v>
      </c>
      <c r="R709" t="str">
        <f t="shared" si="68"/>
        <v>wearables</v>
      </c>
      <c r="S709" s="8">
        <f t="shared" si="69"/>
        <v>42696.663506944446</v>
      </c>
      <c r="T709" s="8">
        <f t="shared" si="70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ref="P710:P773" si="71">ROUND(E710/L710,0)</f>
        <v>24</v>
      </c>
      <c r="Q710" t="str">
        <f t="shared" si="67"/>
        <v>technology</v>
      </c>
      <c r="R710" t="str">
        <f t="shared" si="68"/>
        <v>wearables</v>
      </c>
      <c r="S710" s="8">
        <f t="shared" si="69"/>
        <v>41835.581018518518</v>
      </c>
      <c r="T710" s="8">
        <f t="shared" si="70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71"/>
        <v>31</v>
      </c>
      <c r="Q711" t="str">
        <f t="shared" si="67"/>
        <v>technology</v>
      </c>
      <c r="R711" t="str">
        <f t="shared" si="68"/>
        <v>wearables</v>
      </c>
      <c r="S711" s="8">
        <f t="shared" si="69"/>
        <v>41948.041192129633</v>
      </c>
      <c r="T711" s="8">
        <f t="shared" si="70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71"/>
        <v>#DIV/0!</v>
      </c>
      <c r="Q712" t="str">
        <f t="shared" si="67"/>
        <v>technology</v>
      </c>
      <c r="R712" t="str">
        <f t="shared" si="68"/>
        <v>wearables</v>
      </c>
      <c r="S712" s="8">
        <f t="shared" si="69"/>
        <v>41837.984976851854</v>
      </c>
      <c r="T712" s="8">
        <f t="shared" si="70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71"/>
        <v>100</v>
      </c>
      <c r="Q713" t="str">
        <f t="shared" si="67"/>
        <v>technology</v>
      </c>
      <c r="R713" t="str">
        <f t="shared" si="68"/>
        <v>wearables</v>
      </c>
      <c r="S713" s="8">
        <f t="shared" si="69"/>
        <v>42678.459120370375</v>
      </c>
      <c r="T713" s="8">
        <f t="shared" si="70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71"/>
        <v>26</v>
      </c>
      <c r="Q714" t="str">
        <f t="shared" si="67"/>
        <v>technology</v>
      </c>
      <c r="R714" t="str">
        <f t="shared" si="68"/>
        <v>wearables</v>
      </c>
      <c r="S714" s="8">
        <f t="shared" si="69"/>
        <v>42384.680925925932</v>
      </c>
      <c r="T714" s="8">
        <f t="shared" si="70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71"/>
        <v>199</v>
      </c>
      <c r="Q715" t="str">
        <f t="shared" si="67"/>
        <v>technology</v>
      </c>
      <c r="R715" t="str">
        <f t="shared" si="68"/>
        <v>wearables</v>
      </c>
      <c r="S715" s="8">
        <f t="shared" si="69"/>
        <v>42496.529305555552</v>
      </c>
      <c r="T715" s="8">
        <f t="shared" si="70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71"/>
        <v>80</v>
      </c>
      <c r="Q716" t="str">
        <f t="shared" si="67"/>
        <v>technology</v>
      </c>
      <c r="R716" t="str">
        <f t="shared" si="68"/>
        <v>wearables</v>
      </c>
      <c r="S716" s="8">
        <f t="shared" si="69"/>
        <v>42734.787986111114</v>
      </c>
      <c r="T716" s="8">
        <f t="shared" si="70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71"/>
        <v>116</v>
      </c>
      <c r="Q717" t="str">
        <f t="shared" si="67"/>
        <v>technology</v>
      </c>
      <c r="R717" t="str">
        <f t="shared" si="68"/>
        <v>wearables</v>
      </c>
      <c r="S717" s="8">
        <f t="shared" si="69"/>
        <v>42273.090740740736</v>
      </c>
      <c r="T717" s="8">
        <f t="shared" si="70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71"/>
        <v>45</v>
      </c>
      <c r="Q718" t="str">
        <f t="shared" si="67"/>
        <v>technology</v>
      </c>
      <c r="R718" t="str">
        <f t="shared" si="68"/>
        <v>wearables</v>
      </c>
      <c r="S718" s="8">
        <f t="shared" si="69"/>
        <v>41940.658645833333</v>
      </c>
      <c r="T718" s="8">
        <f t="shared" si="70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71"/>
        <v>76</v>
      </c>
      <c r="Q719" t="str">
        <f t="shared" si="67"/>
        <v>technology</v>
      </c>
      <c r="R719" t="str">
        <f t="shared" si="68"/>
        <v>wearables</v>
      </c>
      <c r="S719" s="8">
        <f t="shared" si="69"/>
        <v>41857.854189814818</v>
      </c>
      <c r="T719" s="8">
        <f t="shared" si="70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71"/>
        <v>23</v>
      </c>
      <c r="Q720" t="str">
        <f t="shared" si="67"/>
        <v>technology</v>
      </c>
      <c r="R720" t="str">
        <f t="shared" si="68"/>
        <v>wearables</v>
      </c>
      <c r="S720" s="8">
        <f t="shared" si="69"/>
        <v>42752.845451388886</v>
      </c>
      <c r="T720" s="8">
        <f t="shared" si="70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71"/>
        <v>19</v>
      </c>
      <c r="Q721" t="str">
        <f t="shared" si="67"/>
        <v>technology</v>
      </c>
      <c r="R721" t="str">
        <f t="shared" si="68"/>
        <v>wearables</v>
      </c>
      <c r="S721" s="8">
        <f t="shared" si="69"/>
        <v>42409.040231481486</v>
      </c>
      <c r="T721" s="8">
        <f t="shared" si="70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71"/>
        <v>67</v>
      </c>
      <c r="Q722" t="str">
        <f t="shared" si="67"/>
        <v>publishing</v>
      </c>
      <c r="R722" t="str">
        <f t="shared" si="68"/>
        <v>nonfiction</v>
      </c>
      <c r="S722" s="8">
        <f t="shared" si="69"/>
        <v>40909.649201388893</v>
      </c>
      <c r="T722" s="8">
        <f t="shared" si="70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71"/>
        <v>84</v>
      </c>
      <c r="Q723" t="str">
        <f t="shared" si="67"/>
        <v>publishing</v>
      </c>
      <c r="R723" t="str">
        <f t="shared" si="68"/>
        <v>nonfiction</v>
      </c>
      <c r="S723" s="8">
        <f t="shared" si="69"/>
        <v>41807.571840277778</v>
      </c>
      <c r="T723" s="8">
        <f t="shared" si="70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71"/>
        <v>216</v>
      </c>
      <c r="Q724" t="str">
        <f t="shared" si="67"/>
        <v>publishing</v>
      </c>
      <c r="R724" t="str">
        <f t="shared" si="68"/>
        <v>nonfiction</v>
      </c>
      <c r="S724" s="8">
        <f t="shared" si="69"/>
        <v>40977.805300925924</v>
      </c>
      <c r="T724" s="8">
        <f t="shared" si="70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71"/>
        <v>55</v>
      </c>
      <c r="Q725" t="str">
        <f t="shared" si="67"/>
        <v>publishing</v>
      </c>
      <c r="R725" t="str">
        <f t="shared" si="68"/>
        <v>nonfiction</v>
      </c>
      <c r="S725" s="8">
        <f t="shared" si="69"/>
        <v>42184.816539351858</v>
      </c>
      <c r="T725" s="8">
        <f t="shared" si="70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71"/>
        <v>52</v>
      </c>
      <c r="Q726" t="str">
        <f t="shared" si="67"/>
        <v>publishing</v>
      </c>
      <c r="R726" t="str">
        <f t="shared" si="68"/>
        <v>nonfiction</v>
      </c>
      <c r="S726" s="8">
        <f t="shared" si="69"/>
        <v>40694.638460648144</v>
      </c>
      <c r="T726" s="8">
        <f t="shared" si="70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71"/>
        <v>143</v>
      </c>
      <c r="Q727" t="str">
        <f t="shared" si="67"/>
        <v>publishing</v>
      </c>
      <c r="R727" t="str">
        <f t="shared" si="68"/>
        <v>nonfiction</v>
      </c>
      <c r="S727" s="8">
        <f t="shared" si="69"/>
        <v>42321.626296296294</v>
      </c>
      <c r="T727" s="8">
        <f t="shared" si="70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71"/>
        <v>72</v>
      </c>
      <c r="Q728" t="str">
        <f t="shared" si="67"/>
        <v>publishing</v>
      </c>
      <c r="R728" t="str">
        <f t="shared" si="68"/>
        <v>nonfiction</v>
      </c>
      <c r="S728" s="8">
        <f t="shared" si="69"/>
        <v>41346.042673611111</v>
      </c>
      <c r="T728" s="8">
        <f t="shared" si="70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71"/>
        <v>37</v>
      </c>
      <c r="Q729" t="str">
        <f t="shared" si="67"/>
        <v>publishing</v>
      </c>
      <c r="R729" t="str">
        <f t="shared" si="68"/>
        <v>nonfiction</v>
      </c>
      <c r="S729" s="8">
        <f t="shared" si="69"/>
        <v>41247.020243055551</v>
      </c>
      <c r="T729" s="8">
        <f t="shared" si="70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71"/>
        <v>61</v>
      </c>
      <c r="Q730" t="str">
        <f t="shared" si="67"/>
        <v>publishing</v>
      </c>
      <c r="R730" t="str">
        <f t="shared" si="68"/>
        <v>nonfiction</v>
      </c>
      <c r="S730" s="8">
        <f t="shared" si="69"/>
        <v>40731.837465277778</v>
      </c>
      <c r="T730" s="8">
        <f t="shared" si="70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71"/>
        <v>44</v>
      </c>
      <c r="Q731" t="str">
        <f t="shared" si="67"/>
        <v>publishing</v>
      </c>
      <c r="R731" t="str">
        <f t="shared" si="68"/>
        <v>nonfiction</v>
      </c>
      <c r="S731" s="8">
        <f t="shared" si="69"/>
        <v>41111.185891203706</v>
      </c>
      <c r="T731" s="8">
        <f t="shared" si="70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71"/>
        <v>100</v>
      </c>
      <c r="Q732" t="str">
        <f t="shared" si="67"/>
        <v>publishing</v>
      </c>
      <c r="R732" t="str">
        <f t="shared" si="68"/>
        <v>nonfiction</v>
      </c>
      <c r="S732" s="8">
        <f t="shared" si="69"/>
        <v>40854.745266203703</v>
      </c>
      <c r="T732" s="8">
        <f t="shared" si="70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71"/>
        <v>89</v>
      </c>
      <c r="Q733" t="str">
        <f t="shared" si="67"/>
        <v>publishing</v>
      </c>
      <c r="R733" t="str">
        <f t="shared" si="68"/>
        <v>nonfiction</v>
      </c>
      <c r="S733" s="8">
        <f t="shared" si="69"/>
        <v>40879.795682870368</v>
      </c>
      <c r="T733" s="8">
        <f t="shared" si="70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71"/>
        <v>5</v>
      </c>
      <c r="Q734" t="str">
        <f t="shared" si="67"/>
        <v>publishing</v>
      </c>
      <c r="R734" t="str">
        <f t="shared" si="68"/>
        <v>nonfiction</v>
      </c>
      <c r="S734" s="8">
        <f t="shared" si="69"/>
        <v>41486.424317129626</v>
      </c>
      <c r="T734" s="8">
        <f t="shared" si="70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71"/>
        <v>18</v>
      </c>
      <c r="Q735" t="str">
        <f t="shared" si="67"/>
        <v>publishing</v>
      </c>
      <c r="R735" t="str">
        <f t="shared" si="68"/>
        <v>nonfiction</v>
      </c>
      <c r="S735" s="8">
        <f t="shared" si="69"/>
        <v>41598.420046296298</v>
      </c>
      <c r="T735" s="8">
        <f t="shared" si="70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71"/>
        <v>187</v>
      </c>
      <c r="Q736" t="str">
        <f t="shared" si="67"/>
        <v>publishing</v>
      </c>
      <c r="R736" t="str">
        <f t="shared" si="68"/>
        <v>nonfiction</v>
      </c>
      <c r="S736" s="8">
        <f t="shared" si="69"/>
        <v>42102.164583333331</v>
      </c>
      <c r="T736" s="8">
        <f t="shared" si="70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71"/>
        <v>235</v>
      </c>
      <c r="Q737" t="str">
        <f t="shared" si="67"/>
        <v>publishing</v>
      </c>
      <c r="R737" t="str">
        <f t="shared" si="68"/>
        <v>nonfiction</v>
      </c>
      <c r="S737" s="8">
        <f t="shared" si="69"/>
        <v>41946.029467592591</v>
      </c>
      <c r="T737" s="8">
        <f t="shared" si="70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71"/>
        <v>105</v>
      </c>
      <c r="Q738" t="str">
        <f t="shared" si="67"/>
        <v>publishing</v>
      </c>
      <c r="R738" t="str">
        <f t="shared" si="68"/>
        <v>nonfiction</v>
      </c>
      <c r="S738" s="8">
        <f t="shared" si="69"/>
        <v>41579.734259259261</v>
      </c>
      <c r="T738" s="8">
        <f t="shared" si="70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71"/>
        <v>57</v>
      </c>
      <c r="Q739" t="str">
        <f t="shared" si="67"/>
        <v>publishing</v>
      </c>
      <c r="R739" t="str">
        <f t="shared" si="68"/>
        <v>nonfiction</v>
      </c>
      <c r="S739" s="8">
        <f t="shared" si="69"/>
        <v>41667.275312500002</v>
      </c>
      <c r="T739" s="8">
        <f t="shared" si="70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71"/>
        <v>39</v>
      </c>
      <c r="Q740" t="str">
        <f t="shared" si="67"/>
        <v>publishing</v>
      </c>
      <c r="R740" t="str">
        <f t="shared" si="68"/>
        <v>nonfiction</v>
      </c>
      <c r="S740" s="8">
        <f t="shared" si="69"/>
        <v>41943.604097222218</v>
      </c>
      <c r="T740" s="8">
        <f t="shared" si="70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71"/>
        <v>68</v>
      </c>
      <c r="Q741" t="str">
        <f t="shared" si="67"/>
        <v>publishing</v>
      </c>
      <c r="R741" t="str">
        <f t="shared" si="68"/>
        <v>nonfiction</v>
      </c>
      <c r="S741" s="8">
        <f t="shared" si="69"/>
        <v>41829.502650462964</v>
      </c>
      <c r="T741" s="8">
        <f t="shared" si="70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71"/>
        <v>170</v>
      </c>
      <c r="Q742" t="str">
        <f t="shared" si="67"/>
        <v>publishing</v>
      </c>
      <c r="R742" t="str">
        <f t="shared" si="68"/>
        <v>nonfiction</v>
      </c>
      <c r="S742" s="8">
        <f t="shared" si="69"/>
        <v>42162.146782407406</v>
      </c>
      <c r="T742" s="8">
        <f t="shared" si="70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71"/>
        <v>141</v>
      </c>
      <c r="Q743" t="str">
        <f t="shared" si="67"/>
        <v>publishing</v>
      </c>
      <c r="R743" t="str">
        <f t="shared" si="68"/>
        <v>nonfiction</v>
      </c>
      <c r="S743" s="8">
        <f t="shared" si="69"/>
        <v>41401.648217592592</v>
      </c>
      <c r="T743" s="8">
        <f t="shared" si="70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71"/>
        <v>67</v>
      </c>
      <c r="Q744" t="str">
        <f t="shared" si="67"/>
        <v>publishing</v>
      </c>
      <c r="R744" t="str">
        <f t="shared" si="68"/>
        <v>nonfiction</v>
      </c>
      <c r="S744" s="8">
        <f t="shared" si="69"/>
        <v>41689.917962962965</v>
      </c>
      <c r="T744" s="8">
        <f t="shared" si="70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71"/>
        <v>54</v>
      </c>
      <c r="Q745" t="str">
        <f t="shared" si="67"/>
        <v>publishing</v>
      </c>
      <c r="R745" t="str">
        <f t="shared" si="68"/>
        <v>nonfiction</v>
      </c>
      <c r="S745" s="8">
        <f t="shared" si="69"/>
        <v>40990.709317129629</v>
      </c>
      <c r="T745" s="8">
        <f t="shared" si="70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71"/>
        <v>83</v>
      </c>
      <c r="Q746" t="str">
        <f t="shared" si="67"/>
        <v>publishing</v>
      </c>
      <c r="R746" t="str">
        <f t="shared" si="68"/>
        <v>nonfiction</v>
      </c>
      <c r="S746" s="8">
        <f t="shared" si="69"/>
        <v>41226.95721064815</v>
      </c>
      <c r="T746" s="8">
        <f t="shared" si="70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71"/>
        <v>54</v>
      </c>
      <c r="Q747" t="str">
        <f t="shared" si="67"/>
        <v>publishing</v>
      </c>
      <c r="R747" t="str">
        <f t="shared" si="68"/>
        <v>nonfiction</v>
      </c>
      <c r="S747" s="8">
        <f t="shared" si="69"/>
        <v>41367.572280092594</v>
      </c>
      <c r="T747" s="8">
        <f t="shared" si="70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71"/>
        <v>34</v>
      </c>
      <c r="Q748" t="str">
        <f t="shared" si="67"/>
        <v>publishing</v>
      </c>
      <c r="R748" t="str">
        <f t="shared" si="68"/>
        <v>nonfiction</v>
      </c>
      <c r="S748" s="8">
        <f t="shared" si="69"/>
        <v>41157.042928240742</v>
      </c>
      <c r="T748" s="8">
        <f t="shared" si="70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71"/>
        <v>127</v>
      </c>
      <c r="Q749" t="str">
        <f t="shared" si="67"/>
        <v>publishing</v>
      </c>
      <c r="R749" t="str">
        <f t="shared" si="68"/>
        <v>nonfiction</v>
      </c>
      <c r="S749" s="8">
        <f t="shared" si="69"/>
        <v>41988.548831018517</v>
      </c>
      <c r="T749" s="8">
        <f t="shared" si="70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71"/>
        <v>46</v>
      </c>
      <c r="Q750" t="str">
        <f t="shared" si="67"/>
        <v>publishing</v>
      </c>
      <c r="R750" t="str">
        <f t="shared" si="68"/>
        <v>nonfiction</v>
      </c>
      <c r="S750" s="8">
        <f t="shared" si="69"/>
        <v>41831.846828703703</v>
      </c>
      <c r="T750" s="8">
        <f t="shared" si="70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71"/>
        <v>96</v>
      </c>
      <c r="Q751" t="str">
        <f t="shared" si="67"/>
        <v>publishing</v>
      </c>
      <c r="R751" t="str">
        <f t="shared" si="68"/>
        <v>nonfiction</v>
      </c>
      <c r="S751" s="8">
        <f t="shared" si="69"/>
        <v>42733.94131944445</v>
      </c>
      <c r="T751" s="8">
        <f t="shared" si="70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71"/>
        <v>77</v>
      </c>
      <c r="Q752" t="str">
        <f t="shared" si="67"/>
        <v>publishing</v>
      </c>
      <c r="R752" t="str">
        <f t="shared" si="68"/>
        <v>nonfiction</v>
      </c>
      <c r="S752" s="8">
        <f t="shared" si="69"/>
        <v>41299.878148148149</v>
      </c>
      <c r="T752" s="8">
        <f t="shared" si="70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71"/>
        <v>57</v>
      </c>
      <c r="Q753" t="str">
        <f t="shared" si="67"/>
        <v>publishing</v>
      </c>
      <c r="R753" t="str">
        <f t="shared" si="68"/>
        <v>nonfiction</v>
      </c>
      <c r="S753" s="8">
        <f t="shared" si="69"/>
        <v>40713.630497685182</v>
      </c>
      <c r="T753" s="8">
        <f t="shared" si="70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71"/>
        <v>53</v>
      </c>
      <c r="Q754" t="str">
        <f t="shared" si="67"/>
        <v>publishing</v>
      </c>
      <c r="R754" t="str">
        <f t="shared" si="68"/>
        <v>nonfiction</v>
      </c>
      <c r="S754" s="8">
        <f t="shared" si="69"/>
        <v>42639.421493055561</v>
      </c>
      <c r="T754" s="8">
        <f t="shared" si="70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71"/>
        <v>492</v>
      </c>
      <c r="Q755" t="str">
        <f t="shared" si="67"/>
        <v>publishing</v>
      </c>
      <c r="R755" t="str">
        <f t="shared" si="68"/>
        <v>nonfiction</v>
      </c>
      <c r="S755" s="8">
        <f t="shared" si="69"/>
        <v>42019.590173611112</v>
      </c>
      <c r="T755" s="8">
        <f t="shared" si="70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71"/>
        <v>42</v>
      </c>
      <c r="Q756" t="str">
        <f t="shared" si="67"/>
        <v>publishing</v>
      </c>
      <c r="R756" t="str">
        <f t="shared" si="68"/>
        <v>nonfiction</v>
      </c>
      <c r="S756" s="8">
        <f t="shared" si="69"/>
        <v>41249.749085648145</v>
      </c>
      <c r="T756" s="8">
        <f t="shared" si="70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71"/>
        <v>37</v>
      </c>
      <c r="Q757" t="str">
        <f t="shared" si="67"/>
        <v>publishing</v>
      </c>
      <c r="R757" t="str">
        <f t="shared" si="68"/>
        <v>nonfiction</v>
      </c>
      <c r="S757" s="8">
        <f t="shared" si="69"/>
        <v>41383.605057870373</v>
      </c>
      <c r="T757" s="8">
        <f t="shared" si="70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71"/>
        <v>37</v>
      </c>
      <c r="Q758" t="str">
        <f t="shared" si="67"/>
        <v>publishing</v>
      </c>
      <c r="R758" t="str">
        <f t="shared" si="68"/>
        <v>nonfiction</v>
      </c>
      <c r="S758" s="8">
        <f t="shared" si="69"/>
        <v>40590.766886574071</v>
      </c>
      <c r="T758" s="8">
        <f t="shared" si="70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71"/>
        <v>33</v>
      </c>
      <c r="Q759" t="str">
        <f t="shared" si="67"/>
        <v>publishing</v>
      </c>
      <c r="R759" t="str">
        <f t="shared" si="68"/>
        <v>nonfiction</v>
      </c>
      <c r="S759" s="8">
        <f t="shared" si="69"/>
        <v>41235.054560185185</v>
      </c>
      <c r="T759" s="8">
        <f t="shared" si="70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71"/>
        <v>134</v>
      </c>
      <c r="Q760" t="str">
        <f t="shared" si="67"/>
        <v>publishing</v>
      </c>
      <c r="R760" t="str">
        <f t="shared" si="68"/>
        <v>nonfiction</v>
      </c>
      <c r="S760" s="8">
        <f t="shared" si="69"/>
        <v>40429.836435185185</v>
      </c>
      <c r="T760" s="8">
        <f t="shared" si="70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71"/>
        <v>51</v>
      </c>
      <c r="Q761" t="str">
        <f t="shared" si="67"/>
        <v>publishing</v>
      </c>
      <c r="R761" t="str">
        <f t="shared" si="68"/>
        <v>nonfiction</v>
      </c>
      <c r="S761" s="8">
        <f t="shared" si="69"/>
        <v>41789.330312500002</v>
      </c>
      <c r="T761" s="8">
        <f t="shared" si="70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71"/>
        <v>#DIV/0!</v>
      </c>
      <c r="Q762" t="str">
        <f t="shared" si="67"/>
        <v>publishing</v>
      </c>
      <c r="R762" t="str">
        <f t="shared" si="68"/>
        <v>fiction</v>
      </c>
      <c r="S762" s="8">
        <f t="shared" si="69"/>
        <v>42670.764039351852</v>
      </c>
      <c r="T762" s="8">
        <f t="shared" si="70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71"/>
        <v>39</v>
      </c>
      <c r="Q763" t="str">
        <f t="shared" si="67"/>
        <v>publishing</v>
      </c>
      <c r="R763" t="str">
        <f t="shared" si="68"/>
        <v>fiction</v>
      </c>
      <c r="S763" s="8">
        <f t="shared" si="69"/>
        <v>41642.751458333332</v>
      </c>
      <c r="T763" s="8">
        <f t="shared" si="70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71"/>
        <v>#DIV/0!</v>
      </c>
      <c r="Q764" t="str">
        <f t="shared" si="67"/>
        <v>publishing</v>
      </c>
      <c r="R764" t="str">
        <f t="shared" si="68"/>
        <v>fiction</v>
      </c>
      <c r="S764" s="8">
        <f t="shared" si="69"/>
        <v>42690.858449074076</v>
      </c>
      <c r="T764" s="8">
        <f t="shared" si="70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71"/>
        <v>5</v>
      </c>
      <c r="Q765" t="str">
        <f t="shared" si="67"/>
        <v>publishing</v>
      </c>
      <c r="R765" t="str">
        <f t="shared" si="68"/>
        <v>fiction</v>
      </c>
      <c r="S765" s="8">
        <f t="shared" si="69"/>
        <v>41471.446851851848</v>
      </c>
      <c r="T765" s="8">
        <f t="shared" si="70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71"/>
        <v>#DIV/0!</v>
      </c>
      <c r="Q766" t="str">
        <f t="shared" si="67"/>
        <v>publishing</v>
      </c>
      <c r="R766" t="str">
        <f t="shared" si="68"/>
        <v>fiction</v>
      </c>
      <c r="S766" s="8">
        <f t="shared" si="69"/>
        <v>42227.173159722224</v>
      </c>
      <c r="T766" s="8">
        <f t="shared" si="70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71"/>
        <v>57</v>
      </c>
      <c r="Q767" t="str">
        <f t="shared" si="67"/>
        <v>publishing</v>
      </c>
      <c r="R767" t="str">
        <f t="shared" si="68"/>
        <v>fiction</v>
      </c>
      <c r="S767" s="8">
        <f t="shared" si="69"/>
        <v>41901.542638888888</v>
      </c>
      <c r="T767" s="8">
        <f t="shared" si="70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71"/>
        <v>#DIV/0!</v>
      </c>
      <c r="Q768" t="str">
        <f t="shared" si="67"/>
        <v>publishing</v>
      </c>
      <c r="R768" t="str">
        <f t="shared" si="68"/>
        <v>fiction</v>
      </c>
      <c r="S768" s="8">
        <f t="shared" si="69"/>
        <v>42021.783368055556</v>
      </c>
      <c r="T768" s="8">
        <f t="shared" si="70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71"/>
        <v>59</v>
      </c>
      <c r="Q769" t="str">
        <f t="shared" si="67"/>
        <v>publishing</v>
      </c>
      <c r="R769" t="str">
        <f t="shared" si="68"/>
        <v>fiction</v>
      </c>
      <c r="S769" s="8">
        <f t="shared" si="69"/>
        <v>42115.143634259264</v>
      </c>
      <c r="T769" s="8">
        <f t="shared" si="70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ROUND(E770/D770*100,0)</f>
        <v>0</v>
      </c>
      <c r="P770" t="e">
        <f t="shared" si="71"/>
        <v>#DIV/0!</v>
      </c>
      <c r="Q770" t="str">
        <f t="shared" si="67"/>
        <v>publishing</v>
      </c>
      <c r="R770" t="str">
        <f t="shared" si="68"/>
        <v>fiction</v>
      </c>
      <c r="S770" s="8">
        <f t="shared" si="69"/>
        <v>41594.207060185188</v>
      </c>
      <c r="T770" s="8">
        <f t="shared" si="70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</v>
      </c>
      <c r="P771">
        <f t="shared" si="71"/>
        <v>32</v>
      </c>
      <c r="Q771" t="str">
        <f t="shared" ref="Q771:Q834" si="73">LEFT(N771,SEARCH("/",N771)-1)</f>
        <v>publishing</v>
      </c>
      <c r="R771" t="str">
        <f t="shared" ref="R771:R834" si="74">RIGHT(N771,LEN(N771)-SEARCH("/",N771))</f>
        <v>fiction</v>
      </c>
      <c r="S771" s="8">
        <f t="shared" ref="S771:S834" si="75">(((J771/60)/60)/24)+DATE(1970,1,1)</f>
        <v>41604.996458333335</v>
      </c>
      <c r="T771" s="8">
        <f t="shared" ref="T771:T834" si="76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1"/>
        <v>#DIV/0!</v>
      </c>
      <c r="Q772" t="str">
        <f t="shared" si="73"/>
        <v>publishing</v>
      </c>
      <c r="R772" t="str">
        <f t="shared" si="74"/>
        <v>fiction</v>
      </c>
      <c r="S772" s="8">
        <f t="shared" si="75"/>
        <v>41289.999641203707</v>
      </c>
      <c r="T772" s="8">
        <f t="shared" si="76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1"/>
        <v>10</v>
      </c>
      <c r="Q773" t="str">
        <f t="shared" si="73"/>
        <v>publishing</v>
      </c>
      <c r="R773" t="str">
        <f t="shared" si="74"/>
        <v>fiction</v>
      </c>
      <c r="S773" s="8">
        <f t="shared" si="75"/>
        <v>42349.824097222227</v>
      </c>
      <c r="T773" s="8">
        <f t="shared" si="76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ref="P774:P837" si="77">ROUND(E774/L774,0)</f>
        <v>50</v>
      </c>
      <c r="Q774" t="str">
        <f t="shared" si="73"/>
        <v>publishing</v>
      </c>
      <c r="R774" t="str">
        <f t="shared" si="74"/>
        <v>fiction</v>
      </c>
      <c r="S774" s="8">
        <f t="shared" si="75"/>
        <v>40068.056932870371</v>
      </c>
      <c r="T774" s="8">
        <f t="shared" si="76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7"/>
        <v>16</v>
      </c>
      <c r="Q775" t="str">
        <f t="shared" si="73"/>
        <v>publishing</v>
      </c>
      <c r="R775" t="str">
        <f t="shared" si="74"/>
        <v>fiction</v>
      </c>
      <c r="S775" s="8">
        <f t="shared" si="75"/>
        <v>42100.735937499994</v>
      </c>
      <c r="T775" s="8">
        <f t="shared" si="76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7"/>
        <v>39</v>
      </c>
      <c r="Q776" t="str">
        <f t="shared" si="73"/>
        <v>publishing</v>
      </c>
      <c r="R776" t="str">
        <f t="shared" si="74"/>
        <v>fiction</v>
      </c>
      <c r="S776" s="8">
        <f t="shared" si="75"/>
        <v>41663.780300925922</v>
      </c>
      <c r="T776" s="8">
        <f t="shared" si="76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7"/>
        <v>34</v>
      </c>
      <c r="Q777" t="str">
        <f t="shared" si="73"/>
        <v>publishing</v>
      </c>
      <c r="R777" t="str">
        <f t="shared" si="74"/>
        <v>fiction</v>
      </c>
      <c r="S777" s="8">
        <f t="shared" si="75"/>
        <v>40863.060127314813</v>
      </c>
      <c r="T777" s="8">
        <f t="shared" si="76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7"/>
        <v>63</v>
      </c>
      <c r="Q778" t="str">
        <f t="shared" si="73"/>
        <v>publishing</v>
      </c>
      <c r="R778" t="str">
        <f t="shared" si="74"/>
        <v>fiction</v>
      </c>
      <c r="S778" s="8">
        <f t="shared" si="75"/>
        <v>42250.685706018514</v>
      </c>
      <c r="T778" s="8">
        <f t="shared" si="76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7"/>
        <v>7</v>
      </c>
      <c r="Q779" t="str">
        <f t="shared" si="73"/>
        <v>publishing</v>
      </c>
      <c r="R779" t="str">
        <f t="shared" si="74"/>
        <v>fiction</v>
      </c>
      <c r="S779" s="8">
        <f t="shared" si="75"/>
        <v>41456.981215277774</v>
      </c>
      <c r="T779" s="8">
        <f t="shared" si="76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7"/>
        <v>2</v>
      </c>
      <c r="Q780" t="str">
        <f t="shared" si="73"/>
        <v>publishing</v>
      </c>
      <c r="R780" t="str">
        <f t="shared" si="74"/>
        <v>fiction</v>
      </c>
      <c r="S780" s="8">
        <f t="shared" si="75"/>
        <v>41729.702314814815</v>
      </c>
      <c r="T780" s="8">
        <f t="shared" si="76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7"/>
        <v>67</v>
      </c>
      <c r="Q781" t="str">
        <f t="shared" si="73"/>
        <v>publishing</v>
      </c>
      <c r="R781" t="str">
        <f t="shared" si="74"/>
        <v>fiction</v>
      </c>
      <c r="S781" s="8">
        <f t="shared" si="75"/>
        <v>40436.68408564815</v>
      </c>
      <c r="T781" s="8">
        <f t="shared" si="76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7"/>
        <v>39</v>
      </c>
      <c r="Q782" t="str">
        <f t="shared" si="73"/>
        <v>music</v>
      </c>
      <c r="R782" t="str">
        <f t="shared" si="74"/>
        <v>rock</v>
      </c>
      <c r="S782" s="8">
        <f t="shared" si="75"/>
        <v>40636.673900462964</v>
      </c>
      <c r="T782" s="8">
        <f t="shared" si="76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7"/>
        <v>43</v>
      </c>
      <c r="Q783" t="str">
        <f t="shared" si="73"/>
        <v>music</v>
      </c>
      <c r="R783" t="str">
        <f t="shared" si="74"/>
        <v>rock</v>
      </c>
      <c r="S783" s="8">
        <f t="shared" si="75"/>
        <v>41403.000856481485</v>
      </c>
      <c r="T783" s="8">
        <f t="shared" si="76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7"/>
        <v>50</v>
      </c>
      <c r="Q784" t="str">
        <f t="shared" si="73"/>
        <v>music</v>
      </c>
      <c r="R784" t="str">
        <f t="shared" si="74"/>
        <v>rock</v>
      </c>
      <c r="S784" s="8">
        <f t="shared" si="75"/>
        <v>41116.758125</v>
      </c>
      <c r="T784" s="8">
        <f t="shared" si="76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7"/>
        <v>63</v>
      </c>
      <c r="Q785" t="str">
        <f t="shared" si="73"/>
        <v>music</v>
      </c>
      <c r="R785" t="str">
        <f t="shared" si="74"/>
        <v>rock</v>
      </c>
      <c r="S785" s="8">
        <f t="shared" si="75"/>
        <v>40987.773715277777</v>
      </c>
      <c r="T785" s="8">
        <f t="shared" si="76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7"/>
        <v>103</v>
      </c>
      <c r="Q786" t="str">
        <f t="shared" si="73"/>
        <v>music</v>
      </c>
      <c r="R786" t="str">
        <f t="shared" si="74"/>
        <v>rock</v>
      </c>
      <c r="S786" s="8">
        <f t="shared" si="75"/>
        <v>41675.149525462963</v>
      </c>
      <c r="T786" s="8">
        <f t="shared" si="76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7"/>
        <v>31</v>
      </c>
      <c r="Q787" t="str">
        <f t="shared" si="73"/>
        <v>music</v>
      </c>
      <c r="R787" t="str">
        <f t="shared" si="74"/>
        <v>rock</v>
      </c>
      <c r="S787" s="8">
        <f t="shared" si="75"/>
        <v>41303.593923611108</v>
      </c>
      <c r="T787" s="8">
        <f t="shared" si="76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7"/>
        <v>162</v>
      </c>
      <c r="Q788" t="str">
        <f t="shared" si="73"/>
        <v>music</v>
      </c>
      <c r="R788" t="str">
        <f t="shared" si="74"/>
        <v>rock</v>
      </c>
      <c r="S788" s="8">
        <f t="shared" si="75"/>
        <v>40983.055949074071</v>
      </c>
      <c r="T788" s="8">
        <f t="shared" si="76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7"/>
        <v>81</v>
      </c>
      <c r="Q789" t="str">
        <f t="shared" si="73"/>
        <v>music</v>
      </c>
      <c r="R789" t="str">
        <f t="shared" si="74"/>
        <v>rock</v>
      </c>
      <c r="S789" s="8">
        <f t="shared" si="75"/>
        <v>41549.627615740741</v>
      </c>
      <c r="T789" s="8">
        <f t="shared" si="76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7"/>
        <v>60</v>
      </c>
      <c r="Q790" t="str">
        <f t="shared" si="73"/>
        <v>music</v>
      </c>
      <c r="R790" t="str">
        <f t="shared" si="74"/>
        <v>rock</v>
      </c>
      <c r="S790" s="8">
        <f t="shared" si="75"/>
        <v>41059.006805555553</v>
      </c>
      <c r="T790" s="8">
        <f t="shared" si="76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7"/>
        <v>133</v>
      </c>
      <c r="Q791" t="str">
        <f t="shared" si="73"/>
        <v>music</v>
      </c>
      <c r="R791" t="str">
        <f t="shared" si="74"/>
        <v>rock</v>
      </c>
      <c r="S791" s="8">
        <f t="shared" si="75"/>
        <v>41277.186111111114</v>
      </c>
      <c r="T791" s="8">
        <f t="shared" si="76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7"/>
        <v>93</v>
      </c>
      <c r="Q792" t="str">
        <f t="shared" si="73"/>
        <v>music</v>
      </c>
      <c r="R792" t="str">
        <f t="shared" si="74"/>
        <v>rock</v>
      </c>
      <c r="S792" s="8">
        <f t="shared" si="75"/>
        <v>41276.047905092593</v>
      </c>
      <c r="T792" s="8">
        <f t="shared" si="76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7"/>
        <v>61</v>
      </c>
      <c r="Q793" t="str">
        <f t="shared" si="73"/>
        <v>music</v>
      </c>
      <c r="R793" t="str">
        <f t="shared" si="74"/>
        <v>rock</v>
      </c>
      <c r="S793" s="8">
        <f t="shared" si="75"/>
        <v>41557.780624999999</v>
      </c>
      <c r="T793" s="8">
        <f t="shared" si="76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7"/>
        <v>42</v>
      </c>
      <c r="Q794" t="str">
        <f t="shared" si="73"/>
        <v>music</v>
      </c>
      <c r="R794" t="str">
        <f t="shared" si="74"/>
        <v>rock</v>
      </c>
      <c r="S794" s="8">
        <f t="shared" si="75"/>
        <v>41555.873645833337</v>
      </c>
      <c r="T794" s="8">
        <f t="shared" si="76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7"/>
        <v>88</v>
      </c>
      <c r="Q795" t="str">
        <f t="shared" si="73"/>
        <v>music</v>
      </c>
      <c r="R795" t="str">
        <f t="shared" si="74"/>
        <v>rock</v>
      </c>
      <c r="S795" s="8">
        <f t="shared" si="75"/>
        <v>41442.741249999999</v>
      </c>
      <c r="T795" s="8">
        <f t="shared" si="76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7"/>
        <v>159</v>
      </c>
      <c r="Q796" t="str">
        <f t="shared" si="73"/>
        <v>music</v>
      </c>
      <c r="R796" t="str">
        <f t="shared" si="74"/>
        <v>rock</v>
      </c>
      <c r="S796" s="8">
        <f t="shared" si="75"/>
        <v>40736.115011574075</v>
      </c>
      <c r="T796" s="8">
        <f t="shared" si="76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7"/>
        <v>85</v>
      </c>
      <c r="Q797" t="str">
        <f t="shared" si="73"/>
        <v>music</v>
      </c>
      <c r="R797" t="str">
        <f t="shared" si="74"/>
        <v>rock</v>
      </c>
      <c r="S797" s="8">
        <f t="shared" si="75"/>
        <v>40963.613032407404</v>
      </c>
      <c r="T797" s="8">
        <f t="shared" si="76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7"/>
        <v>113</v>
      </c>
      <c r="Q798" t="str">
        <f t="shared" si="73"/>
        <v>music</v>
      </c>
      <c r="R798" t="str">
        <f t="shared" si="74"/>
        <v>rock</v>
      </c>
      <c r="S798" s="8">
        <f t="shared" si="75"/>
        <v>41502.882928240739</v>
      </c>
      <c r="T798" s="8">
        <f t="shared" si="76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7"/>
        <v>45</v>
      </c>
      <c r="Q799" t="str">
        <f t="shared" si="73"/>
        <v>music</v>
      </c>
      <c r="R799" t="str">
        <f t="shared" si="74"/>
        <v>rock</v>
      </c>
      <c r="S799" s="8">
        <f t="shared" si="75"/>
        <v>40996.994074074071</v>
      </c>
      <c r="T799" s="8">
        <f t="shared" si="76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7"/>
        <v>46</v>
      </c>
      <c r="Q800" t="str">
        <f t="shared" si="73"/>
        <v>music</v>
      </c>
      <c r="R800" t="str">
        <f t="shared" si="74"/>
        <v>rock</v>
      </c>
      <c r="S800" s="8">
        <f t="shared" si="75"/>
        <v>41882.590127314819</v>
      </c>
      <c r="T800" s="8">
        <f t="shared" si="76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7"/>
        <v>179</v>
      </c>
      <c r="Q801" t="str">
        <f t="shared" si="73"/>
        <v>music</v>
      </c>
      <c r="R801" t="str">
        <f t="shared" si="74"/>
        <v>rock</v>
      </c>
      <c r="S801" s="8">
        <f t="shared" si="75"/>
        <v>40996.667199074072</v>
      </c>
      <c r="T801" s="8">
        <f t="shared" si="76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7"/>
        <v>41</v>
      </c>
      <c r="Q802" t="str">
        <f t="shared" si="73"/>
        <v>music</v>
      </c>
      <c r="R802" t="str">
        <f t="shared" si="74"/>
        <v>rock</v>
      </c>
      <c r="S802" s="8">
        <f t="shared" si="75"/>
        <v>41863.433495370373</v>
      </c>
      <c r="T802" s="8">
        <f t="shared" si="76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7"/>
        <v>44</v>
      </c>
      <c r="Q803" t="str">
        <f t="shared" si="73"/>
        <v>music</v>
      </c>
      <c r="R803" t="str">
        <f t="shared" si="74"/>
        <v>rock</v>
      </c>
      <c r="S803" s="8">
        <f t="shared" si="75"/>
        <v>40695.795370370368</v>
      </c>
      <c r="T803" s="8">
        <f t="shared" si="76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7"/>
        <v>81</v>
      </c>
      <c r="Q804" t="str">
        <f t="shared" si="73"/>
        <v>music</v>
      </c>
      <c r="R804" t="str">
        <f t="shared" si="74"/>
        <v>rock</v>
      </c>
      <c r="S804" s="8">
        <f t="shared" si="75"/>
        <v>41123.022268518522</v>
      </c>
      <c r="T804" s="8">
        <f t="shared" si="76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7"/>
        <v>75</v>
      </c>
      <c r="Q805" t="str">
        <f t="shared" si="73"/>
        <v>music</v>
      </c>
      <c r="R805" t="str">
        <f t="shared" si="74"/>
        <v>rock</v>
      </c>
      <c r="S805" s="8">
        <f t="shared" si="75"/>
        <v>40665.949976851851</v>
      </c>
      <c r="T805" s="8">
        <f t="shared" si="76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7"/>
        <v>306</v>
      </c>
      <c r="Q806" t="str">
        <f t="shared" si="73"/>
        <v>music</v>
      </c>
      <c r="R806" t="str">
        <f t="shared" si="74"/>
        <v>rock</v>
      </c>
      <c r="S806" s="8">
        <f t="shared" si="75"/>
        <v>40730.105625000004</v>
      </c>
      <c r="T806" s="8">
        <f t="shared" si="76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7"/>
        <v>58</v>
      </c>
      <c r="Q807" t="str">
        <f t="shared" si="73"/>
        <v>music</v>
      </c>
      <c r="R807" t="str">
        <f t="shared" si="74"/>
        <v>rock</v>
      </c>
      <c r="S807" s="8">
        <f t="shared" si="75"/>
        <v>40690.823055555556</v>
      </c>
      <c r="T807" s="8">
        <f t="shared" si="76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7"/>
        <v>118</v>
      </c>
      <c r="Q808" t="str">
        <f t="shared" si="73"/>
        <v>music</v>
      </c>
      <c r="R808" t="str">
        <f t="shared" si="74"/>
        <v>rock</v>
      </c>
      <c r="S808" s="8">
        <f t="shared" si="75"/>
        <v>40763.691423611112</v>
      </c>
      <c r="T808" s="8">
        <f t="shared" si="76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7"/>
        <v>74</v>
      </c>
      <c r="Q809" t="str">
        <f t="shared" si="73"/>
        <v>music</v>
      </c>
      <c r="R809" t="str">
        <f t="shared" si="74"/>
        <v>rock</v>
      </c>
      <c r="S809" s="8">
        <f t="shared" si="75"/>
        <v>42759.628599537042</v>
      </c>
      <c r="T809" s="8">
        <f t="shared" si="76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7"/>
        <v>105</v>
      </c>
      <c r="Q810" t="str">
        <f t="shared" si="73"/>
        <v>music</v>
      </c>
      <c r="R810" t="str">
        <f t="shared" si="74"/>
        <v>rock</v>
      </c>
      <c r="S810" s="8">
        <f t="shared" si="75"/>
        <v>41962.100532407407</v>
      </c>
      <c r="T810" s="8">
        <f t="shared" si="76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7"/>
        <v>80</v>
      </c>
      <c r="Q811" t="str">
        <f t="shared" si="73"/>
        <v>music</v>
      </c>
      <c r="R811" t="str">
        <f t="shared" si="74"/>
        <v>rock</v>
      </c>
      <c r="S811" s="8">
        <f t="shared" si="75"/>
        <v>41628.833680555559</v>
      </c>
      <c r="T811" s="8">
        <f t="shared" si="76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7"/>
        <v>58</v>
      </c>
      <c r="Q812" t="str">
        <f t="shared" si="73"/>
        <v>music</v>
      </c>
      <c r="R812" t="str">
        <f t="shared" si="74"/>
        <v>rock</v>
      </c>
      <c r="S812" s="8">
        <f t="shared" si="75"/>
        <v>41123.056273148148</v>
      </c>
      <c r="T812" s="8">
        <f t="shared" si="76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7"/>
        <v>87</v>
      </c>
      <c r="Q813" t="str">
        <f t="shared" si="73"/>
        <v>music</v>
      </c>
      <c r="R813" t="str">
        <f t="shared" si="74"/>
        <v>rock</v>
      </c>
      <c r="S813" s="8">
        <f t="shared" si="75"/>
        <v>41443.643541666665</v>
      </c>
      <c r="T813" s="8">
        <f t="shared" si="76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7"/>
        <v>28</v>
      </c>
      <c r="Q814" t="str">
        <f t="shared" si="73"/>
        <v>music</v>
      </c>
      <c r="R814" t="str">
        <f t="shared" si="74"/>
        <v>rock</v>
      </c>
      <c r="S814" s="8">
        <f t="shared" si="75"/>
        <v>41282.017962962964</v>
      </c>
      <c r="T814" s="8">
        <f t="shared" si="76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7"/>
        <v>25</v>
      </c>
      <c r="Q815" t="str">
        <f t="shared" si="73"/>
        <v>music</v>
      </c>
      <c r="R815" t="str">
        <f t="shared" si="74"/>
        <v>rock</v>
      </c>
      <c r="S815" s="8">
        <f t="shared" si="75"/>
        <v>41080.960243055553</v>
      </c>
      <c r="T815" s="8">
        <f t="shared" si="76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7"/>
        <v>45</v>
      </c>
      <c r="Q816" t="str">
        <f t="shared" si="73"/>
        <v>music</v>
      </c>
      <c r="R816" t="str">
        <f t="shared" si="74"/>
        <v>rock</v>
      </c>
      <c r="S816" s="8">
        <f t="shared" si="75"/>
        <v>40679.743067129632</v>
      </c>
      <c r="T816" s="8">
        <f t="shared" si="76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7"/>
        <v>100</v>
      </c>
      <c r="Q817" t="str">
        <f t="shared" si="73"/>
        <v>music</v>
      </c>
      <c r="R817" t="str">
        <f t="shared" si="74"/>
        <v>rock</v>
      </c>
      <c r="S817" s="8">
        <f t="shared" si="75"/>
        <v>41914.917858796296</v>
      </c>
      <c r="T817" s="8">
        <f t="shared" si="76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7"/>
        <v>39</v>
      </c>
      <c r="Q818" t="str">
        <f t="shared" si="73"/>
        <v>music</v>
      </c>
      <c r="R818" t="str">
        <f t="shared" si="74"/>
        <v>rock</v>
      </c>
      <c r="S818" s="8">
        <f t="shared" si="75"/>
        <v>41341.870868055557</v>
      </c>
      <c r="T818" s="8">
        <f t="shared" si="76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7"/>
        <v>89</v>
      </c>
      <c r="Q819" t="str">
        <f t="shared" si="73"/>
        <v>music</v>
      </c>
      <c r="R819" t="str">
        <f t="shared" si="74"/>
        <v>rock</v>
      </c>
      <c r="S819" s="8">
        <f t="shared" si="75"/>
        <v>40925.599664351852</v>
      </c>
      <c r="T819" s="8">
        <f t="shared" si="76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7"/>
        <v>29</v>
      </c>
      <c r="Q820" t="str">
        <f t="shared" si="73"/>
        <v>music</v>
      </c>
      <c r="R820" t="str">
        <f t="shared" si="74"/>
        <v>rock</v>
      </c>
      <c r="S820" s="8">
        <f t="shared" si="75"/>
        <v>41120.882881944446</v>
      </c>
      <c r="T820" s="8">
        <f t="shared" si="76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7"/>
        <v>31</v>
      </c>
      <c r="Q821" t="str">
        <f t="shared" si="73"/>
        <v>music</v>
      </c>
      <c r="R821" t="str">
        <f t="shared" si="74"/>
        <v>rock</v>
      </c>
      <c r="S821" s="8">
        <f t="shared" si="75"/>
        <v>41619.998310185183</v>
      </c>
      <c r="T821" s="8">
        <f t="shared" si="76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7"/>
        <v>71</v>
      </c>
      <c r="Q822" t="str">
        <f t="shared" si="73"/>
        <v>music</v>
      </c>
      <c r="R822" t="str">
        <f t="shared" si="74"/>
        <v>rock</v>
      </c>
      <c r="S822" s="8">
        <f t="shared" si="75"/>
        <v>41768.841921296298</v>
      </c>
      <c r="T822" s="8">
        <f t="shared" si="76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7"/>
        <v>224</v>
      </c>
      <c r="Q823" t="str">
        <f t="shared" si="73"/>
        <v>music</v>
      </c>
      <c r="R823" t="str">
        <f t="shared" si="74"/>
        <v>rock</v>
      </c>
      <c r="S823" s="8">
        <f t="shared" si="75"/>
        <v>42093.922048611115</v>
      </c>
      <c r="T823" s="8">
        <f t="shared" si="76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7"/>
        <v>52</v>
      </c>
      <c r="Q824" t="str">
        <f t="shared" si="73"/>
        <v>music</v>
      </c>
      <c r="R824" t="str">
        <f t="shared" si="74"/>
        <v>rock</v>
      </c>
      <c r="S824" s="8">
        <f t="shared" si="75"/>
        <v>41157.947337962964</v>
      </c>
      <c r="T824" s="8">
        <f t="shared" si="76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7"/>
        <v>44</v>
      </c>
      <c r="Q825" t="str">
        <f t="shared" si="73"/>
        <v>music</v>
      </c>
      <c r="R825" t="str">
        <f t="shared" si="74"/>
        <v>rock</v>
      </c>
      <c r="S825" s="8">
        <f t="shared" si="75"/>
        <v>42055.972824074073</v>
      </c>
      <c r="T825" s="8">
        <f t="shared" si="76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7"/>
        <v>40</v>
      </c>
      <c r="Q826" t="str">
        <f t="shared" si="73"/>
        <v>music</v>
      </c>
      <c r="R826" t="str">
        <f t="shared" si="74"/>
        <v>rock</v>
      </c>
      <c r="S826" s="8">
        <f t="shared" si="75"/>
        <v>40250.242106481484</v>
      </c>
      <c r="T826" s="8">
        <f t="shared" si="76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7"/>
        <v>127</v>
      </c>
      <c r="Q827" t="str">
        <f t="shared" si="73"/>
        <v>music</v>
      </c>
      <c r="R827" t="str">
        <f t="shared" si="74"/>
        <v>rock</v>
      </c>
      <c r="S827" s="8">
        <f t="shared" si="75"/>
        <v>41186.306527777779</v>
      </c>
      <c r="T827" s="8">
        <f t="shared" si="76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7"/>
        <v>114</v>
      </c>
      <c r="Q828" t="str">
        <f t="shared" si="73"/>
        <v>music</v>
      </c>
      <c r="R828" t="str">
        <f t="shared" si="74"/>
        <v>rock</v>
      </c>
      <c r="S828" s="8">
        <f t="shared" si="75"/>
        <v>40973.038541666669</v>
      </c>
      <c r="T828" s="8">
        <f t="shared" si="76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7"/>
        <v>28</v>
      </c>
      <c r="Q829" t="str">
        <f t="shared" si="73"/>
        <v>music</v>
      </c>
      <c r="R829" t="str">
        <f t="shared" si="74"/>
        <v>rock</v>
      </c>
      <c r="S829" s="8">
        <f t="shared" si="75"/>
        <v>40927.473460648151</v>
      </c>
      <c r="T829" s="8">
        <f t="shared" si="76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7"/>
        <v>37</v>
      </c>
      <c r="Q830" t="str">
        <f t="shared" si="73"/>
        <v>music</v>
      </c>
      <c r="R830" t="str">
        <f t="shared" si="74"/>
        <v>rock</v>
      </c>
      <c r="S830" s="8">
        <f t="shared" si="75"/>
        <v>41073.050717592596</v>
      </c>
      <c r="T830" s="8">
        <f t="shared" si="76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7"/>
        <v>33</v>
      </c>
      <c r="Q831" t="str">
        <f t="shared" si="73"/>
        <v>music</v>
      </c>
      <c r="R831" t="str">
        <f t="shared" si="74"/>
        <v>rock</v>
      </c>
      <c r="S831" s="8">
        <f t="shared" si="75"/>
        <v>42504.801388888889</v>
      </c>
      <c r="T831" s="8">
        <f t="shared" si="76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7"/>
        <v>61</v>
      </c>
      <c r="Q832" t="str">
        <f t="shared" si="73"/>
        <v>music</v>
      </c>
      <c r="R832" t="str">
        <f t="shared" si="74"/>
        <v>rock</v>
      </c>
      <c r="S832" s="8">
        <f t="shared" si="75"/>
        <v>41325.525752314818</v>
      </c>
      <c r="T832" s="8">
        <f t="shared" si="76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7"/>
        <v>175</v>
      </c>
      <c r="Q833" t="str">
        <f t="shared" si="73"/>
        <v>music</v>
      </c>
      <c r="R833" t="str">
        <f t="shared" si="74"/>
        <v>rock</v>
      </c>
      <c r="S833" s="8">
        <f t="shared" si="75"/>
        <v>40996.646921296298</v>
      </c>
      <c r="T833" s="8">
        <f t="shared" si="76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ROUND(E834/D834*100,0)</f>
        <v>101</v>
      </c>
      <c r="P834">
        <f t="shared" si="77"/>
        <v>98</v>
      </c>
      <c r="Q834" t="str">
        <f t="shared" si="73"/>
        <v>music</v>
      </c>
      <c r="R834" t="str">
        <f t="shared" si="74"/>
        <v>rock</v>
      </c>
      <c r="S834" s="8">
        <f t="shared" si="75"/>
        <v>40869.675173611111</v>
      </c>
      <c r="T834" s="8">
        <f t="shared" si="76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102</v>
      </c>
      <c r="P835">
        <f t="shared" si="77"/>
        <v>149</v>
      </c>
      <c r="Q835" t="str">
        <f t="shared" ref="Q835:Q898" si="79">LEFT(N835,SEARCH("/",N835)-1)</f>
        <v>music</v>
      </c>
      <c r="R835" t="str">
        <f t="shared" ref="R835:R898" si="80">RIGHT(N835,LEN(N835)-SEARCH("/",N835))</f>
        <v>rock</v>
      </c>
      <c r="S835" s="8">
        <f t="shared" ref="S835:S898" si="81">(((J835/60)/60)/24)+DATE(1970,1,1)</f>
        <v>41718.878182870372</v>
      </c>
      <c r="T835" s="8">
        <f t="shared" ref="T835:T898" si="82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7"/>
        <v>96</v>
      </c>
      <c r="Q836" t="str">
        <f t="shared" si="79"/>
        <v>music</v>
      </c>
      <c r="R836" t="str">
        <f t="shared" si="80"/>
        <v>rock</v>
      </c>
      <c r="S836" s="8">
        <f t="shared" si="81"/>
        <v>41422.822824074072</v>
      </c>
      <c r="T836" s="8">
        <f t="shared" si="82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7"/>
        <v>59</v>
      </c>
      <c r="Q837" t="str">
        <f t="shared" si="79"/>
        <v>music</v>
      </c>
      <c r="R837" t="str">
        <f t="shared" si="80"/>
        <v>rock</v>
      </c>
      <c r="S837" s="8">
        <f t="shared" si="81"/>
        <v>41005.45784722222</v>
      </c>
      <c r="T837" s="8">
        <f t="shared" si="82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ref="P838:P901" si="83">ROUND(E838/L838,0)</f>
        <v>110</v>
      </c>
      <c r="Q838" t="str">
        <f t="shared" si="79"/>
        <v>music</v>
      </c>
      <c r="R838" t="str">
        <f t="shared" si="80"/>
        <v>rock</v>
      </c>
      <c r="S838" s="8">
        <f t="shared" si="81"/>
        <v>41524.056921296295</v>
      </c>
      <c r="T838" s="8">
        <f t="shared" si="82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83"/>
        <v>49</v>
      </c>
      <c r="Q839" t="str">
        <f t="shared" si="79"/>
        <v>music</v>
      </c>
      <c r="R839" t="str">
        <f t="shared" si="80"/>
        <v>rock</v>
      </c>
      <c r="S839" s="8">
        <f t="shared" si="81"/>
        <v>41730.998402777775</v>
      </c>
      <c r="T839" s="8">
        <f t="shared" si="82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83"/>
        <v>48</v>
      </c>
      <c r="Q840" t="str">
        <f t="shared" si="79"/>
        <v>music</v>
      </c>
      <c r="R840" t="str">
        <f t="shared" si="80"/>
        <v>rock</v>
      </c>
      <c r="S840" s="8">
        <f t="shared" si="81"/>
        <v>40895.897974537038</v>
      </c>
      <c r="T840" s="8">
        <f t="shared" si="82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83"/>
        <v>61</v>
      </c>
      <c r="Q841" t="str">
        <f t="shared" si="79"/>
        <v>music</v>
      </c>
      <c r="R841" t="str">
        <f t="shared" si="80"/>
        <v>rock</v>
      </c>
      <c r="S841" s="8">
        <f t="shared" si="81"/>
        <v>41144.763379629629</v>
      </c>
      <c r="T841" s="8">
        <f t="shared" si="82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83"/>
        <v>63</v>
      </c>
      <c r="Q842" t="str">
        <f t="shared" si="79"/>
        <v>music</v>
      </c>
      <c r="R842" t="str">
        <f t="shared" si="80"/>
        <v>metal</v>
      </c>
      <c r="S842" s="8">
        <f t="shared" si="81"/>
        <v>42607.226701388892</v>
      </c>
      <c r="T842" s="8">
        <f t="shared" si="82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83"/>
        <v>54</v>
      </c>
      <c r="Q843" t="str">
        <f t="shared" si="79"/>
        <v>music</v>
      </c>
      <c r="R843" t="str">
        <f t="shared" si="80"/>
        <v>metal</v>
      </c>
      <c r="S843" s="8">
        <f t="shared" si="81"/>
        <v>41923.838692129626</v>
      </c>
      <c r="T843" s="8">
        <f t="shared" si="82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83"/>
        <v>67</v>
      </c>
      <c r="Q844" t="str">
        <f t="shared" si="79"/>
        <v>music</v>
      </c>
      <c r="R844" t="str">
        <f t="shared" si="80"/>
        <v>metal</v>
      </c>
      <c r="S844" s="8">
        <f t="shared" si="81"/>
        <v>41526.592395833337</v>
      </c>
      <c r="T844" s="8">
        <f t="shared" si="82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83"/>
        <v>63</v>
      </c>
      <c r="Q845" t="str">
        <f t="shared" si="79"/>
        <v>music</v>
      </c>
      <c r="R845" t="str">
        <f t="shared" si="80"/>
        <v>metal</v>
      </c>
      <c r="S845" s="8">
        <f t="shared" si="81"/>
        <v>42695.257870370369</v>
      </c>
      <c r="T845" s="8">
        <f t="shared" si="82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83"/>
        <v>37</v>
      </c>
      <c r="Q846" t="str">
        <f t="shared" si="79"/>
        <v>music</v>
      </c>
      <c r="R846" t="str">
        <f t="shared" si="80"/>
        <v>metal</v>
      </c>
      <c r="S846" s="8">
        <f t="shared" si="81"/>
        <v>41905.684629629628</v>
      </c>
      <c r="T846" s="8">
        <f t="shared" si="82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83"/>
        <v>34</v>
      </c>
      <c r="Q847" t="str">
        <f t="shared" si="79"/>
        <v>music</v>
      </c>
      <c r="R847" t="str">
        <f t="shared" si="80"/>
        <v>metal</v>
      </c>
      <c r="S847" s="8">
        <f t="shared" si="81"/>
        <v>42578.205972222218</v>
      </c>
      <c r="T847" s="8">
        <f t="shared" si="82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83"/>
        <v>29</v>
      </c>
      <c r="Q848" t="str">
        <f t="shared" si="79"/>
        <v>music</v>
      </c>
      <c r="R848" t="str">
        <f t="shared" si="80"/>
        <v>metal</v>
      </c>
      <c r="S848" s="8">
        <f t="shared" si="81"/>
        <v>41694.391840277778</v>
      </c>
      <c r="T848" s="8">
        <f t="shared" si="82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83"/>
        <v>10</v>
      </c>
      <c r="Q849" t="str">
        <f t="shared" si="79"/>
        <v>music</v>
      </c>
      <c r="R849" t="str">
        <f t="shared" si="80"/>
        <v>metal</v>
      </c>
      <c r="S849" s="8">
        <f t="shared" si="81"/>
        <v>42165.79833333334</v>
      </c>
      <c r="T849" s="8">
        <f t="shared" si="82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83"/>
        <v>19</v>
      </c>
      <c r="Q850" t="str">
        <f t="shared" si="79"/>
        <v>music</v>
      </c>
      <c r="R850" t="str">
        <f t="shared" si="80"/>
        <v>metal</v>
      </c>
      <c r="S850" s="8">
        <f t="shared" si="81"/>
        <v>42078.792048611111</v>
      </c>
      <c r="T850" s="8">
        <f t="shared" si="82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83"/>
        <v>42</v>
      </c>
      <c r="Q851" t="str">
        <f t="shared" si="79"/>
        <v>music</v>
      </c>
      <c r="R851" t="str">
        <f t="shared" si="80"/>
        <v>metal</v>
      </c>
      <c r="S851" s="8">
        <f t="shared" si="81"/>
        <v>42051.148888888885</v>
      </c>
      <c r="T851" s="8">
        <f t="shared" si="82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83"/>
        <v>47</v>
      </c>
      <c r="Q852" t="str">
        <f t="shared" si="79"/>
        <v>music</v>
      </c>
      <c r="R852" t="str">
        <f t="shared" si="80"/>
        <v>metal</v>
      </c>
      <c r="S852" s="8">
        <f t="shared" si="81"/>
        <v>42452.827743055561</v>
      </c>
      <c r="T852" s="8">
        <f t="shared" si="82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83"/>
        <v>37</v>
      </c>
      <c r="Q853" t="str">
        <f t="shared" si="79"/>
        <v>music</v>
      </c>
      <c r="R853" t="str">
        <f t="shared" si="80"/>
        <v>metal</v>
      </c>
      <c r="S853" s="8">
        <f t="shared" si="81"/>
        <v>42522.880243055552</v>
      </c>
      <c r="T853" s="8">
        <f t="shared" si="82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83"/>
        <v>59</v>
      </c>
      <c r="Q854" t="str">
        <f t="shared" si="79"/>
        <v>music</v>
      </c>
      <c r="R854" t="str">
        <f t="shared" si="80"/>
        <v>metal</v>
      </c>
      <c r="S854" s="8">
        <f t="shared" si="81"/>
        <v>42656.805497685185</v>
      </c>
      <c r="T854" s="8">
        <f t="shared" si="82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83"/>
        <v>30</v>
      </c>
      <c r="Q855" t="str">
        <f t="shared" si="79"/>
        <v>music</v>
      </c>
      <c r="R855" t="str">
        <f t="shared" si="80"/>
        <v>metal</v>
      </c>
      <c r="S855" s="8">
        <f t="shared" si="81"/>
        <v>42021.832280092596</v>
      </c>
      <c r="T855" s="8">
        <f t="shared" si="82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83"/>
        <v>66</v>
      </c>
      <c r="Q856" t="str">
        <f t="shared" si="79"/>
        <v>music</v>
      </c>
      <c r="R856" t="str">
        <f t="shared" si="80"/>
        <v>metal</v>
      </c>
      <c r="S856" s="8">
        <f t="shared" si="81"/>
        <v>42702.212337962963</v>
      </c>
      <c r="T856" s="8">
        <f t="shared" si="82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83"/>
        <v>32</v>
      </c>
      <c r="Q857" t="str">
        <f t="shared" si="79"/>
        <v>music</v>
      </c>
      <c r="R857" t="str">
        <f t="shared" si="80"/>
        <v>metal</v>
      </c>
      <c r="S857" s="8">
        <f t="shared" si="81"/>
        <v>42545.125196759262</v>
      </c>
      <c r="T857" s="8">
        <f t="shared" si="82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83"/>
        <v>19</v>
      </c>
      <c r="Q858" t="str">
        <f t="shared" si="79"/>
        <v>music</v>
      </c>
      <c r="R858" t="str">
        <f t="shared" si="80"/>
        <v>metal</v>
      </c>
      <c r="S858" s="8">
        <f t="shared" si="81"/>
        <v>42609.311990740738</v>
      </c>
      <c r="T858" s="8">
        <f t="shared" si="82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83"/>
        <v>50</v>
      </c>
      <c r="Q859" t="str">
        <f t="shared" si="79"/>
        <v>music</v>
      </c>
      <c r="R859" t="str">
        <f t="shared" si="80"/>
        <v>metal</v>
      </c>
      <c r="S859" s="8">
        <f t="shared" si="81"/>
        <v>42291.581377314811</v>
      </c>
      <c r="T859" s="8">
        <f t="shared" si="82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83"/>
        <v>23</v>
      </c>
      <c r="Q860" t="str">
        <f t="shared" si="79"/>
        <v>music</v>
      </c>
      <c r="R860" t="str">
        <f t="shared" si="80"/>
        <v>metal</v>
      </c>
      <c r="S860" s="8">
        <f t="shared" si="81"/>
        <v>42079.745578703703</v>
      </c>
      <c r="T860" s="8">
        <f t="shared" si="82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83"/>
        <v>43</v>
      </c>
      <c r="Q861" t="str">
        <f t="shared" si="79"/>
        <v>music</v>
      </c>
      <c r="R861" t="str">
        <f t="shared" si="80"/>
        <v>metal</v>
      </c>
      <c r="S861" s="8">
        <f t="shared" si="81"/>
        <v>42128.820231481484</v>
      </c>
      <c r="T861" s="8">
        <f t="shared" si="82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83"/>
        <v>53</v>
      </c>
      <c r="Q862" t="str">
        <f t="shared" si="79"/>
        <v>music</v>
      </c>
      <c r="R862" t="str">
        <f t="shared" si="80"/>
        <v>jazz</v>
      </c>
      <c r="S862" s="8">
        <f t="shared" si="81"/>
        <v>41570.482789351852</v>
      </c>
      <c r="T862" s="8">
        <f t="shared" si="82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83"/>
        <v>51</v>
      </c>
      <c r="Q863" t="str">
        <f t="shared" si="79"/>
        <v>music</v>
      </c>
      <c r="R863" t="str">
        <f t="shared" si="80"/>
        <v>jazz</v>
      </c>
      <c r="S863" s="8">
        <f t="shared" si="81"/>
        <v>42599.965324074074</v>
      </c>
      <c r="T863" s="8">
        <f t="shared" si="82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83"/>
        <v>43</v>
      </c>
      <c r="Q864" t="str">
        <f t="shared" si="79"/>
        <v>music</v>
      </c>
      <c r="R864" t="str">
        <f t="shared" si="80"/>
        <v>jazz</v>
      </c>
      <c r="S864" s="8">
        <f t="shared" si="81"/>
        <v>41559.5549537037</v>
      </c>
      <c r="T864" s="8">
        <f t="shared" si="82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83"/>
        <v>18</v>
      </c>
      <c r="Q865" t="str">
        <f t="shared" si="79"/>
        <v>music</v>
      </c>
      <c r="R865" t="str">
        <f t="shared" si="80"/>
        <v>jazz</v>
      </c>
      <c r="S865" s="8">
        <f t="shared" si="81"/>
        <v>40921.117662037039</v>
      </c>
      <c r="T865" s="8">
        <f t="shared" si="82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83"/>
        <v>34</v>
      </c>
      <c r="Q866" t="str">
        <f t="shared" si="79"/>
        <v>music</v>
      </c>
      <c r="R866" t="str">
        <f t="shared" si="80"/>
        <v>jazz</v>
      </c>
      <c r="S866" s="8">
        <f t="shared" si="81"/>
        <v>41541.106921296298</v>
      </c>
      <c r="T866" s="8">
        <f t="shared" si="82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83"/>
        <v>23</v>
      </c>
      <c r="Q867" t="str">
        <f t="shared" si="79"/>
        <v>music</v>
      </c>
      <c r="R867" t="str">
        <f t="shared" si="80"/>
        <v>jazz</v>
      </c>
      <c r="S867" s="8">
        <f t="shared" si="81"/>
        <v>41230.77311342593</v>
      </c>
      <c r="T867" s="8">
        <f t="shared" si="82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83"/>
        <v>58</v>
      </c>
      <c r="Q868" t="str">
        <f t="shared" si="79"/>
        <v>music</v>
      </c>
      <c r="R868" t="str">
        <f t="shared" si="80"/>
        <v>jazz</v>
      </c>
      <c r="S868" s="8">
        <f t="shared" si="81"/>
        <v>42025.637939814813</v>
      </c>
      <c r="T868" s="8">
        <f t="shared" si="82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83"/>
        <v>109</v>
      </c>
      <c r="Q869" t="str">
        <f t="shared" si="79"/>
        <v>music</v>
      </c>
      <c r="R869" t="str">
        <f t="shared" si="80"/>
        <v>jazz</v>
      </c>
      <c r="S869" s="8">
        <f t="shared" si="81"/>
        <v>40088.105393518519</v>
      </c>
      <c r="T869" s="8">
        <f t="shared" si="82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83"/>
        <v>50</v>
      </c>
      <c r="Q870" t="str">
        <f t="shared" si="79"/>
        <v>music</v>
      </c>
      <c r="R870" t="str">
        <f t="shared" si="80"/>
        <v>jazz</v>
      </c>
      <c r="S870" s="8">
        <f t="shared" si="81"/>
        <v>41616.027754629627</v>
      </c>
      <c r="T870" s="8">
        <f t="shared" si="82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83"/>
        <v>347</v>
      </c>
      <c r="Q871" t="str">
        <f t="shared" si="79"/>
        <v>music</v>
      </c>
      <c r="R871" t="str">
        <f t="shared" si="80"/>
        <v>jazz</v>
      </c>
      <c r="S871" s="8">
        <f t="shared" si="81"/>
        <v>41342.845567129632</v>
      </c>
      <c r="T871" s="8">
        <f t="shared" si="82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83"/>
        <v>12</v>
      </c>
      <c r="Q872" t="str">
        <f t="shared" si="79"/>
        <v>music</v>
      </c>
      <c r="R872" t="str">
        <f t="shared" si="80"/>
        <v>jazz</v>
      </c>
      <c r="S872" s="8">
        <f t="shared" si="81"/>
        <v>41488.022256944445</v>
      </c>
      <c r="T872" s="8">
        <f t="shared" si="82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83"/>
        <v>27</v>
      </c>
      <c r="Q873" t="str">
        <f t="shared" si="79"/>
        <v>music</v>
      </c>
      <c r="R873" t="str">
        <f t="shared" si="80"/>
        <v>jazz</v>
      </c>
      <c r="S873" s="8">
        <f t="shared" si="81"/>
        <v>41577.561284722222</v>
      </c>
      <c r="T873" s="8">
        <f t="shared" si="82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83"/>
        <v>33</v>
      </c>
      <c r="Q874" t="str">
        <f t="shared" si="79"/>
        <v>music</v>
      </c>
      <c r="R874" t="str">
        <f t="shared" si="80"/>
        <v>jazz</v>
      </c>
      <c r="S874" s="8">
        <f t="shared" si="81"/>
        <v>40567.825543981482</v>
      </c>
      <c r="T874" s="8">
        <f t="shared" si="82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83"/>
        <v>9</v>
      </c>
      <c r="Q875" t="str">
        <f t="shared" si="79"/>
        <v>music</v>
      </c>
      <c r="R875" t="str">
        <f t="shared" si="80"/>
        <v>jazz</v>
      </c>
      <c r="S875" s="8">
        <f t="shared" si="81"/>
        <v>41184.167129629634</v>
      </c>
      <c r="T875" s="8">
        <f t="shared" si="82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83"/>
        <v>35</v>
      </c>
      <c r="Q876" t="str">
        <f t="shared" si="79"/>
        <v>music</v>
      </c>
      <c r="R876" t="str">
        <f t="shared" si="80"/>
        <v>jazz</v>
      </c>
      <c r="S876" s="8">
        <f t="shared" si="81"/>
        <v>41368.583726851852</v>
      </c>
      <c r="T876" s="8">
        <f t="shared" si="82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83"/>
        <v>#DIV/0!</v>
      </c>
      <c r="Q877" t="str">
        <f t="shared" si="79"/>
        <v>music</v>
      </c>
      <c r="R877" t="str">
        <f t="shared" si="80"/>
        <v>jazz</v>
      </c>
      <c r="S877" s="8">
        <f t="shared" si="81"/>
        <v>42248.723738425921</v>
      </c>
      <c r="T877" s="8">
        <f t="shared" si="82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83"/>
        <v>29</v>
      </c>
      <c r="Q878" t="str">
        <f t="shared" si="79"/>
        <v>music</v>
      </c>
      <c r="R878" t="str">
        <f t="shared" si="80"/>
        <v>jazz</v>
      </c>
      <c r="S878" s="8">
        <f t="shared" si="81"/>
        <v>41276.496840277774</v>
      </c>
      <c r="T878" s="8">
        <f t="shared" si="82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83"/>
        <v>47</v>
      </c>
      <c r="Q879" t="str">
        <f t="shared" si="79"/>
        <v>music</v>
      </c>
      <c r="R879" t="str">
        <f t="shared" si="80"/>
        <v>jazz</v>
      </c>
      <c r="S879" s="8">
        <f t="shared" si="81"/>
        <v>41597.788888888892</v>
      </c>
      <c r="T879" s="8">
        <f t="shared" si="82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83"/>
        <v>33</v>
      </c>
      <c r="Q880" t="str">
        <f t="shared" si="79"/>
        <v>music</v>
      </c>
      <c r="R880" t="str">
        <f t="shared" si="80"/>
        <v>jazz</v>
      </c>
      <c r="S880" s="8">
        <f t="shared" si="81"/>
        <v>40505.232916666668</v>
      </c>
      <c r="T880" s="8">
        <f t="shared" si="82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83"/>
        <v>21</v>
      </c>
      <c r="Q881" t="str">
        <f t="shared" si="79"/>
        <v>music</v>
      </c>
      <c r="R881" t="str">
        <f t="shared" si="80"/>
        <v>jazz</v>
      </c>
      <c r="S881" s="8">
        <f t="shared" si="81"/>
        <v>41037.829918981479</v>
      </c>
      <c r="T881" s="8">
        <f t="shared" si="82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83"/>
        <v>14</v>
      </c>
      <c r="Q882" t="str">
        <f t="shared" si="79"/>
        <v>music</v>
      </c>
      <c r="R882" t="str">
        <f t="shared" si="80"/>
        <v>indie rock</v>
      </c>
      <c r="S882" s="8">
        <f t="shared" si="81"/>
        <v>41179.32104166667</v>
      </c>
      <c r="T882" s="8">
        <f t="shared" si="82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83"/>
        <v>30</v>
      </c>
      <c r="Q883" t="str">
        <f t="shared" si="79"/>
        <v>music</v>
      </c>
      <c r="R883" t="str">
        <f t="shared" si="80"/>
        <v>indie rock</v>
      </c>
      <c r="S883" s="8">
        <f t="shared" si="81"/>
        <v>40877.25099537037</v>
      </c>
      <c r="T883" s="8">
        <f t="shared" si="82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83"/>
        <v>22</v>
      </c>
      <c r="Q884" t="str">
        <f t="shared" si="79"/>
        <v>music</v>
      </c>
      <c r="R884" t="str">
        <f t="shared" si="80"/>
        <v>indie rock</v>
      </c>
      <c r="S884" s="8">
        <f t="shared" si="81"/>
        <v>40759.860532407409</v>
      </c>
      <c r="T884" s="8">
        <f t="shared" si="82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83"/>
        <v>83</v>
      </c>
      <c r="Q885" t="str">
        <f t="shared" si="79"/>
        <v>music</v>
      </c>
      <c r="R885" t="str">
        <f t="shared" si="80"/>
        <v>indie rock</v>
      </c>
      <c r="S885" s="8">
        <f t="shared" si="81"/>
        <v>42371.935590277775</v>
      </c>
      <c r="T885" s="8">
        <f t="shared" si="82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83"/>
        <v>10</v>
      </c>
      <c r="Q886" t="str">
        <f t="shared" si="79"/>
        <v>music</v>
      </c>
      <c r="R886" t="str">
        <f t="shared" si="80"/>
        <v>indie rock</v>
      </c>
      <c r="S886" s="8">
        <f t="shared" si="81"/>
        <v>40981.802615740737</v>
      </c>
      <c r="T886" s="8">
        <f t="shared" si="82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83"/>
        <v>36</v>
      </c>
      <c r="Q887" t="str">
        <f t="shared" si="79"/>
        <v>music</v>
      </c>
      <c r="R887" t="str">
        <f t="shared" si="80"/>
        <v>indie rock</v>
      </c>
      <c r="S887" s="8">
        <f t="shared" si="81"/>
        <v>42713.941099537042</v>
      </c>
      <c r="T887" s="8">
        <f t="shared" si="82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83"/>
        <v>29</v>
      </c>
      <c r="Q888" t="str">
        <f t="shared" si="79"/>
        <v>music</v>
      </c>
      <c r="R888" t="str">
        <f t="shared" si="80"/>
        <v>indie rock</v>
      </c>
      <c r="S888" s="8">
        <f t="shared" si="81"/>
        <v>42603.870520833334</v>
      </c>
      <c r="T888" s="8">
        <f t="shared" si="82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83"/>
        <v>#DIV/0!</v>
      </c>
      <c r="Q889" t="str">
        <f t="shared" si="79"/>
        <v>music</v>
      </c>
      <c r="R889" t="str">
        <f t="shared" si="80"/>
        <v>indie rock</v>
      </c>
      <c r="S889" s="8">
        <f t="shared" si="81"/>
        <v>41026.958969907406</v>
      </c>
      <c r="T889" s="8">
        <f t="shared" si="82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83"/>
        <v>18</v>
      </c>
      <c r="Q890" t="str">
        <f t="shared" si="79"/>
        <v>music</v>
      </c>
      <c r="R890" t="str">
        <f t="shared" si="80"/>
        <v>indie rock</v>
      </c>
      <c r="S890" s="8">
        <f t="shared" si="81"/>
        <v>40751.753298611111</v>
      </c>
      <c r="T890" s="8">
        <f t="shared" si="82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83"/>
        <v>74</v>
      </c>
      <c r="Q891" t="str">
        <f t="shared" si="79"/>
        <v>music</v>
      </c>
      <c r="R891" t="str">
        <f t="shared" si="80"/>
        <v>indie rock</v>
      </c>
      <c r="S891" s="8">
        <f t="shared" si="81"/>
        <v>41887.784062500003</v>
      </c>
      <c r="T891" s="8">
        <f t="shared" si="82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83"/>
        <v>31</v>
      </c>
      <c r="Q892" t="str">
        <f t="shared" si="79"/>
        <v>music</v>
      </c>
      <c r="R892" t="str">
        <f t="shared" si="80"/>
        <v>indie rock</v>
      </c>
      <c r="S892" s="8">
        <f t="shared" si="81"/>
        <v>41569.698831018519</v>
      </c>
      <c r="T892" s="8">
        <f t="shared" si="82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83"/>
        <v>29</v>
      </c>
      <c r="Q893" t="str">
        <f t="shared" si="79"/>
        <v>music</v>
      </c>
      <c r="R893" t="str">
        <f t="shared" si="80"/>
        <v>indie rock</v>
      </c>
      <c r="S893" s="8">
        <f t="shared" si="81"/>
        <v>41842.031597222223</v>
      </c>
      <c r="T893" s="8">
        <f t="shared" si="82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83"/>
        <v>144</v>
      </c>
      <c r="Q894" t="str">
        <f t="shared" si="79"/>
        <v>music</v>
      </c>
      <c r="R894" t="str">
        <f t="shared" si="80"/>
        <v>indie rock</v>
      </c>
      <c r="S894" s="8">
        <f t="shared" si="81"/>
        <v>40304.20003472222</v>
      </c>
      <c r="T894" s="8">
        <f t="shared" si="82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83"/>
        <v>40</v>
      </c>
      <c r="Q895" t="str">
        <f t="shared" si="79"/>
        <v>music</v>
      </c>
      <c r="R895" t="str">
        <f t="shared" si="80"/>
        <v>indie rock</v>
      </c>
      <c r="S895" s="8">
        <f t="shared" si="81"/>
        <v>42065.897719907407</v>
      </c>
      <c r="T895" s="8">
        <f t="shared" si="82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83"/>
        <v>148</v>
      </c>
      <c r="Q896" t="str">
        <f t="shared" si="79"/>
        <v>music</v>
      </c>
      <c r="R896" t="str">
        <f t="shared" si="80"/>
        <v>indie rock</v>
      </c>
      <c r="S896" s="8">
        <f t="shared" si="81"/>
        <v>42496.981597222228</v>
      </c>
      <c r="T896" s="8">
        <f t="shared" si="82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83"/>
        <v>28</v>
      </c>
      <c r="Q897" t="str">
        <f t="shared" si="79"/>
        <v>music</v>
      </c>
      <c r="R897" t="str">
        <f t="shared" si="80"/>
        <v>indie rock</v>
      </c>
      <c r="S897" s="8">
        <f t="shared" si="81"/>
        <v>40431.127650462964</v>
      </c>
      <c r="T897" s="8">
        <f t="shared" si="82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ROUND(E898/D898*100,0)</f>
        <v>40</v>
      </c>
      <c r="P898">
        <f t="shared" si="83"/>
        <v>44</v>
      </c>
      <c r="Q898" t="str">
        <f t="shared" si="79"/>
        <v>music</v>
      </c>
      <c r="R898" t="str">
        <f t="shared" si="80"/>
        <v>indie rock</v>
      </c>
      <c r="S898" s="8">
        <f t="shared" si="81"/>
        <v>42218.872986111113</v>
      </c>
      <c r="T898" s="8">
        <f t="shared" si="82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t="e">
        <f t="shared" si="83"/>
        <v>#DIV/0!</v>
      </c>
      <c r="Q899" t="str">
        <f t="shared" ref="Q899:Q962" si="85">LEFT(N899,SEARCH("/",N899)-1)</f>
        <v>music</v>
      </c>
      <c r="R899" t="str">
        <f t="shared" ref="R899:R962" si="86">RIGHT(N899,LEN(N899)-SEARCH("/",N899))</f>
        <v>indie rock</v>
      </c>
      <c r="S899" s="8">
        <f t="shared" ref="S899:S962" si="87">(((J899/60)/60)/24)+DATE(1970,1,1)</f>
        <v>41211.688750000001</v>
      </c>
      <c r="T899" s="8">
        <f t="shared" ref="T899:T962" si="88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3"/>
        <v>35</v>
      </c>
      <c r="Q900" t="str">
        <f t="shared" si="85"/>
        <v>music</v>
      </c>
      <c r="R900" t="str">
        <f t="shared" si="86"/>
        <v>indie rock</v>
      </c>
      <c r="S900" s="8">
        <f t="shared" si="87"/>
        <v>40878.758217592593</v>
      </c>
      <c r="T900" s="8">
        <f t="shared" si="88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3"/>
        <v>35</v>
      </c>
      <c r="Q901" t="str">
        <f t="shared" si="85"/>
        <v>music</v>
      </c>
      <c r="R901" t="str">
        <f t="shared" si="86"/>
        <v>indie rock</v>
      </c>
      <c r="S901" s="8">
        <f t="shared" si="87"/>
        <v>40646.099097222221</v>
      </c>
      <c r="T901" s="8">
        <f t="shared" si="88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ref="P902:P965" si="89">ROUND(E902/L902,0)</f>
        <v>11</v>
      </c>
      <c r="Q902" t="str">
        <f t="shared" si="85"/>
        <v>music</v>
      </c>
      <c r="R902" t="str">
        <f t="shared" si="86"/>
        <v>jazz</v>
      </c>
      <c r="S902" s="8">
        <f t="shared" si="87"/>
        <v>42429.84956018519</v>
      </c>
      <c r="T902" s="8">
        <f t="shared" si="88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9"/>
        <v>#DIV/0!</v>
      </c>
      <c r="Q903" t="str">
        <f t="shared" si="85"/>
        <v>music</v>
      </c>
      <c r="R903" t="str">
        <f t="shared" si="86"/>
        <v>jazz</v>
      </c>
      <c r="S903" s="8">
        <f t="shared" si="87"/>
        <v>40291.81150462963</v>
      </c>
      <c r="T903" s="8">
        <f t="shared" si="88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9"/>
        <v>30</v>
      </c>
      <c r="Q904" t="str">
        <f t="shared" si="85"/>
        <v>music</v>
      </c>
      <c r="R904" t="str">
        <f t="shared" si="86"/>
        <v>jazz</v>
      </c>
      <c r="S904" s="8">
        <f t="shared" si="87"/>
        <v>41829.965532407405</v>
      </c>
      <c r="T904" s="8">
        <f t="shared" si="88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9"/>
        <v>40</v>
      </c>
      <c r="Q905" t="str">
        <f t="shared" si="85"/>
        <v>music</v>
      </c>
      <c r="R905" t="str">
        <f t="shared" si="86"/>
        <v>jazz</v>
      </c>
      <c r="S905" s="8">
        <f t="shared" si="87"/>
        <v>41149.796064814815</v>
      </c>
      <c r="T905" s="8">
        <f t="shared" si="88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9"/>
        <v>50</v>
      </c>
      <c r="Q906" t="str">
        <f t="shared" si="85"/>
        <v>music</v>
      </c>
      <c r="R906" t="str">
        <f t="shared" si="86"/>
        <v>jazz</v>
      </c>
      <c r="S906" s="8">
        <f t="shared" si="87"/>
        <v>42342.080289351856</v>
      </c>
      <c r="T906" s="8">
        <f t="shared" si="88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9"/>
        <v>33</v>
      </c>
      <c r="Q907" t="str">
        <f t="shared" si="85"/>
        <v>music</v>
      </c>
      <c r="R907" t="str">
        <f t="shared" si="86"/>
        <v>jazz</v>
      </c>
      <c r="S907" s="8">
        <f t="shared" si="87"/>
        <v>40507.239884259259</v>
      </c>
      <c r="T907" s="8">
        <f t="shared" si="88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9"/>
        <v>#DIV/0!</v>
      </c>
      <c r="Q908" t="str">
        <f t="shared" si="85"/>
        <v>music</v>
      </c>
      <c r="R908" t="str">
        <f t="shared" si="86"/>
        <v>jazz</v>
      </c>
      <c r="S908" s="8">
        <f t="shared" si="87"/>
        <v>41681.189699074072</v>
      </c>
      <c r="T908" s="8">
        <f t="shared" si="88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9"/>
        <v>#DIV/0!</v>
      </c>
      <c r="Q909" t="str">
        <f t="shared" si="85"/>
        <v>music</v>
      </c>
      <c r="R909" t="str">
        <f t="shared" si="86"/>
        <v>jazz</v>
      </c>
      <c r="S909" s="8">
        <f t="shared" si="87"/>
        <v>40767.192395833335</v>
      </c>
      <c r="T909" s="8">
        <f t="shared" si="88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9"/>
        <v>#DIV/0!</v>
      </c>
      <c r="Q910" t="str">
        <f t="shared" si="85"/>
        <v>music</v>
      </c>
      <c r="R910" t="str">
        <f t="shared" si="86"/>
        <v>jazz</v>
      </c>
      <c r="S910" s="8">
        <f t="shared" si="87"/>
        <v>40340.801562499997</v>
      </c>
      <c r="T910" s="8">
        <f t="shared" si="88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9"/>
        <v>65</v>
      </c>
      <c r="Q911" t="str">
        <f t="shared" si="85"/>
        <v>music</v>
      </c>
      <c r="R911" t="str">
        <f t="shared" si="86"/>
        <v>jazz</v>
      </c>
      <c r="S911" s="8">
        <f t="shared" si="87"/>
        <v>41081.69027777778</v>
      </c>
      <c r="T911" s="8">
        <f t="shared" si="88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9"/>
        <v>25</v>
      </c>
      <c r="Q912" t="str">
        <f t="shared" si="85"/>
        <v>music</v>
      </c>
      <c r="R912" t="str">
        <f t="shared" si="86"/>
        <v>jazz</v>
      </c>
      <c r="S912" s="8">
        <f t="shared" si="87"/>
        <v>42737.545358796298</v>
      </c>
      <c r="T912" s="8">
        <f t="shared" si="88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9"/>
        <v>#DIV/0!</v>
      </c>
      <c r="Q913" t="str">
        <f t="shared" si="85"/>
        <v>music</v>
      </c>
      <c r="R913" t="str">
        <f t="shared" si="86"/>
        <v>jazz</v>
      </c>
      <c r="S913" s="8">
        <f t="shared" si="87"/>
        <v>41642.005150462966</v>
      </c>
      <c r="T913" s="8">
        <f t="shared" si="88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9"/>
        <v>15</v>
      </c>
      <c r="Q914" t="str">
        <f t="shared" si="85"/>
        <v>music</v>
      </c>
      <c r="R914" t="str">
        <f t="shared" si="86"/>
        <v>jazz</v>
      </c>
      <c r="S914" s="8">
        <f t="shared" si="87"/>
        <v>41194.109340277777</v>
      </c>
      <c r="T914" s="8">
        <f t="shared" si="88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9"/>
        <v>83</v>
      </c>
      <c r="Q915" t="str">
        <f t="shared" si="85"/>
        <v>music</v>
      </c>
      <c r="R915" t="str">
        <f t="shared" si="86"/>
        <v>jazz</v>
      </c>
      <c r="S915" s="8">
        <f t="shared" si="87"/>
        <v>41004.139108796298</v>
      </c>
      <c r="T915" s="8">
        <f t="shared" si="88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9"/>
        <v>#DIV/0!</v>
      </c>
      <c r="Q916" t="str">
        <f t="shared" si="85"/>
        <v>music</v>
      </c>
      <c r="R916" t="str">
        <f t="shared" si="86"/>
        <v>jazz</v>
      </c>
      <c r="S916" s="8">
        <f t="shared" si="87"/>
        <v>41116.763275462967</v>
      </c>
      <c r="T916" s="8">
        <f t="shared" si="88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9"/>
        <v>42</v>
      </c>
      <c r="Q917" t="str">
        <f t="shared" si="85"/>
        <v>music</v>
      </c>
      <c r="R917" t="str">
        <f t="shared" si="86"/>
        <v>jazz</v>
      </c>
      <c r="S917" s="8">
        <f t="shared" si="87"/>
        <v>40937.679560185185</v>
      </c>
      <c r="T917" s="8">
        <f t="shared" si="88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9"/>
        <v>#DIV/0!</v>
      </c>
      <c r="Q918" t="str">
        <f t="shared" si="85"/>
        <v>music</v>
      </c>
      <c r="R918" t="str">
        <f t="shared" si="86"/>
        <v>jazz</v>
      </c>
      <c r="S918" s="8">
        <f t="shared" si="87"/>
        <v>40434.853402777779</v>
      </c>
      <c r="T918" s="8">
        <f t="shared" si="88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9"/>
        <v>30</v>
      </c>
      <c r="Q919" t="str">
        <f t="shared" si="85"/>
        <v>music</v>
      </c>
      <c r="R919" t="str">
        <f t="shared" si="86"/>
        <v>jazz</v>
      </c>
      <c r="S919" s="8">
        <f t="shared" si="87"/>
        <v>41802.94363425926</v>
      </c>
      <c r="T919" s="8">
        <f t="shared" si="88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9"/>
        <v>20</v>
      </c>
      <c r="Q920" t="str">
        <f t="shared" si="85"/>
        <v>music</v>
      </c>
      <c r="R920" t="str">
        <f t="shared" si="86"/>
        <v>jazz</v>
      </c>
      <c r="S920" s="8">
        <f t="shared" si="87"/>
        <v>41944.916215277779</v>
      </c>
      <c r="T920" s="8">
        <f t="shared" si="88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9"/>
        <v>100</v>
      </c>
      <c r="Q921" t="str">
        <f t="shared" si="85"/>
        <v>music</v>
      </c>
      <c r="R921" t="str">
        <f t="shared" si="86"/>
        <v>jazz</v>
      </c>
      <c r="S921" s="8">
        <f t="shared" si="87"/>
        <v>41227.641724537039</v>
      </c>
      <c r="T921" s="8">
        <f t="shared" si="88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9"/>
        <v>#DIV/0!</v>
      </c>
      <c r="Q922" t="str">
        <f t="shared" si="85"/>
        <v>music</v>
      </c>
      <c r="R922" t="str">
        <f t="shared" si="86"/>
        <v>jazz</v>
      </c>
      <c r="S922" s="8">
        <f t="shared" si="87"/>
        <v>41562.67155092593</v>
      </c>
      <c r="T922" s="8">
        <f t="shared" si="88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9"/>
        <v>232</v>
      </c>
      <c r="Q923" t="str">
        <f t="shared" si="85"/>
        <v>music</v>
      </c>
      <c r="R923" t="str">
        <f t="shared" si="86"/>
        <v>jazz</v>
      </c>
      <c r="S923" s="8">
        <f t="shared" si="87"/>
        <v>40847.171018518515</v>
      </c>
      <c r="T923" s="8">
        <f t="shared" si="88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9"/>
        <v>189</v>
      </c>
      <c r="Q924" t="str">
        <f t="shared" si="85"/>
        <v>music</v>
      </c>
      <c r="R924" t="str">
        <f t="shared" si="86"/>
        <v>jazz</v>
      </c>
      <c r="S924" s="8">
        <f t="shared" si="87"/>
        <v>41878.530011574076</v>
      </c>
      <c r="T924" s="8">
        <f t="shared" si="88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9"/>
        <v>55</v>
      </c>
      <c r="Q925" t="str">
        <f t="shared" si="85"/>
        <v>music</v>
      </c>
      <c r="R925" t="str">
        <f t="shared" si="86"/>
        <v>jazz</v>
      </c>
      <c r="S925" s="8">
        <f t="shared" si="87"/>
        <v>41934.959756944445</v>
      </c>
      <c r="T925" s="8">
        <f t="shared" si="88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9"/>
        <v>22</v>
      </c>
      <c r="Q926" t="str">
        <f t="shared" si="85"/>
        <v>music</v>
      </c>
      <c r="R926" t="str">
        <f t="shared" si="86"/>
        <v>jazz</v>
      </c>
      <c r="S926" s="8">
        <f t="shared" si="87"/>
        <v>41288.942928240744</v>
      </c>
      <c r="T926" s="8">
        <f t="shared" si="88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9"/>
        <v>32</v>
      </c>
      <c r="Q927" t="str">
        <f t="shared" si="85"/>
        <v>music</v>
      </c>
      <c r="R927" t="str">
        <f t="shared" si="86"/>
        <v>jazz</v>
      </c>
      <c r="S927" s="8">
        <f t="shared" si="87"/>
        <v>41575.880914351852</v>
      </c>
      <c r="T927" s="8">
        <f t="shared" si="88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9"/>
        <v>#DIV/0!</v>
      </c>
      <c r="Q928" t="str">
        <f t="shared" si="85"/>
        <v>music</v>
      </c>
      <c r="R928" t="str">
        <f t="shared" si="86"/>
        <v>jazz</v>
      </c>
      <c r="S928" s="8">
        <f t="shared" si="87"/>
        <v>40338.02002314815</v>
      </c>
      <c r="T928" s="8">
        <f t="shared" si="88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9"/>
        <v>#DIV/0!</v>
      </c>
      <c r="Q929" t="str">
        <f t="shared" si="85"/>
        <v>music</v>
      </c>
      <c r="R929" t="str">
        <f t="shared" si="86"/>
        <v>jazz</v>
      </c>
      <c r="S929" s="8">
        <f t="shared" si="87"/>
        <v>41013.822858796295</v>
      </c>
      <c r="T929" s="8">
        <f t="shared" si="88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9"/>
        <v>56</v>
      </c>
      <c r="Q930" t="str">
        <f t="shared" si="85"/>
        <v>music</v>
      </c>
      <c r="R930" t="str">
        <f t="shared" si="86"/>
        <v>jazz</v>
      </c>
      <c r="S930" s="8">
        <f t="shared" si="87"/>
        <v>41180.86241898148</v>
      </c>
      <c r="T930" s="8">
        <f t="shared" si="88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9"/>
        <v>#DIV/0!</v>
      </c>
      <c r="Q931" t="str">
        <f t="shared" si="85"/>
        <v>music</v>
      </c>
      <c r="R931" t="str">
        <f t="shared" si="86"/>
        <v>jazz</v>
      </c>
      <c r="S931" s="8">
        <f t="shared" si="87"/>
        <v>40978.238067129627</v>
      </c>
      <c r="T931" s="8">
        <f t="shared" si="88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9"/>
        <v>69</v>
      </c>
      <c r="Q932" t="str">
        <f t="shared" si="85"/>
        <v>music</v>
      </c>
      <c r="R932" t="str">
        <f t="shared" si="86"/>
        <v>jazz</v>
      </c>
      <c r="S932" s="8">
        <f t="shared" si="87"/>
        <v>40312.915578703702</v>
      </c>
      <c r="T932" s="8">
        <f t="shared" si="88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9"/>
        <v>19</v>
      </c>
      <c r="Q933" t="str">
        <f t="shared" si="85"/>
        <v>music</v>
      </c>
      <c r="R933" t="str">
        <f t="shared" si="86"/>
        <v>jazz</v>
      </c>
      <c r="S933" s="8">
        <f t="shared" si="87"/>
        <v>41680.359976851854</v>
      </c>
      <c r="T933" s="8">
        <f t="shared" si="88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9"/>
        <v>46</v>
      </c>
      <c r="Q934" t="str">
        <f t="shared" si="85"/>
        <v>music</v>
      </c>
      <c r="R934" t="str">
        <f t="shared" si="86"/>
        <v>jazz</v>
      </c>
      <c r="S934" s="8">
        <f t="shared" si="87"/>
        <v>41310.969270833331</v>
      </c>
      <c r="T934" s="8">
        <f t="shared" si="88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9"/>
        <v>60</v>
      </c>
      <c r="Q935" t="str">
        <f t="shared" si="85"/>
        <v>music</v>
      </c>
      <c r="R935" t="str">
        <f t="shared" si="86"/>
        <v>jazz</v>
      </c>
      <c r="S935" s="8">
        <f t="shared" si="87"/>
        <v>41711.169085648151</v>
      </c>
      <c r="T935" s="8">
        <f t="shared" si="88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9"/>
        <v>51</v>
      </c>
      <c r="Q936" t="str">
        <f t="shared" si="85"/>
        <v>music</v>
      </c>
      <c r="R936" t="str">
        <f t="shared" si="86"/>
        <v>jazz</v>
      </c>
      <c r="S936" s="8">
        <f t="shared" si="87"/>
        <v>41733.737083333333</v>
      </c>
      <c r="T936" s="8">
        <f t="shared" si="88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9"/>
        <v>25</v>
      </c>
      <c r="Q937" t="str">
        <f t="shared" si="85"/>
        <v>music</v>
      </c>
      <c r="R937" t="str">
        <f t="shared" si="86"/>
        <v>jazz</v>
      </c>
      <c r="S937" s="8">
        <f t="shared" si="87"/>
        <v>42368.333668981482</v>
      </c>
      <c r="T937" s="8">
        <f t="shared" si="88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9"/>
        <v>#DIV/0!</v>
      </c>
      <c r="Q938" t="str">
        <f t="shared" si="85"/>
        <v>music</v>
      </c>
      <c r="R938" t="str">
        <f t="shared" si="86"/>
        <v>jazz</v>
      </c>
      <c r="S938" s="8">
        <f t="shared" si="87"/>
        <v>40883.024178240739</v>
      </c>
      <c r="T938" s="8">
        <f t="shared" si="88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9"/>
        <v>20</v>
      </c>
      <c r="Q939" t="str">
        <f t="shared" si="85"/>
        <v>music</v>
      </c>
      <c r="R939" t="str">
        <f t="shared" si="86"/>
        <v>jazz</v>
      </c>
      <c r="S939" s="8">
        <f t="shared" si="87"/>
        <v>41551.798113425924</v>
      </c>
      <c r="T939" s="8">
        <f t="shared" si="88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9"/>
        <v>25</v>
      </c>
      <c r="Q940" t="str">
        <f t="shared" si="85"/>
        <v>music</v>
      </c>
      <c r="R940" t="str">
        <f t="shared" si="86"/>
        <v>jazz</v>
      </c>
      <c r="S940" s="8">
        <f t="shared" si="87"/>
        <v>41124.479722222226</v>
      </c>
      <c r="T940" s="8">
        <f t="shared" si="88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9"/>
        <v>20</v>
      </c>
      <c r="Q941" t="str">
        <f t="shared" si="85"/>
        <v>music</v>
      </c>
      <c r="R941" t="str">
        <f t="shared" si="86"/>
        <v>jazz</v>
      </c>
      <c r="S941" s="8">
        <f t="shared" si="87"/>
        <v>41416.763171296298</v>
      </c>
      <c r="T941" s="8">
        <f t="shared" si="88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9"/>
        <v>110</v>
      </c>
      <c r="Q942" t="str">
        <f t="shared" si="85"/>
        <v>technology</v>
      </c>
      <c r="R942" t="str">
        <f t="shared" si="86"/>
        <v>wearables</v>
      </c>
      <c r="S942" s="8">
        <f t="shared" si="87"/>
        <v>42182.008402777778</v>
      </c>
      <c r="T942" s="8">
        <f t="shared" si="88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9"/>
        <v>37</v>
      </c>
      <c r="Q943" t="str">
        <f t="shared" si="85"/>
        <v>technology</v>
      </c>
      <c r="R943" t="str">
        <f t="shared" si="86"/>
        <v>wearables</v>
      </c>
      <c r="S943" s="8">
        <f t="shared" si="87"/>
        <v>42746.096585648149</v>
      </c>
      <c r="T943" s="8">
        <f t="shared" si="88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9"/>
        <v>42</v>
      </c>
      <c r="Q944" t="str">
        <f t="shared" si="85"/>
        <v>technology</v>
      </c>
      <c r="R944" t="str">
        <f t="shared" si="86"/>
        <v>wearables</v>
      </c>
      <c r="S944" s="8">
        <f t="shared" si="87"/>
        <v>42382.843287037031</v>
      </c>
      <c r="T944" s="8">
        <f t="shared" si="88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9"/>
        <v>24</v>
      </c>
      <c r="Q945" t="str">
        <f t="shared" si="85"/>
        <v>technology</v>
      </c>
      <c r="R945" t="str">
        <f t="shared" si="86"/>
        <v>wearables</v>
      </c>
      <c r="S945" s="8">
        <f t="shared" si="87"/>
        <v>42673.66788194445</v>
      </c>
      <c r="T945" s="8">
        <f t="shared" si="88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9"/>
        <v>69</v>
      </c>
      <c r="Q946" t="str">
        <f t="shared" si="85"/>
        <v>technology</v>
      </c>
      <c r="R946" t="str">
        <f t="shared" si="86"/>
        <v>wearables</v>
      </c>
      <c r="S946" s="8">
        <f t="shared" si="87"/>
        <v>42444.583912037036</v>
      </c>
      <c r="T946" s="8">
        <f t="shared" si="88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9"/>
        <v>155</v>
      </c>
      <c r="Q947" t="str">
        <f t="shared" si="85"/>
        <v>technology</v>
      </c>
      <c r="R947" t="str">
        <f t="shared" si="86"/>
        <v>wearables</v>
      </c>
      <c r="S947" s="8">
        <f t="shared" si="87"/>
        <v>42732.872986111113</v>
      </c>
      <c r="T947" s="8">
        <f t="shared" si="88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9"/>
        <v>57</v>
      </c>
      <c r="Q948" t="str">
        <f t="shared" si="85"/>
        <v>technology</v>
      </c>
      <c r="R948" t="str">
        <f t="shared" si="86"/>
        <v>wearables</v>
      </c>
      <c r="S948" s="8">
        <f t="shared" si="87"/>
        <v>42592.750555555554</v>
      </c>
      <c r="T948" s="8">
        <f t="shared" si="88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9"/>
        <v>#DIV/0!</v>
      </c>
      <c r="Q949" t="str">
        <f t="shared" si="85"/>
        <v>technology</v>
      </c>
      <c r="R949" t="str">
        <f t="shared" si="86"/>
        <v>wearables</v>
      </c>
      <c r="S949" s="8">
        <f t="shared" si="87"/>
        <v>42491.781319444446</v>
      </c>
      <c r="T949" s="8">
        <f t="shared" si="88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9"/>
        <v>60</v>
      </c>
      <c r="Q950" t="str">
        <f t="shared" si="85"/>
        <v>technology</v>
      </c>
      <c r="R950" t="str">
        <f t="shared" si="86"/>
        <v>wearables</v>
      </c>
      <c r="S950" s="8">
        <f t="shared" si="87"/>
        <v>42411.828287037039</v>
      </c>
      <c r="T950" s="8">
        <f t="shared" si="88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9"/>
        <v>39</v>
      </c>
      <c r="Q951" t="str">
        <f t="shared" si="85"/>
        <v>technology</v>
      </c>
      <c r="R951" t="str">
        <f t="shared" si="86"/>
        <v>wearables</v>
      </c>
      <c r="S951" s="8">
        <f t="shared" si="87"/>
        <v>42361.043703703705</v>
      </c>
      <c r="T951" s="8">
        <f t="shared" si="88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9"/>
        <v>58</v>
      </c>
      <c r="Q952" t="str">
        <f t="shared" si="85"/>
        <v>technology</v>
      </c>
      <c r="R952" t="str">
        <f t="shared" si="86"/>
        <v>wearables</v>
      </c>
      <c r="S952" s="8">
        <f t="shared" si="87"/>
        <v>42356.750706018516</v>
      </c>
      <c r="T952" s="8">
        <f t="shared" si="88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9"/>
        <v>159</v>
      </c>
      <c r="Q953" t="str">
        <f t="shared" si="85"/>
        <v>technology</v>
      </c>
      <c r="R953" t="str">
        <f t="shared" si="86"/>
        <v>wearables</v>
      </c>
      <c r="S953" s="8">
        <f t="shared" si="87"/>
        <v>42480.653611111105</v>
      </c>
      <c r="T953" s="8">
        <f t="shared" si="88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9"/>
        <v>100</v>
      </c>
      <c r="Q954" t="str">
        <f t="shared" si="85"/>
        <v>technology</v>
      </c>
      <c r="R954" t="str">
        <f t="shared" si="86"/>
        <v>wearables</v>
      </c>
      <c r="S954" s="8">
        <f t="shared" si="87"/>
        <v>42662.613564814819</v>
      </c>
      <c r="T954" s="8">
        <f t="shared" si="88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9"/>
        <v>25</v>
      </c>
      <c r="Q955" t="str">
        <f t="shared" si="85"/>
        <v>technology</v>
      </c>
      <c r="R955" t="str">
        <f t="shared" si="86"/>
        <v>wearables</v>
      </c>
      <c r="S955" s="8">
        <f t="shared" si="87"/>
        <v>41999.164340277777</v>
      </c>
      <c r="T955" s="8">
        <f t="shared" si="88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9"/>
        <v>89</v>
      </c>
      <c r="Q956" t="str">
        <f t="shared" si="85"/>
        <v>technology</v>
      </c>
      <c r="R956" t="str">
        <f t="shared" si="86"/>
        <v>wearables</v>
      </c>
      <c r="S956" s="8">
        <f t="shared" si="87"/>
        <v>42194.833784722221</v>
      </c>
      <c r="T956" s="8">
        <f t="shared" si="88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9"/>
        <v>183</v>
      </c>
      <c r="Q957" t="str">
        <f t="shared" si="85"/>
        <v>technology</v>
      </c>
      <c r="R957" t="str">
        <f t="shared" si="86"/>
        <v>wearables</v>
      </c>
      <c r="S957" s="8">
        <f t="shared" si="87"/>
        <v>42586.295138888891</v>
      </c>
      <c r="T957" s="8">
        <f t="shared" si="88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9"/>
        <v>51</v>
      </c>
      <c r="Q958" t="str">
        <f t="shared" si="85"/>
        <v>technology</v>
      </c>
      <c r="R958" t="str">
        <f t="shared" si="86"/>
        <v>wearables</v>
      </c>
      <c r="S958" s="8">
        <f t="shared" si="87"/>
        <v>42060.913877314815</v>
      </c>
      <c r="T958" s="8">
        <f t="shared" si="88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9"/>
        <v>33</v>
      </c>
      <c r="Q959" t="str">
        <f t="shared" si="85"/>
        <v>technology</v>
      </c>
      <c r="R959" t="str">
        <f t="shared" si="86"/>
        <v>wearables</v>
      </c>
      <c r="S959" s="8">
        <f t="shared" si="87"/>
        <v>42660.552465277782</v>
      </c>
      <c r="T959" s="8">
        <f t="shared" si="88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9"/>
        <v>52</v>
      </c>
      <c r="Q960" t="str">
        <f t="shared" si="85"/>
        <v>technology</v>
      </c>
      <c r="R960" t="str">
        <f t="shared" si="86"/>
        <v>wearables</v>
      </c>
      <c r="S960" s="8">
        <f t="shared" si="87"/>
        <v>42082.802812499998</v>
      </c>
      <c r="T960" s="8">
        <f t="shared" si="88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9"/>
        <v>114</v>
      </c>
      <c r="Q961" t="str">
        <f t="shared" si="85"/>
        <v>technology</v>
      </c>
      <c r="R961" t="str">
        <f t="shared" si="86"/>
        <v>wearables</v>
      </c>
      <c r="S961" s="8">
        <f t="shared" si="87"/>
        <v>41993.174363425926</v>
      </c>
      <c r="T961" s="8">
        <f t="shared" si="88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ROUND(E962/D962*100,0)</f>
        <v>46</v>
      </c>
      <c r="P962">
        <f t="shared" si="89"/>
        <v>136</v>
      </c>
      <c r="Q962" t="str">
        <f t="shared" si="85"/>
        <v>technology</v>
      </c>
      <c r="R962" t="str">
        <f t="shared" si="86"/>
        <v>wearables</v>
      </c>
      <c r="S962" s="8">
        <f t="shared" si="87"/>
        <v>42766.626793981486</v>
      </c>
      <c r="T962" s="8">
        <f t="shared" si="88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</v>
      </c>
      <c r="P963">
        <f t="shared" si="89"/>
        <v>364</v>
      </c>
      <c r="Q963" t="str">
        <f t="shared" ref="Q963:Q1026" si="91">LEFT(N963,SEARCH("/",N963)-1)</f>
        <v>technology</v>
      </c>
      <c r="R963" t="str">
        <f t="shared" ref="R963:R1026" si="92">RIGHT(N963,LEN(N963)-SEARCH("/",N963))</f>
        <v>wearables</v>
      </c>
      <c r="S963" s="8">
        <f t="shared" ref="S963:S1026" si="93">(((J963/60)/60)/24)+DATE(1970,1,1)</f>
        <v>42740.693692129629</v>
      </c>
      <c r="T963" s="8">
        <f t="shared" ref="T963:T1026" si="94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89"/>
        <v>19</v>
      </c>
      <c r="Q964" t="str">
        <f t="shared" si="91"/>
        <v>technology</v>
      </c>
      <c r="R964" t="str">
        <f t="shared" si="92"/>
        <v>wearables</v>
      </c>
      <c r="S964" s="8">
        <f t="shared" si="93"/>
        <v>42373.712418981479</v>
      </c>
      <c r="T964" s="8">
        <f t="shared" si="94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89"/>
        <v>42</v>
      </c>
      <c r="Q965" t="str">
        <f t="shared" si="91"/>
        <v>technology</v>
      </c>
      <c r="R965" t="str">
        <f t="shared" si="92"/>
        <v>wearables</v>
      </c>
      <c r="S965" s="8">
        <f t="shared" si="93"/>
        <v>42625.635636574079</v>
      </c>
      <c r="T965" s="8">
        <f t="shared" si="94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ref="P966:P1029" si="95">ROUND(E966/L966,0)</f>
        <v>30</v>
      </c>
      <c r="Q966" t="str">
        <f t="shared" si="91"/>
        <v>technology</v>
      </c>
      <c r="R966" t="str">
        <f t="shared" si="92"/>
        <v>wearables</v>
      </c>
      <c r="S966" s="8">
        <f t="shared" si="93"/>
        <v>42208.628692129627</v>
      </c>
      <c r="T966" s="8">
        <f t="shared" si="94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5"/>
        <v>50</v>
      </c>
      <c r="Q967" t="str">
        <f t="shared" si="91"/>
        <v>technology</v>
      </c>
      <c r="R967" t="str">
        <f t="shared" si="92"/>
        <v>wearables</v>
      </c>
      <c r="S967" s="8">
        <f t="shared" si="93"/>
        <v>42637.016736111109</v>
      </c>
      <c r="T967" s="8">
        <f t="shared" si="94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5"/>
        <v>59</v>
      </c>
      <c r="Q968" t="str">
        <f t="shared" si="91"/>
        <v>technology</v>
      </c>
      <c r="R968" t="str">
        <f t="shared" si="92"/>
        <v>wearables</v>
      </c>
      <c r="S968" s="8">
        <f t="shared" si="93"/>
        <v>42619.635787037041</v>
      </c>
      <c r="T968" s="8">
        <f t="shared" si="94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5"/>
        <v>44</v>
      </c>
      <c r="Q969" t="str">
        <f t="shared" si="91"/>
        <v>technology</v>
      </c>
      <c r="R969" t="str">
        <f t="shared" si="92"/>
        <v>wearables</v>
      </c>
      <c r="S969" s="8">
        <f t="shared" si="93"/>
        <v>42422.254328703704</v>
      </c>
      <c r="T969" s="8">
        <f t="shared" si="94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5"/>
        <v>27</v>
      </c>
      <c r="Q970" t="str">
        <f t="shared" si="91"/>
        <v>technology</v>
      </c>
      <c r="R970" t="str">
        <f t="shared" si="92"/>
        <v>wearables</v>
      </c>
      <c r="S970" s="8">
        <f t="shared" si="93"/>
        <v>41836.847615740742</v>
      </c>
      <c r="T970" s="8">
        <f t="shared" si="94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5"/>
        <v>1273</v>
      </c>
      <c r="Q971" t="str">
        <f t="shared" si="91"/>
        <v>technology</v>
      </c>
      <c r="R971" t="str">
        <f t="shared" si="92"/>
        <v>wearables</v>
      </c>
      <c r="S971" s="8">
        <f t="shared" si="93"/>
        <v>42742.30332175926</v>
      </c>
      <c r="T971" s="8">
        <f t="shared" si="94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5"/>
        <v>164</v>
      </c>
      <c r="Q972" t="str">
        <f t="shared" si="91"/>
        <v>technology</v>
      </c>
      <c r="R972" t="str">
        <f t="shared" si="92"/>
        <v>wearables</v>
      </c>
      <c r="S972" s="8">
        <f t="shared" si="93"/>
        <v>42721.220520833333</v>
      </c>
      <c r="T972" s="8">
        <f t="shared" si="94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5"/>
        <v>45</v>
      </c>
      <c r="Q973" t="str">
        <f t="shared" si="91"/>
        <v>technology</v>
      </c>
      <c r="R973" t="str">
        <f t="shared" si="92"/>
        <v>wearables</v>
      </c>
      <c r="S973" s="8">
        <f t="shared" si="93"/>
        <v>42111.709027777775</v>
      </c>
      <c r="T973" s="8">
        <f t="shared" si="94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5"/>
        <v>154</v>
      </c>
      <c r="Q974" t="str">
        <f t="shared" si="91"/>
        <v>technology</v>
      </c>
      <c r="R974" t="str">
        <f t="shared" si="92"/>
        <v>wearables</v>
      </c>
      <c r="S974" s="8">
        <f t="shared" si="93"/>
        <v>41856.865717592591</v>
      </c>
      <c r="T974" s="8">
        <f t="shared" si="94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5"/>
        <v>51</v>
      </c>
      <c r="Q975" t="str">
        <f t="shared" si="91"/>
        <v>technology</v>
      </c>
      <c r="R975" t="str">
        <f t="shared" si="92"/>
        <v>wearables</v>
      </c>
      <c r="S975" s="8">
        <f t="shared" si="93"/>
        <v>42257.014965277776</v>
      </c>
      <c r="T975" s="8">
        <f t="shared" si="94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5"/>
        <v>93</v>
      </c>
      <c r="Q976" t="str">
        <f t="shared" si="91"/>
        <v>technology</v>
      </c>
      <c r="R976" t="str">
        <f t="shared" si="92"/>
        <v>wearables</v>
      </c>
      <c r="S976" s="8">
        <f t="shared" si="93"/>
        <v>42424.749490740738</v>
      </c>
      <c r="T976" s="8">
        <f t="shared" si="94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5"/>
        <v>109</v>
      </c>
      <c r="Q977" t="str">
        <f t="shared" si="91"/>
        <v>technology</v>
      </c>
      <c r="R977" t="str">
        <f t="shared" si="92"/>
        <v>wearables</v>
      </c>
      <c r="S977" s="8">
        <f t="shared" si="93"/>
        <v>42489.696585648147</v>
      </c>
      <c r="T977" s="8">
        <f t="shared" si="94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5"/>
        <v>161</v>
      </c>
      <c r="Q978" t="str">
        <f t="shared" si="91"/>
        <v>technology</v>
      </c>
      <c r="R978" t="str">
        <f t="shared" si="92"/>
        <v>wearables</v>
      </c>
      <c r="S978" s="8">
        <f t="shared" si="93"/>
        <v>42185.058993055558</v>
      </c>
      <c r="T978" s="8">
        <f t="shared" si="94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5"/>
        <v>76</v>
      </c>
      <c r="Q979" t="str">
        <f t="shared" si="91"/>
        <v>technology</v>
      </c>
      <c r="R979" t="str">
        <f t="shared" si="92"/>
        <v>wearables</v>
      </c>
      <c r="S979" s="8">
        <f t="shared" si="93"/>
        <v>42391.942094907412</v>
      </c>
      <c r="T979" s="8">
        <f t="shared" si="94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5"/>
        <v>791</v>
      </c>
      <c r="Q980" t="str">
        <f t="shared" si="91"/>
        <v>technology</v>
      </c>
      <c r="R980" t="str">
        <f t="shared" si="92"/>
        <v>wearables</v>
      </c>
      <c r="S980" s="8">
        <f t="shared" si="93"/>
        <v>42395.309039351851</v>
      </c>
      <c r="T980" s="8">
        <f t="shared" si="94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5"/>
        <v>302</v>
      </c>
      <c r="Q981" t="str">
        <f t="shared" si="91"/>
        <v>technology</v>
      </c>
      <c r="R981" t="str">
        <f t="shared" si="92"/>
        <v>wearables</v>
      </c>
      <c r="S981" s="8">
        <f t="shared" si="93"/>
        <v>42506.416990740734</v>
      </c>
      <c r="T981" s="8">
        <f t="shared" si="94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5"/>
        <v>48</v>
      </c>
      <c r="Q982" t="str">
        <f t="shared" si="91"/>
        <v>technology</v>
      </c>
      <c r="R982" t="str">
        <f t="shared" si="92"/>
        <v>wearables</v>
      </c>
      <c r="S982" s="8">
        <f t="shared" si="93"/>
        <v>41928.904189814813</v>
      </c>
      <c r="T982" s="8">
        <f t="shared" si="94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5"/>
        <v>3</v>
      </c>
      <c r="Q983" t="str">
        <f t="shared" si="91"/>
        <v>technology</v>
      </c>
      <c r="R983" t="str">
        <f t="shared" si="92"/>
        <v>wearables</v>
      </c>
      <c r="S983" s="8">
        <f t="shared" si="93"/>
        <v>41830.947013888886</v>
      </c>
      <c r="T983" s="8">
        <f t="shared" si="94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5"/>
        <v>1</v>
      </c>
      <c r="Q984" t="str">
        <f t="shared" si="91"/>
        <v>technology</v>
      </c>
      <c r="R984" t="str">
        <f t="shared" si="92"/>
        <v>wearables</v>
      </c>
      <c r="S984" s="8">
        <f t="shared" si="93"/>
        <v>42615.753310185188</v>
      </c>
      <c r="T984" s="8">
        <f t="shared" si="94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5"/>
        <v>172</v>
      </c>
      <c r="Q985" t="str">
        <f t="shared" si="91"/>
        <v>technology</v>
      </c>
      <c r="R985" t="str">
        <f t="shared" si="92"/>
        <v>wearables</v>
      </c>
      <c r="S985" s="8">
        <f t="shared" si="93"/>
        <v>42574.667650462965</v>
      </c>
      <c r="T985" s="8">
        <f t="shared" si="94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5"/>
        <v>35</v>
      </c>
      <c r="Q986" t="str">
        <f t="shared" si="91"/>
        <v>technology</v>
      </c>
      <c r="R986" t="str">
        <f t="shared" si="92"/>
        <v>wearables</v>
      </c>
      <c r="S986" s="8">
        <f t="shared" si="93"/>
        <v>42061.11583333333</v>
      </c>
      <c r="T986" s="8">
        <f t="shared" si="94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5"/>
        <v>82</v>
      </c>
      <c r="Q987" t="str">
        <f t="shared" si="91"/>
        <v>technology</v>
      </c>
      <c r="R987" t="str">
        <f t="shared" si="92"/>
        <v>wearables</v>
      </c>
      <c r="S987" s="8">
        <f t="shared" si="93"/>
        <v>42339.967708333337</v>
      </c>
      <c r="T987" s="8">
        <f t="shared" si="94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5"/>
        <v>111</v>
      </c>
      <c r="Q988" t="str">
        <f t="shared" si="91"/>
        <v>technology</v>
      </c>
      <c r="R988" t="str">
        <f t="shared" si="92"/>
        <v>wearables</v>
      </c>
      <c r="S988" s="8">
        <f t="shared" si="93"/>
        <v>42324.767361111109</v>
      </c>
      <c r="T988" s="8">
        <f t="shared" si="94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5"/>
        <v>161</v>
      </c>
      <c r="Q989" t="str">
        <f t="shared" si="91"/>
        <v>technology</v>
      </c>
      <c r="R989" t="str">
        <f t="shared" si="92"/>
        <v>wearables</v>
      </c>
      <c r="S989" s="8">
        <f t="shared" si="93"/>
        <v>41773.294560185182</v>
      </c>
      <c r="T989" s="8">
        <f t="shared" si="94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5"/>
        <v>#DIV/0!</v>
      </c>
      <c r="Q990" t="str">
        <f t="shared" si="91"/>
        <v>technology</v>
      </c>
      <c r="R990" t="str">
        <f t="shared" si="92"/>
        <v>wearables</v>
      </c>
      <c r="S990" s="8">
        <f t="shared" si="93"/>
        <v>42614.356770833328</v>
      </c>
      <c r="T990" s="8">
        <f t="shared" si="94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5"/>
        <v>52</v>
      </c>
      <c r="Q991" t="str">
        <f t="shared" si="91"/>
        <v>technology</v>
      </c>
      <c r="R991" t="str">
        <f t="shared" si="92"/>
        <v>wearables</v>
      </c>
      <c r="S991" s="8">
        <f t="shared" si="93"/>
        <v>42611.933969907404</v>
      </c>
      <c r="T991" s="8">
        <f t="shared" si="94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5"/>
        <v>13</v>
      </c>
      <c r="Q992" t="str">
        <f t="shared" si="91"/>
        <v>technology</v>
      </c>
      <c r="R992" t="str">
        <f t="shared" si="92"/>
        <v>wearables</v>
      </c>
      <c r="S992" s="8">
        <f t="shared" si="93"/>
        <v>41855.784305555557</v>
      </c>
      <c r="T992" s="8">
        <f t="shared" si="94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5"/>
        <v>30</v>
      </c>
      <c r="Q993" t="str">
        <f t="shared" si="91"/>
        <v>technology</v>
      </c>
      <c r="R993" t="str">
        <f t="shared" si="92"/>
        <v>wearables</v>
      </c>
      <c r="S993" s="8">
        <f t="shared" si="93"/>
        <v>42538.75680555556</v>
      </c>
      <c r="T993" s="8">
        <f t="shared" si="94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5"/>
        <v>117</v>
      </c>
      <c r="Q994" t="str">
        <f t="shared" si="91"/>
        <v>technology</v>
      </c>
      <c r="R994" t="str">
        <f t="shared" si="92"/>
        <v>wearables</v>
      </c>
      <c r="S994" s="8">
        <f t="shared" si="93"/>
        <v>42437.924988425926</v>
      </c>
      <c r="T994" s="8">
        <f t="shared" si="94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5"/>
        <v>90</v>
      </c>
      <c r="Q995" t="str">
        <f t="shared" si="91"/>
        <v>technology</v>
      </c>
      <c r="R995" t="str">
        <f t="shared" si="92"/>
        <v>wearables</v>
      </c>
      <c r="S995" s="8">
        <f t="shared" si="93"/>
        <v>42652.964907407411</v>
      </c>
      <c r="T995" s="8">
        <f t="shared" si="94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5"/>
        <v>424</v>
      </c>
      <c r="Q996" t="str">
        <f t="shared" si="91"/>
        <v>technology</v>
      </c>
      <c r="R996" t="str">
        <f t="shared" si="92"/>
        <v>wearables</v>
      </c>
      <c r="S996" s="8">
        <f t="shared" si="93"/>
        <v>41921.263078703705</v>
      </c>
      <c r="T996" s="8">
        <f t="shared" si="94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5"/>
        <v>81</v>
      </c>
      <c r="Q997" t="str">
        <f t="shared" si="91"/>
        <v>technology</v>
      </c>
      <c r="R997" t="str">
        <f t="shared" si="92"/>
        <v>wearables</v>
      </c>
      <c r="S997" s="8">
        <f t="shared" si="93"/>
        <v>41947.940740740742</v>
      </c>
      <c r="T997" s="8">
        <f t="shared" si="94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5"/>
        <v>13</v>
      </c>
      <c r="Q998" t="str">
        <f t="shared" si="91"/>
        <v>technology</v>
      </c>
      <c r="R998" t="str">
        <f t="shared" si="92"/>
        <v>wearables</v>
      </c>
      <c r="S998" s="8">
        <f t="shared" si="93"/>
        <v>41817.866435185184</v>
      </c>
      <c r="T998" s="8">
        <f t="shared" si="94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5"/>
        <v>8</v>
      </c>
      <c r="Q999" t="str">
        <f t="shared" si="91"/>
        <v>technology</v>
      </c>
      <c r="R999" t="str">
        <f t="shared" si="92"/>
        <v>wearables</v>
      </c>
      <c r="S999" s="8">
        <f t="shared" si="93"/>
        <v>41941.10297453704</v>
      </c>
      <c r="T999" s="8">
        <f t="shared" si="94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5"/>
        <v>153</v>
      </c>
      <c r="Q1000" t="str">
        <f t="shared" si="91"/>
        <v>technology</v>
      </c>
      <c r="R1000" t="str">
        <f t="shared" si="92"/>
        <v>wearables</v>
      </c>
      <c r="S1000" s="8">
        <f t="shared" si="93"/>
        <v>42282.168993055559</v>
      </c>
      <c r="T1000" s="8">
        <f t="shared" si="94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5"/>
        <v>292</v>
      </c>
      <c r="Q1001" t="str">
        <f t="shared" si="91"/>
        <v>technology</v>
      </c>
      <c r="R1001" t="str">
        <f t="shared" si="92"/>
        <v>wearables</v>
      </c>
      <c r="S1001" s="8">
        <f t="shared" si="93"/>
        <v>41926.29965277778</v>
      </c>
      <c r="T1001" s="8">
        <f t="shared" si="94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8">
        <f t="shared" si="93"/>
        <v>42749.059722222228</v>
      </c>
      <c r="T1002" s="8">
        <f t="shared" si="94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8">
        <f t="shared" si="93"/>
        <v>42720.720057870371</v>
      </c>
      <c r="T1003" s="8">
        <f t="shared" si="94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5"/>
        <v>135</v>
      </c>
      <c r="Q1004" t="str">
        <f t="shared" si="91"/>
        <v>technology</v>
      </c>
      <c r="R1004" t="str">
        <f t="shared" si="92"/>
        <v>wearables</v>
      </c>
      <c r="S1004" s="8">
        <f t="shared" si="93"/>
        <v>42325.684189814812</v>
      </c>
      <c r="T1004" s="8">
        <f t="shared" si="94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5"/>
        <v>214</v>
      </c>
      <c r="Q1005" t="str">
        <f t="shared" si="91"/>
        <v>technology</v>
      </c>
      <c r="R1005" t="str">
        <f t="shared" si="92"/>
        <v>wearables</v>
      </c>
      <c r="S1005" s="8">
        <f t="shared" si="93"/>
        <v>42780.709039351852</v>
      </c>
      <c r="T1005" s="8">
        <f t="shared" si="94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5"/>
        <v>216</v>
      </c>
      <c r="Q1006" t="str">
        <f t="shared" si="91"/>
        <v>technology</v>
      </c>
      <c r="R1006" t="str">
        <f t="shared" si="92"/>
        <v>wearables</v>
      </c>
      <c r="S1006" s="8">
        <f t="shared" si="93"/>
        <v>42388.708645833336</v>
      </c>
      <c r="T1006" s="8">
        <f t="shared" si="94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5"/>
        <v>932</v>
      </c>
      <c r="Q1007" t="str">
        <f t="shared" si="91"/>
        <v>technology</v>
      </c>
      <c r="R1007" t="str">
        <f t="shared" si="92"/>
        <v>wearables</v>
      </c>
      <c r="S1007" s="8">
        <f t="shared" si="93"/>
        <v>42276.624803240738</v>
      </c>
      <c r="T1007" s="8">
        <f t="shared" si="94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5"/>
        <v>29</v>
      </c>
      <c r="Q1008" t="str">
        <f t="shared" si="91"/>
        <v>technology</v>
      </c>
      <c r="R1008" t="str">
        <f t="shared" si="92"/>
        <v>wearables</v>
      </c>
      <c r="S1008" s="8">
        <f t="shared" si="93"/>
        <v>41977.040185185186</v>
      </c>
      <c r="T1008" s="8">
        <f t="shared" si="94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5"/>
        <v>175</v>
      </c>
      <c r="Q1009" t="str">
        <f t="shared" si="91"/>
        <v>technology</v>
      </c>
      <c r="R1009" t="str">
        <f t="shared" si="92"/>
        <v>wearables</v>
      </c>
      <c r="S1009" s="8">
        <f t="shared" si="93"/>
        <v>42676.583599537036</v>
      </c>
      <c r="T1009" s="8">
        <f t="shared" si="94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8">
        <f t="shared" si="93"/>
        <v>42702.809201388889</v>
      </c>
      <c r="T1010" s="8">
        <f t="shared" si="94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5"/>
        <v>65</v>
      </c>
      <c r="Q1011" t="str">
        <f t="shared" si="91"/>
        <v>technology</v>
      </c>
      <c r="R1011" t="str">
        <f t="shared" si="92"/>
        <v>wearables</v>
      </c>
      <c r="S1011" s="8">
        <f t="shared" si="93"/>
        <v>42510.604699074072</v>
      </c>
      <c r="T1011" s="8">
        <f t="shared" si="94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5"/>
        <v>55</v>
      </c>
      <c r="Q1012" t="str">
        <f t="shared" si="91"/>
        <v>technology</v>
      </c>
      <c r="R1012" t="str">
        <f t="shared" si="92"/>
        <v>wearables</v>
      </c>
      <c r="S1012" s="8">
        <f t="shared" si="93"/>
        <v>42561.829421296294</v>
      </c>
      <c r="T1012" s="8">
        <f t="shared" si="94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5"/>
        <v>75</v>
      </c>
      <c r="Q1013" t="str">
        <f t="shared" si="91"/>
        <v>technology</v>
      </c>
      <c r="R1013" t="str">
        <f t="shared" si="92"/>
        <v>wearables</v>
      </c>
      <c r="S1013" s="8">
        <f t="shared" si="93"/>
        <v>41946.898090277777</v>
      </c>
      <c r="T1013" s="8">
        <f t="shared" si="94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5"/>
        <v>1389</v>
      </c>
      <c r="Q1014" t="str">
        <f t="shared" si="91"/>
        <v>technology</v>
      </c>
      <c r="R1014" t="str">
        <f t="shared" si="92"/>
        <v>wearables</v>
      </c>
      <c r="S1014" s="8">
        <f t="shared" si="93"/>
        <v>42714.440416666665</v>
      </c>
      <c r="T1014" s="8">
        <f t="shared" si="94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5"/>
        <v>96</v>
      </c>
      <c r="Q1015" t="str">
        <f t="shared" si="91"/>
        <v>technology</v>
      </c>
      <c r="R1015" t="str">
        <f t="shared" si="92"/>
        <v>wearables</v>
      </c>
      <c r="S1015" s="8">
        <f t="shared" si="93"/>
        <v>42339.833981481483</v>
      </c>
      <c r="T1015" s="8">
        <f t="shared" si="94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5"/>
        <v>191</v>
      </c>
      <c r="Q1016" t="str">
        <f t="shared" si="91"/>
        <v>technology</v>
      </c>
      <c r="R1016" t="str">
        <f t="shared" si="92"/>
        <v>wearables</v>
      </c>
      <c r="S1016" s="8">
        <f t="shared" si="93"/>
        <v>41955.002488425926</v>
      </c>
      <c r="T1016" s="8">
        <f t="shared" si="94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5"/>
        <v>40</v>
      </c>
      <c r="Q1017" t="str">
        <f t="shared" si="91"/>
        <v>technology</v>
      </c>
      <c r="R1017" t="str">
        <f t="shared" si="92"/>
        <v>wearables</v>
      </c>
      <c r="S1017" s="8">
        <f t="shared" si="93"/>
        <v>42303.878414351857</v>
      </c>
      <c r="T1017" s="8">
        <f t="shared" si="94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5"/>
        <v>75</v>
      </c>
      <c r="Q1018" t="str">
        <f t="shared" si="91"/>
        <v>technology</v>
      </c>
      <c r="R1018" t="str">
        <f t="shared" si="92"/>
        <v>wearables</v>
      </c>
      <c r="S1018" s="8">
        <f t="shared" si="93"/>
        <v>42422.107129629629</v>
      </c>
      <c r="T1018" s="8">
        <f t="shared" si="94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5"/>
        <v>161</v>
      </c>
      <c r="Q1019" t="str">
        <f t="shared" si="91"/>
        <v>technology</v>
      </c>
      <c r="R1019" t="str">
        <f t="shared" si="92"/>
        <v>wearables</v>
      </c>
      <c r="S1019" s="8">
        <f t="shared" si="93"/>
        <v>42289.675173611111</v>
      </c>
      <c r="T1019" s="8">
        <f t="shared" si="94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5"/>
        <v>89</v>
      </c>
      <c r="Q1020" t="str">
        <f t="shared" si="91"/>
        <v>technology</v>
      </c>
      <c r="R1020" t="str">
        <f t="shared" si="92"/>
        <v>wearables</v>
      </c>
      <c r="S1020" s="8">
        <f t="shared" si="93"/>
        <v>42535.492280092592</v>
      </c>
      <c r="T1020" s="8">
        <f t="shared" si="94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5"/>
        <v>53</v>
      </c>
      <c r="Q1021" t="str">
        <f t="shared" si="91"/>
        <v>technology</v>
      </c>
      <c r="R1021" t="str">
        <f t="shared" si="92"/>
        <v>wearables</v>
      </c>
      <c r="S1021" s="8">
        <f t="shared" si="93"/>
        <v>42009.973946759259</v>
      </c>
      <c r="T1021" s="8">
        <f t="shared" si="94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5"/>
        <v>106</v>
      </c>
      <c r="Q1022" t="str">
        <f t="shared" si="91"/>
        <v>music</v>
      </c>
      <c r="R1022" t="str">
        <f t="shared" si="92"/>
        <v>electronic music</v>
      </c>
      <c r="S1022" s="8">
        <f t="shared" si="93"/>
        <v>42127.069548611107</v>
      </c>
      <c r="T1022" s="8">
        <f t="shared" si="94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5"/>
        <v>22</v>
      </c>
      <c r="Q1023" t="str">
        <f t="shared" si="91"/>
        <v>music</v>
      </c>
      <c r="R1023" t="str">
        <f t="shared" si="92"/>
        <v>electronic music</v>
      </c>
      <c r="S1023" s="8">
        <f t="shared" si="93"/>
        <v>42271.251979166671</v>
      </c>
      <c r="T1023" s="8">
        <f t="shared" si="94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5"/>
        <v>31</v>
      </c>
      <c r="Q1024" t="str">
        <f t="shared" si="91"/>
        <v>music</v>
      </c>
      <c r="R1024" t="str">
        <f t="shared" si="92"/>
        <v>electronic music</v>
      </c>
      <c r="S1024" s="8">
        <f t="shared" si="93"/>
        <v>42111.646724537044</v>
      </c>
      <c r="T1024" s="8">
        <f t="shared" si="94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5"/>
        <v>36</v>
      </c>
      <c r="Q1025" t="str">
        <f t="shared" si="91"/>
        <v>music</v>
      </c>
      <c r="R1025" t="str">
        <f t="shared" si="92"/>
        <v>electronic music</v>
      </c>
      <c r="S1025" s="8">
        <f t="shared" si="93"/>
        <v>42145.919687500005</v>
      </c>
      <c r="T1025" s="8">
        <f t="shared" si="94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ROUND(E1026/D1026*100,0)</f>
        <v>119</v>
      </c>
      <c r="P1026">
        <f t="shared" si="95"/>
        <v>389</v>
      </c>
      <c r="Q1026" t="str">
        <f t="shared" si="91"/>
        <v>music</v>
      </c>
      <c r="R1026" t="str">
        <f t="shared" si="92"/>
        <v>electronic music</v>
      </c>
      <c r="S1026" s="8">
        <f t="shared" si="93"/>
        <v>42370.580590277779</v>
      </c>
      <c r="T1026" s="8">
        <f t="shared" si="94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110</v>
      </c>
      <c r="P1027">
        <f t="shared" si="95"/>
        <v>72</v>
      </c>
      <c r="Q1027" t="str">
        <f t="shared" ref="Q1027:Q1090" si="97">LEFT(N1027,SEARCH("/",N1027)-1)</f>
        <v>music</v>
      </c>
      <c r="R1027" t="str">
        <f t="shared" ref="R1027:R1090" si="98">RIGHT(N1027,LEN(N1027)-SEARCH("/",N1027))</f>
        <v>electronic music</v>
      </c>
      <c r="S1027" s="8">
        <f t="shared" ref="S1027:S1090" si="99">(((J1027/60)/60)/24)+DATE(1970,1,1)</f>
        <v>42049.833761574075</v>
      </c>
      <c r="T1027" s="8">
        <f t="shared" ref="T1027:T1090" si="100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5"/>
        <v>57</v>
      </c>
      <c r="Q1028" t="str">
        <f t="shared" si="97"/>
        <v>music</v>
      </c>
      <c r="R1028" t="str">
        <f t="shared" si="98"/>
        <v>electronic music</v>
      </c>
      <c r="S1028" s="8">
        <f t="shared" si="99"/>
        <v>42426.407592592594</v>
      </c>
      <c r="T1028" s="8">
        <f t="shared" si="100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5"/>
        <v>70</v>
      </c>
      <c r="Q1029" t="str">
        <f t="shared" si="97"/>
        <v>music</v>
      </c>
      <c r="R1029" t="str">
        <f t="shared" si="98"/>
        <v>electronic music</v>
      </c>
      <c r="S1029" s="8">
        <f t="shared" si="99"/>
        <v>41905.034108796295</v>
      </c>
      <c r="T1029" s="8">
        <f t="shared" si="100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ref="P1030:P1093" si="101">ROUND(E1030/L1030,0)</f>
        <v>46</v>
      </c>
      <c r="Q1030" t="str">
        <f t="shared" si="97"/>
        <v>music</v>
      </c>
      <c r="R1030" t="str">
        <f t="shared" si="98"/>
        <v>electronic music</v>
      </c>
      <c r="S1030" s="8">
        <f t="shared" si="99"/>
        <v>42755.627372685187</v>
      </c>
      <c r="T1030" s="8">
        <f t="shared" si="100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101"/>
        <v>79</v>
      </c>
      <c r="Q1031" t="str">
        <f t="shared" si="97"/>
        <v>music</v>
      </c>
      <c r="R1031" t="str">
        <f t="shared" si="98"/>
        <v>electronic music</v>
      </c>
      <c r="S1031" s="8">
        <f t="shared" si="99"/>
        <v>42044.711886574078</v>
      </c>
      <c r="T1031" s="8">
        <f t="shared" si="100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101"/>
        <v>43</v>
      </c>
      <c r="Q1032" t="str">
        <f t="shared" si="97"/>
        <v>music</v>
      </c>
      <c r="R1032" t="str">
        <f t="shared" si="98"/>
        <v>electronic music</v>
      </c>
      <c r="S1032" s="8">
        <f t="shared" si="99"/>
        <v>42611.483206018514</v>
      </c>
      <c r="T1032" s="8">
        <f t="shared" si="100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101"/>
        <v>108</v>
      </c>
      <c r="Q1033" t="str">
        <f t="shared" si="97"/>
        <v>music</v>
      </c>
      <c r="R1033" t="str">
        <f t="shared" si="98"/>
        <v>electronic music</v>
      </c>
      <c r="S1033" s="8">
        <f t="shared" si="99"/>
        <v>42324.764004629629</v>
      </c>
      <c r="T1033" s="8">
        <f t="shared" si="100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101"/>
        <v>61</v>
      </c>
      <c r="Q1034" t="str">
        <f t="shared" si="97"/>
        <v>music</v>
      </c>
      <c r="R1034" t="str">
        <f t="shared" si="98"/>
        <v>electronic music</v>
      </c>
      <c r="S1034" s="8">
        <f t="shared" si="99"/>
        <v>42514.666956018518</v>
      </c>
      <c r="T1034" s="8">
        <f t="shared" si="100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101"/>
        <v>51</v>
      </c>
      <c r="Q1035" t="str">
        <f t="shared" si="97"/>
        <v>music</v>
      </c>
      <c r="R1035" t="str">
        <f t="shared" si="98"/>
        <v>electronic music</v>
      </c>
      <c r="S1035" s="8">
        <f t="shared" si="99"/>
        <v>42688.732407407413</v>
      </c>
      <c r="T1035" s="8">
        <f t="shared" si="100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101"/>
        <v>39</v>
      </c>
      <c r="Q1036" t="str">
        <f t="shared" si="97"/>
        <v>music</v>
      </c>
      <c r="R1036" t="str">
        <f t="shared" si="98"/>
        <v>electronic music</v>
      </c>
      <c r="S1036" s="8">
        <f t="shared" si="99"/>
        <v>42555.166712962964</v>
      </c>
      <c r="T1036" s="8">
        <f t="shared" si="100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101"/>
        <v>65</v>
      </c>
      <c r="Q1037" t="str">
        <f t="shared" si="97"/>
        <v>music</v>
      </c>
      <c r="R1037" t="str">
        <f t="shared" si="98"/>
        <v>electronic music</v>
      </c>
      <c r="S1037" s="8">
        <f t="shared" si="99"/>
        <v>42016.641435185185</v>
      </c>
      <c r="T1037" s="8">
        <f t="shared" si="100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101"/>
        <v>24</v>
      </c>
      <c r="Q1038" t="str">
        <f t="shared" si="97"/>
        <v>music</v>
      </c>
      <c r="R1038" t="str">
        <f t="shared" si="98"/>
        <v>electronic music</v>
      </c>
      <c r="S1038" s="8">
        <f t="shared" si="99"/>
        <v>41249.448958333334</v>
      </c>
      <c r="T1038" s="8">
        <f t="shared" si="100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101"/>
        <v>49</v>
      </c>
      <c r="Q1039" t="str">
        <f t="shared" si="97"/>
        <v>music</v>
      </c>
      <c r="R1039" t="str">
        <f t="shared" si="98"/>
        <v>electronic music</v>
      </c>
      <c r="S1039" s="8">
        <f t="shared" si="99"/>
        <v>42119.822476851856</v>
      </c>
      <c r="T1039" s="8">
        <f t="shared" si="100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101"/>
        <v>36</v>
      </c>
      <c r="Q1040" t="str">
        <f t="shared" si="97"/>
        <v>music</v>
      </c>
      <c r="R1040" t="str">
        <f t="shared" si="98"/>
        <v>electronic music</v>
      </c>
      <c r="S1040" s="8">
        <f t="shared" si="99"/>
        <v>42418.231747685189</v>
      </c>
      <c r="T1040" s="8">
        <f t="shared" si="100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101"/>
        <v>21</v>
      </c>
      <c r="Q1041" t="str">
        <f t="shared" si="97"/>
        <v>music</v>
      </c>
      <c r="R1041" t="str">
        <f t="shared" si="98"/>
        <v>electronic music</v>
      </c>
      <c r="S1041" s="8">
        <f t="shared" si="99"/>
        <v>42692.109328703707</v>
      </c>
      <c r="T1041" s="8">
        <f t="shared" si="100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101"/>
        <v>250</v>
      </c>
      <c r="Q1042" t="str">
        <f t="shared" si="97"/>
        <v>journalism</v>
      </c>
      <c r="R1042" t="str">
        <f t="shared" si="98"/>
        <v>audio</v>
      </c>
      <c r="S1042" s="8">
        <f t="shared" si="99"/>
        <v>42579.708437499998</v>
      </c>
      <c r="T1042" s="8">
        <f t="shared" si="100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101"/>
        <v>#DIV/0!</v>
      </c>
      <c r="Q1043" t="str">
        <f t="shared" si="97"/>
        <v>journalism</v>
      </c>
      <c r="R1043" t="str">
        <f t="shared" si="98"/>
        <v>audio</v>
      </c>
      <c r="S1043" s="8">
        <f t="shared" si="99"/>
        <v>41831.060092592597</v>
      </c>
      <c r="T1043" s="8">
        <f t="shared" si="100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101"/>
        <v>10</v>
      </c>
      <c r="Q1044" t="str">
        <f t="shared" si="97"/>
        <v>journalism</v>
      </c>
      <c r="R1044" t="str">
        <f t="shared" si="98"/>
        <v>audio</v>
      </c>
      <c r="S1044" s="8">
        <f t="shared" si="99"/>
        <v>41851.696157407408</v>
      </c>
      <c r="T1044" s="8">
        <f t="shared" si="100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101"/>
        <v>29</v>
      </c>
      <c r="Q1045" t="str">
        <f t="shared" si="97"/>
        <v>journalism</v>
      </c>
      <c r="R1045" t="str">
        <f t="shared" si="98"/>
        <v>audio</v>
      </c>
      <c r="S1045" s="8">
        <f t="shared" si="99"/>
        <v>42114.252951388888</v>
      </c>
      <c r="T1045" s="8">
        <f t="shared" si="100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101"/>
        <v>3</v>
      </c>
      <c r="Q1046" t="str">
        <f t="shared" si="97"/>
        <v>journalism</v>
      </c>
      <c r="R1046" t="str">
        <f t="shared" si="98"/>
        <v>audio</v>
      </c>
      <c r="S1046" s="8">
        <f t="shared" si="99"/>
        <v>42011.925937499997</v>
      </c>
      <c r="T1046" s="8">
        <f t="shared" si="100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101"/>
        <v>33</v>
      </c>
      <c r="Q1047" t="str">
        <f t="shared" si="97"/>
        <v>journalism</v>
      </c>
      <c r="R1047" t="str">
        <f t="shared" si="98"/>
        <v>audio</v>
      </c>
      <c r="S1047" s="8">
        <f t="shared" si="99"/>
        <v>41844.874421296299</v>
      </c>
      <c r="T1047" s="8">
        <f t="shared" si="100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101"/>
        <v>#DIV/0!</v>
      </c>
      <c r="Q1048" t="str">
        <f t="shared" si="97"/>
        <v>journalism</v>
      </c>
      <c r="R1048" t="str">
        <f t="shared" si="98"/>
        <v>audio</v>
      </c>
      <c r="S1048" s="8">
        <f t="shared" si="99"/>
        <v>42319.851388888885</v>
      </c>
      <c r="T1048" s="8">
        <f t="shared" si="100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101"/>
        <v>1</v>
      </c>
      <c r="Q1049" t="str">
        <f t="shared" si="97"/>
        <v>journalism</v>
      </c>
      <c r="R1049" t="str">
        <f t="shared" si="98"/>
        <v>audio</v>
      </c>
      <c r="S1049" s="8">
        <f t="shared" si="99"/>
        <v>41918.818460648145</v>
      </c>
      <c r="T1049" s="8">
        <f t="shared" si="100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101"/>
        <v>53</v>
      </c>
      <c r="Q1050" t="str">
        <f t="shared" si="97"/>
        <v>journalism</v>
      </c>
      <c r="R1050" t="str">
        <f t="shared" si="98"/>
        <v>audio</v>
      </c>
      <c r="S1050" s="8">
        <f t="shared" si="99"/>
        <v>42598.053113425922</v>
      </c>
      <c r="T1050" s="8">
        <f t="shared" si="100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101"/>
        <v>#DIV/0!</v>
      </c>
      <c r="Q1051" t="str">
        <f t="shared" si="97"/>
        <v>journalism</v>
      </c>
      <c r="R1051" t="str">
        <f t="shared" si="98"/>
        <v>audio</v>
      </c>
      <c r="S1051" s="8">
        <f t="shared" si="99"/>
        <v>42382.431076388893</v>
      </c>
      <c r="T1051" s="8">
        <f t="shared" si="100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101"/>
        <v>#DIV/0!</v>
      </c>
      <c r="Q1052" t="str">
        <f t="shared" si="97"/>
        <v>journalism</v>
      </c>
      <c r="R1052" t="str">
        <f t="shared" si="98"/>
        <v>audio</v>
      </c>
      <c r="S1052" s="8">
        <f t="shared" si="99"/>
        <v>42231.7971875</v>
      </c>
      <c r="T1052" s="8">
        <f t="shared" si="100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101"/>
        <v>#DIV/0!</v>
      </c>
      <c r="Q1053" t="str">
        <f t="shared" si="97"/>
        <v>journalism</v>
      </c>
      <c r="R1053" t="str">
        <f t="shared" si="98"/>
        <v>audio</v>
      </c>
      <c r="S1053" s="8">
        <f t="shared" si="99"/>
        <v>41850.014178240745</v>
      </c>
      <c r="T1053" s="8">
        <f t="shared" si="100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101"/>
        <v>#DIV/0!</v>
      </c>
      <c r="Q1054" t="str">
        <f t="shared" si="97"/>
        <v>journalism</v>
      </c>
      <c r="R1054" t="str">
        <f t="shared" si="98"/>
        <v>audio</v>
      </c>
      <c r="S1054" s="8">
        <f t="shared" si="99"/>
        <v>42483.797395833331</v>
      </c>
      <c r="T1054" s="8">
        <f t="shared" si="100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101"/>
        <v>15</v>
      </c>
      <c r="Q1055" t="str">
        <f t="shared" si="97"/>
        <v>journalism</v>
      </c>
      <c r="R1055" t="str">
        <f t="shared" si="98"/>
        <v>audio</v>
      </c>
      <c r="S1055" s="8">
        <f t="shared" si="99"/>
        <v>42775.172824074078</v>
      </c>
      <c r="T1055" s="8">
        <f t="shared" si="100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101"/>
        <v>#DIV/0!</v>
      </c>
      <c r="Q1056" t="str">
        <f t="shared" si="97"/>
        <v>journalism</v>
      </c>
      <c r="R1056" t="str">
        <f t="shared" si="98"/>
        <v>audio</v>
      </c>
      <c r="S1056" s="8">
        <f t="shared" si="99"/>
        <v>41831.851840277777</v>
      </c>
      <c r="T1056" s="8">
        <f t="shared" si="100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101"/>
        <v>#DIV/0!</v>
      </c>
      <c r="Q1057" t="str">
        <f t="shared" si="97"/>
        <v>journalism</v>
      </c>
      <c r="R1057" t="str">
        <f t="shared" si="98"/>
        <v>audio</v>
      </c>
      <c r="S1057" s="8">
        <f t="shared" si="99"/>
        <v>42406.992418981477</v>
      </c>
      <c r="T1057" s="8">
        <f t="shared" si="100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101"/>
        <v>#DIV/0!</v>
      </c>
      <c r="Q1058" t="str">
        <f t="shared" si="97"/>
        <v>journalism</v>
      </c>
      <c r="R1058" t="str">
        <f t="shared" si="98"/>
        <v>audio</v>
      </c>
      <c r="S1058" s="8">
        <f t="shared" si="99"/>
        <v>42058.719641203701</v>
      </c>
      <c r="T1058" s="8">
        <f t="shared" si="100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101"/>
        <v>#DIV/0!</v>
      </c>
      <c r="Q1059" t="str">
        <f t="shared" si="97"/>
        <v>journalism</v>
      </c>
      <c r="R1059" t="str">
        <f t="shared" si="98"/>
        <v>audio</v>
      </c>
      <c r="S1059" s="8">
        <f t="shared" si="99"/>
        <v>42678.871331018512</v>
      </c>
      <c r="T1059" s="8">
        <f t="shared" si="100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101"/>
        <v>#DIV/0!</v>
      </c>
      <c r="Q1060" t="str">
        <f t="shared" si="97"/>
        <v>journalism</v>
      </c>
      <c r="R1060" t="str">
        <f t="shared" si="98"/>
        <v>audio</v>
      </c>
      <c r="S1060" s="8">
        <f t="shared" si="99"/>
        <v>42047.900960648149</v>
      </c>
      <c r="T1060" s="8">
        <f t="shared" si="100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101"/>
        <v>#DIV/0!</v>
      </c>
      <c r="Q1061" t="str">
        <f t="shared" si="97"/>
        <v>journalism</v>
      </c>
      <c r="R1061" t="str">
        <f t="shared" si="98"/>
        <v>audio</v>
      </c>
      <c r="S1061" s="8">
        <f t="shared" si="99"/>
        <v>42046.79</v>
      </c>
      <c r="T1061" s="8">
        <f t="shared" si="100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101"/>
        <v>50</v>
      </c>
      <c r="Q1062" t="str">
        <f t="shared" si="97"/>
        <v>journalism</v>
      </c>
      <c r="R1062" t="str">
        <f t="shared" si="98"/>
        <v>audio</v>
      </c>
      <c r="S1062" s="8">
        <f t="shared" si="99"/>
        <v>42079.913113425922</v>
      </c>
      <c r="T1062" s="8">
        <f t="shared" si="100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101"/>
        <v>#DIV/0!</v>
      </c>
      <c r="Q1063" t="str">
        <f t="shared" si="97"/>
        <v>journalism</v>
      </c>
      <c r="R1063" t="str">
        <f t="shared" si="98"/>
        <v>audio</v>
      </c>
      <c r="S1063" s="8">
        <f t="shared" si="99"/>
        <v>42432.276712962965</v>
      </c>
      <c r="T1063" s="8">
        <f t="shared" si="100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101"/>
        <v>48</v>
      </c>
      <c r="Q1064" t="str">
        <f t="shared" si="97"/>
        <v>journalism</v>
      </c>
      <c r="R1064" t="str">
        <f t="shared" si="98"/>
        <v>audio</v>
      </c>
      <c r="S1064" s="8">
        <f t="shared" si="99"/>
        <v>42556.807187500002</v>
      </c>
      <c r="T1064" s="8">
        <f t="shared" si="100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101"/>
        <v>#DIV/0!</v>
      </c>
      <c r="Q1065" t="str">
        <f t="shared" si="97"/>
        <v>journalism</v>
      </c>
      <c r="R1065" t="str">
        <f t="shared" si="98"/>
        <v>audio</v>
      </c>
      <c r="S1065" s="8">
        <f t="shared" si="99"/>
        <v>42583.030810185184</v>
      </c>
      <c r="T1065" s="8">
        <f t="shared" si="100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101"/>
        <v>66</v>
      </c>
      <c r="Q1066" t="str">
        <f t="shared" si="97"/>
        <v>games</v>
      </c>
      <c r="R1066" t="str">
        <f t="shared" si="98"/>
        <v>video games</v>
      </c>
      <c r="S1066" s="8">
        <f t="shared" si="99"/>
        <v>41417.228043981479</v>
      </c>
      <c r="T1066" s="8">
        <f t="shared" si="100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101"/>
        <v>16</v>
      </c>
      <c r="Q1067" t="str">
        <f t="shared" si="97"/>
        <v>games</v>
      </c>
      <c r="R1067" t="str">
        <f t="shared" si="98"/>
        <v>video games</v>
      </c>
      <c r="S1067" s="8">
        <f t="shared" si="99"/>
        <v>41661.381041666667</v>
      </c>
      <c r="T1067" s="8">
        <f t="shared" si="100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101"/>
        <v>34</v>
      </c>
      <c r="Q1068" t="str">
        <f t="shared" si="97"/>
        <v>games</v>
      </c>
      <c r="R1068" t="str">
        <f t="shared" si="98"/>
        <v>video games</v>
      </c>
      <c r="S1068" s="8">
        <f t="shared" si="99"/>
        <v>41445.962754629632</v>
      </c>
      <c r="T1068" s="8">
        <f t="shared" si="100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101"/>
        <v>13</v>
      </c>
      <c r="Q1069" t="str">
        <f t="shared" si="97"/>
        <v>games</v>
      </c>
      <c r="R1069" t="str">
        <f t="shared" si="98"/>
        <v>video games</v>
      </c>
      <c r="S1069" s="8">
        <f t="shared" si="99"/>
        <v>41599.855682870373</v>
      </c>
      <c r="T1069" s="8">
        <f t="shared" si="100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101"/>
        <v>11</v>
      </c>
      <c r="Q1070" t="str">
        <f t="shared" si="97"/>
        <v>games</v>
      </c>
      <c r="R1070" t="str">
        <f t="shared" si="98"/>
        <v>video games</v>
      </c>
      <c r="S1070" s="8">
        <f t="shared" si="99"/>
        <v>42440.371111111104</v>
      </c>
      <c r="T1070" s="8">
        <f t="shared" si="100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101"/>
        <v>40</v>
      </c>
      <c r="Q1071" t="str">
        <f t="shared" si="97"/>
        <v>games</v>
      </c>
      <c r="R1071" t="str">
        <f t="shared" si="98"/>
        <v>video games</v>
      </c>
      <c r="S1071" s="8">
        <f t="shared" si="99"/>
        <v>41572.229849537034</v>
      </c>
      <c r="T1071" s="8">
        <f t="shared" si="100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101"/>
        <v>35</v>
      </c>
      <c r="Q1072" t="str">
        <f t="shared" si="97"/>
        <v>games</v>
      </c>
      <c r="R1072" t="str">
        <f t="shared" si="98"/>
        <v>video games</v>
      </c>
      <c r="S1072" s="8">
        <f t="shared" si="99"/>
        <v>41163.011828703704</v>
      </c>
      <c r="T1072" s="8">
        <f t="shared" si="100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101"/>
        <v>#DIV/0!</v>
      </c>
      <c r="Q1073" t="str">
        <f t="shared" si="97"/>
        <v>games</v>
      </c>
      <c r="R1073" t="str">
        <f t="shared" si="98"/>
        <v>video games</v>
      </c>
      <c r="S1073" s="8">
        <f t="shared" si="99"/>
        <v>42295.753391203703</v>
      </c>
      <c r="T1073" s="8">
        <f t="shared" si="100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101"/>
        <v>13</v>
      </c>
      <c r="Q1074" t="str">
        <f t="shared" si="97"/>
        <v>games</v>
      </c>
      <c r="R1074" t="str">
        <f t="shared" si="98"/>
        <v>video games</v>
      </c>
      <c r="S1074" s="8">
        <f t="shared" si="99"/>
        <v>41645.832141203704</v>
      </c>
      <c r="T1074" s="8">
        <f t="shared" si="100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101"/>
        <v>10</v>
      </c>
      <c r="Q1075" t="str">
        <f t="shared" si="97"/>
        <v>games</v>
      </c>
      <c r="R1075" t="str">
        <f t="shared" si="98"/>
        <v>video games</v>
      </c>
      <c r="S1075" s="8">
        <f t="shared" si="99"/>
        <v>40802.964594907404</v>
      </c>
      <c r="T1075" s="8">
        <f t="shared" si="100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101"/>
        <v>114</v>
      </c>
      <c r="Q1076" t="str">
        <f t="shared" si="97"/>
        <v>games</v>
      </c>
      <c r="R1076" t="str">
        <f t="shared" si="98"/>
        <v>video games</v>
      </c>
      <c r="S1076" s="8">
        <f t="shared" si="99"/>
        <v>41613.172974537039</v>
      </c>
      <c r="T1076" s="8">
        <f t="shared" si="100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101"/>
        <v>15</v>
      </c>
      <c r="Q1077" t="str">
        <f t="shared" si="97"/>
        <v>games</v>
      </c>
      <c r="R1077" t="str">
        <f t="shared" si="98"/>
        <v>video games</v>
      </c>
      <c r="S1077" s="8">
        <f t="shared" si="99"/>
        <v>41005.904120370367</v>
      </c>
      <c r="T1077" s="8">
        <f t="shared" si="100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101"/>
        <v>48</v>
      </c>
      <c r="Q1078" t="str">
        <f t="shared" si="97"/>
        <v>games</v>
      </c>
      <c r="R1078" t="str">
        <f t="shared" si="98"/>
        <v>video games</v>
      </c>
      <c r="S1078" s="8">
        <f t="shared" si="99"/>
        <v>41838.377893518518</v>
      </c>
      <c r="T1078" s="8">
        <f t="shared" si="100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101"/>
        <v>44</v>
      </c>
      <c r="Q1079" t="str">
        <f t="shared" si="97"/>
        <v>games</v>
      </c>
      <c r="R1079" t="str">
        <f t="shared" si="98"/>
        <v>video games</v>
      </c>
      <c r="S1079" s="8">
        <f t="shared" si="99"/>
        <v>42353.16679398148</v>
      </c>
      <c r="T1079" s="8">
        <f t="shared" si="100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101"/>
        <v>9</v>
      </c>
      <c r="Q1080" t="str">
        <f t="shared" si="97"/>
        <v>games</v>
      </c>
      <c r="R1080" t="str">
        <f t="shared" si="98"/>
        <v>video games</v>
      </c>
      <c r="S1080" s="8">
        <f t="shared" si="99"/>
        <v>40701.195844907408</v>
      </c>
      <c r="T1080" s="8">
        <f t="shared" si="100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101"/>
        <v>38</v>
      </c>
      <c r="Q1081" t="str">
        <f t="shared" si="97"/>
        <v>games</v>
      </c>
      <c r="R1081" t="str">
        <f t="shared" si="98"/>
        <v>video games</v>
      </c>
      <c r="S1081" s="8">
        <f t="shared" si="99"/>
        <v>42479.566388888896</v>
      </c>
      <c r="T1081" s="8">
        <f t="shared" si="100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101"/>
        <v>19</v>
      </c>
      <c r="Q1082" t="str">
        <f t="shared" si="97"/>
        <v>games</v>
      </c>
      <c r="R1082" t="str">
        <f t="shared" si="98"/>
        <v>video games</v>
      </c>
      <c r="S1082" s="8">
        <f t="shared" si="99"/>
        <v>41740.138113425928</v>
      </c>
      <c r="T1082" s="8">
        <f t="shared" si="100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101"/>
        <v>3</v>
      </c>
      <c r="Q1083" t="str">
        <f t="shared" si="97"/>
        <v>games</v>
      </c>
      <c r="R1083" t="str">
        <f t="shared" si="98"/>
        <v>video games</v>
      </c>
      <c r="S1083" s="8">
        <f t="shared" si="99"/>
        <v>42002.926990740743</v>
      </c>
      <c r="T1083" s="8">
        <f t="shared" si="100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101"/>
        <v>19</v>
      </c>
      <c r="Q1084" t="str">
        <f t="shared" si="97"/>
        <v>games</v>
      </c>
      <c r="R1084" t="str">
        <f t="shared" si="98"/>
        <v>video games</v>
      </c>
      <c r="S1084" s="8">
        <f t="shared" si="99"/>
        <v>41101.906111111115</v>
      </c>
      <c r="T1084" s="8">
        <f t="shared" si="100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101"/>
        <v>410</v>
      </c>
      <c r="Q1085" t="str">
        <f t="shared" si="97"/>
        <v>games</v>
      </c>
      <c r="R1085" t="str">
        <f t="shared" si="98"/>
        <v>video games</v>
      </c>
      <c r="S1085" s="8">
        <f t="shared" si="99"/>
        <v>41793.659525462965</v>
      </c>
      <c r="T1085" s="8">
        <f t="shared" si="100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101"/>
        <v>#DIV/0!</v>
      </c>
      <c r="Q1086" t="str">
        <f t="shared" si="97"/>
        <v>games</v>
      </c>
      <c r="R1086" t="str">
        <f t="shared" si="98"/>
        <v>video games</v>
      </c>
      <c r="S1086" s="8">
        <f t="shared" si="99"/>
        <v>41829.912083333329</v>
      </c>
      <c r="T1086" s="8">
        <f t="shared" si="100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101"/>
        <v>114</v>
      </c>
      <c r="Q1087" t="str">
        <f t="shared" si="97"/>
        <v>games</v>
      </c>
      <c r="R1087" t="str">
        <f t="shared" si="98"/>
        <v>video games</v>
      </c>
      <c r="S1087" s="8">
        <f t="shared" si="99"/>
        <v>42413.671006944445</v>
      </c>
      <c r="T1087" s="8">
        <f t="shared" si="100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101"/>
        <v>8</v>
      </c>
      <c r="Q1088" t="str">
        <f t="shared" si="97"/>
        <v>games</v>
      </c>
      <c r="R1088" t="str">
        <f t="shared" si="98"/>
        <v>video games</v>
      </c>
      <c r="S1088" s="8">
        <f t="shared" si="99"/>
        <v>41845.866793981484</v>
      </c>
      <c r="T1088" s="8">
        <f t="shared" si="100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101"/>
        <v>#DIV/0!</v>
      </c>
      <c r="Q1089" t="str">
        <f t="shared" si="97"/>
        <v>games</v>
      </c>
      <c r="R1089" t="str">
        <f t="shared" si="98"/>
        <v>video games</v>
      </c>
      <c r="S1089" s="8">
        <f t="shared" si="99"/>
        <v>41775.713969907411</v>
      </c>
      <c r="T1089" s="8">
        <f t="shared" si="100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ROUND(E1090/D1090*100,0)</f>
        <v>14</v>
      </c>
      <c r="P1090">
        <f t="shared" si="101"/>
        <v>43</v>
      </c>
      <c r="Q1090" t="str">
        <f t="shared" si="97"/>
        <v>games</v>
      </c>
      <c r="R1090" t="str">
        <f t="shared" si="98"/>
        <v>video games</v>
      </c>
      <c r="S1090" s="8">
        <f t="shared" si="99"/>
        <v>41723.799386574072</v>
      </c>
      <c r="T1090" s="8">
        <f t="shared" si="100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8</v>
      </c>
      <c r="P1091">
        <f t="shared" si="101"/>
        <v>24</v>
      </c>
      <c r="Q1091" t="str">
        <f t="shared" ref="Q1091:Q1154" si="103">LEFT(N1091,SEARCH("/",N1091)-1)</f>
        <v>games</v>
      </c>
      <c r="R1091" t="str">
        <f t="shared" ref="R1091:R1154" si="104">RIGHT(N1091,LEN(N1091)-SEARCH("/",N1091))</f>
        <v>video games</v>
      </c>
      <c r="S1091" s="8">
        <f t="shared" ref="S1091:S1154" si="105">(((J1091/60)/60)/24)+DATE(1970,1,1)</f>
        <v>42151.189525462964</v>
      </c>
      <c r="T1091" s="8">
        <f t="shared" ref="T1091:T1154" si="106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1"/>
        <v>5</v>
      </c>
      <c r="Q1092" t="str">
        <f t="shared" si="103"/>
        <v>games</v>
      </c>
      <c r="R1092" t="str">
        <f t="shared" si="104"/>
        <v>video games</v>
      </c>
      <c r="S1092" s="8">
        <f t="shared" si="105"/>
        <v>42123.185798611114</v>
      </c>
      <c r="T1092" s="8">
        <f t="shared" si="106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1"/>
        <v>13</v>
      </c>
      <c r="Q1093" t="str">
        <f t="shared" si="103"/>
        <v>games</v>
      </c>
      <c r="R1093" t="str">
        <f t="shared" si="104"/>
        <v>video games</v>
      </c>
      <c r="S1093" s="8">
        <f t="shared" si="105"/>
        <v>42440.820277777777</v>
      </c>
      <c r="T1093" s="8">
        <f t="shared" si="106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ref="P1094:P1157" si="107">ROUND(E1094/L1094,0)</f>
        <v>3</v>
      </c>
      <c r="Q1094" t="str">
        <f t="shared" si="103"/>
        <v>games</v>
      </c>
      <c r="R1094" t="str">
        <f t="shared" si="104"/>
        <v>video games</v>
      </c>
      <c r="S1094" s="8">
        <f t="shared" si="105"/>
        <v>41250.025902777779</v>
      </c>
      <c r="T1094" s="8">
        <f t="shared" si="106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7"/>
        <v>11</v>
      </c>
      <c r="Q1095" t="str">
        <f t="shared" si="103"/>
        <v>games</v>
      </c>
      <c r="R1095" t="str">
        <f t="shared" si="104"/>
        <v>video games</v>
      </c>
      <c r="S1095" s="8">
        <f t="shared" si="105"/>
        <v>42396.973807870367</v>
      </c>
      <c r="T1095" s="8">
        <f t="shared" si="106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7"/>
        <v>122</v>
      </c>
      <c r="Q1096" t="str">
        <f t="shared" si="103"/>
        <v>games</v>
      </c>
      <c r="R1096" t="str">
        <f t="shared" si="104"/>
        <v>video games</v>
      </c>
      <c r="S1096" s="8">
        <f t="shared" si="105"/>
        <v>40795.713344907403</v>
      </c>
      <c r="T1096" s="8">
        <f t="shared" si="106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7"/>
        <v>268</v>
      </c>
      <c r="Q1097" t="str">
        <f t="shared" si="103"/>
        <v>games</v>
      </c>
      <c r="R1097" t="str">
        <f t="shared" si="104"/>
        <v>video games</v>
      </c>
      <c r="S1097" s="8">
        <f t="shared" si="105"/>
        <v>41486.537268518521</v>
      </c>
      <c r="T1097" s="8">
        <f t="shared" si="106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7"/>
        <v>74</v>
      </c>
      <c r="Q1098" t="str">
        <f t="shared" si="103"/>
        <v>games</v>
      </c>
      <c r="R1098" t="str">
        <f t="shared" si="104"/>
        <v>video games</v>
      </c>
      <c r="S1098" s="8">
        <f t="shared" si="105"/>
        <v>41885.51798611111</v>
      </c>
      <c r="T1098" s="8">
        <f t="shared" si="106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7"/>
        <v>7</v>
      </c>
      <c r="Q1099" t="str">
        <f t="shared" si="103"/>
        <v>games</v>
      </c>
      <c r="R1099" t="str">
        <f t="shared" si="104"/>
        <v>video games</v>
      </c>
      <c r="S1099" s="8">
        <f t="shared" si="105"/>
        <v>41660.792557870373</v>
      </c>
      <c r="T1099" s="8">
        <f t="shared" si="106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7"/>
        <v>82</v>
      </c>
      <c r="Q1100" t="str">
        <f t="shared" si="103"/>
        <v>games</v>
      </c>
      <c r="R1100" t="str">
        <f t="shared" si="104"/>
        <v>video games</v>
      </c>
      <c r="S1100" s="8">
        <f t="shared" si="105"/>
        <v>41712.762673611112</v>
      </c>
      <c r="T1100" s="8">
        <f t="shared" si="106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7"/>
        <v>25</v>
      </c>
      <c r="Q1101" t="str">
        <f t="shared" si="103"/>
        <v>games</v>
      </c>
      <c r="R1101" t="str">
        <f t="shared" si="104"/>
        <v>video games</v>
      </c>
      <c r="S1101" s="8">
        <f t="shared" si="105"/>
        <v>42107.836435185185</v>
      </c>
      <c r="T1101" s="8">
        <f t="shared" si="106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7"/>
        <v>10</v>
      </c>
      <c r="Q1102" t="str">
        <f t="shared" si="103"/>
        <v>games</v>
      </c>
      <c r="R1102" t="str">
        <f t="shared" si="104"/>
        <v>video games</v>
      </c>
      <c r="S1102" s="8">
        <f t="shared" si="105"/>
        <v>42384.110775462963</v>
      </c>
      <c r="T1102" s="8">
        <f t="shared" si="106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7"/>
        <v>7</v>
      </c>
      <c r="Q1103" t="str">
        <f t="shared" si="103"/>
        <v>games</v>
      </c>
      <c r="R1103" t="str">
        <f t="shared" si="104"/>
        <v>video games</v>
      </c>
      <c r="S1103" s="8">
        <f t="shared" si="105"/>
        <v>42538.77243055556</v>
      </c>
      <c r="T1103" s="8">
        <f t="shared" si="106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7"/>
        <v>18</v>
      </c>
      <c r="Q1104" t="str">
        <f t="shared" si="103"/>
        <v>games</v>
      </c>
      <c r="R1104" t="str">
        <f t="shared" si="104"/>
        <v>video games</v>
      </c>
      <c r="S1104" s="8">
        <f t="shared" si="105"/>
        <v>41577.045428240745</v>
      </c>
      <c r="T1104" s="8">
        <f t="shared" si="106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7"/>
        <v>16</v>
      </c>
      <c r="Q1105" t="str">
        <f t="shared" si="103"/>
        <v>games</v>
      </c>
      <c r="R1105" t="str">
        <f t="shared" si="104"/>
        <v>video games</v>
      </c>
      <c r="S1105" s="8">
        <f t="shared" si="105"/>
        <v>42479.22210648148</v>
      </c>
      <c r="T1105" s="8">
        <f t="shared" si="106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7"/>
        <v>80</v>
      </c>
      <c r="Q1106" t="str">
        <f t="shared" si="103"/>
        <v>games</v>
      </c>
      <c r="R1106" t="str">
        <f t="shared" si="104"/>
        <v>video games</v>
      </c>
      <c r="S1106" s="8">
        <f t="shared" si="105"/>
        <v>41771.40996527778</v>
      </c>
      <c r="T1106" s="8">
        <f t="shared" si="106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7"/>
        <v>72</v>
      </c>
      <c r="Q1107" t="str">
        <f t="shared" si="103"/>
        <v>games</v>
      </c>
      <c r="R1107" t="str">
        <f t="shared" si="104"/>
        <v>video games</v>
      </c>
      <c r="S1107" s="8">
        <f t="shared" si="105"/>
        <v>41692.135729166665</v>
      </c>
      <c r="T1107" s="8">
        <f t="shared" si="106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7"/>
        <v>24</v>
      </c>
      <c r="Q1108" t="str">
        <f t="shared" si="103"/>
        <v>games</v>
      </c>
      <c r="R1108" t="str">
        <f t="shared" si="104"/>
        <v>video games</v>
      </c>
      <c r="S1108" s="8">
        <f t="shared" si="105"/>
        <v>40973.740451388891</v>
      </c>
      <c r="T1108" s="8">
        <f t="shared" si="106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7"/>
        <v>#DIV/0!</v>
      </c>
      <c r="Q1109" t="str">
        <f t="shared" si="103"/>
        <v>games</v>
      </c>
      <c r="R1109" t="str">
        <f t="shared" si="104"/>
        <v>video games</v>
      </c>
      <c r="S1109" s="8">
        <f t="shared" si="105"/>
        <v>41813.861388888887</v>
      </c>
      <c r="T1109" s="8">
        <f t="shared" si="106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7"/>
        <v>35</v>
      </c>
      <c r="Q1110" t="str">
        <f t="shared" si="103"/>
        <v>games</v>
      </c>
      <c r="R1110" t="str">
        <f t="shared" si="104"/>
        <v>video games</v>
      </c>
      <c r="S1110" s="8">
        <f t="shared" si="105"/>
        <v>40952.636979166666</v>
      </c>
      <c r="T1110" s="8">
        <f t="shared" si="106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7"/>
        <v>15</v>
      </c>
      <c r="Q1111" t="str">
        <f t="shared" si="103"/>
        <v>games</v>
      </c>
      <c r="R1111" t="str">
        <f t="shared" si="104"/>
        <v>video games</v>
      </c>
      <c r="S1111" s="8">
        <f t="shared" si="105"/>
        <v>42662.752199074079</v>
      </c>
      <c r="T1111" s="8">
        <f t="shared" si="106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7"/>
        <v>23</v>
      </c>
      <c r="Q1112" t="str">
        <f t="shared" si="103"/>
        <v>games</v>
      </c>
      <c r="R1112" t="str">
        <f t="shared" si="104"/>
        <v>video games</v>
      </c>
      <c r="S1112" s="8">
        <f t="shared" si="105"/>
        <v>41220.933124999996</v>
      </c>
      <c r="T1112" s="8">
        <f t="shared" si="106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7"/>
        <v>1</v>
      </c>
      <c r="Q1113" t="str">
        <f t="shared" si="103"/>
        <v>games</v>
      </c>
      <c r="R1113" t="str">
        <f t="shared" si="104"/>
        <v>video games</v>
      </c>
      <c r="S1113" s="8">
        <f t="shared" si="105"/>
        <v>42347.203587962969</v>
      </c>
      <c r="T1113" s="8">
        <f t="shared" si="106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7"/>
        <v>100</v>
      </c>
      <c r="Q1114" t="str">
        <f t="shared" si="103"/>
        <v>games</v>
      </c>
      <c r="R1114" t="str">
        <f t="shared" si="104"/>
        <v>video games</v>
      </c>
      <c r="S1114" s="8">
        <f t="shared" si="105"/>
        <v>41963.759386574078</v>
      </c>
      <c r="T1114" s="8">
        <f t="shared" si="106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7"/>
        <v>5</v>
      </c>
      <c r="Q1115" t="str">
        <f t="shared" si="103"/>
        <v>games</v>
      </c>
      <c r="R1115" t="str">
        <f t="shared" si="104"/>
        <v>video games</v>
      </c>
      <c r="S1115" s="8">
        <f t="shared" si="105"/>
        <v>41835.977083333331</v>
      </c>
      <c r="T1115" s="8">
        <f t="shared" si="106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7"/>
        <v>3</v>
      </c>
      <c r="Q1116" t="str">
        <f t="shared" si="103"/>
        <v>games</v>
      </c>
      <c r="R1116" t="str">
        <f t="shared" si="104"/>
        <v>video games</v>
      </c>
      <c r="S1116" s="8">
        <f t="shared" si="105"/>
        <v>41526.345914351856</v>
      </c>
      <c r="T1116" s="8">
        <f t="shared" si="106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7"/>
        <v>13</v>
      </c>
      <c r="Q1117" t="str">
        <f t="shared" si="103"/>
        <v>games</v>
      </c>
      <c r="R1117" t="str">
        <f t="shared" si="104"/>
        <v>video games</v>
      </c>
      <c r="S1117" s="8">
        <f t="shared" si="105"/>
        <v>42429.695543981477</v>
      </c>
      <c r="T1117" s="8">
        <f t="shared" si="106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7"/>
        <v>18</v>
      </c>
      <c r="Q1118" t="str">
        <f t="shared" si="103"/>
        <v>games</v>
      </c>
      <c r="R1118" t="str">
        <f t="shared" si="104"/>
        <v>video games</v>
      </c>
      <c r="S1118" s="8">
        <f t="shared" si="105"/>
        <v>41009.847314814811</v>
      </c>
      <c r="T1118" s="8">
        <f t="shared" si="106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7"/>
        <v>10</v>
      </c>
      <c r="Q1119" t="str">
        <f t="shared" si="103"/>
        <v>games</v>
      </c>
      <c r="R1119" t="str">
        <f t="shared" si="104"/>
        <v>video games</v>
      </c>
      <c r="S1119" s="8">
        <f t="shared" si="105"/>
        <v>42333.598530092597</v>
      </c>
      <c r="T1119" s="8">
        <f t="shared" si="106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7"/>
        <v>36</v>
      </c>
      <c r="Q1120" t="str">
        <f t="shared" si="103"/>
        <v>games</v>
      </c>
      <c r="R1120" t="str">
        <f t="shared" si="104"/>
        <v>video games</v>
      </c>
      <c r="S1120" s="8">
        <f t="shared" si="105"/>
        <v>41704.16642361111</v>
      </c>
      <c r="T1120" s="8">
        <f t="shared" si="106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7"/>
        <v>5</v>
      </c>
      <c r="Q1121" t="str">
        <f t="shared" si="103"/>
        <v>games</v>
      </c>
      <c r="R1121" t="str">
        <f t="shared" si="104"/>
        <v>video games</v>
      </c>
      <c r="S1121" s="8">
        <f t="shared" si="105"/>
        <v>41722.792407407411</v>
      </c>
      <c r="T1121" s="8">
        <f t="shared" si="106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7"/>
        <v>#DIV/0!</v>
      </c>
      <c r="Q1122" t="str">
        <f t="shared" si="103"/>
        <v>games</v>
      </c>
      <c r="R1122" t="str">
        <f t="shared" si="104"/>
        <v>video games</v>
      </c>
      <c r="S1122" s="8">
        <f t="shared" si="105"/>
        <v>40799.872685185182</v>
      </c>
      <c r="T1122" s="8">
        <f t="shared" si="106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7"/>
        <v>6</v>
      </c>
      <c r="Q1123" t="str">
        <f t="shared" si="103"/>
        <v>games</v>
      </c>
      <c r="R1123" t="str">
        <f t="shared" si="104"/>
        <v>video games</v>
      </c>
      <c r="S1123" s="8">
        <f t="shared" si="105"/>
        <v>42412.934212962966</v>
      </c>
      <c r="T1123" s="8">
        <f t="shared" si="106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7"/>
        <v>#DIV/0!</v>
      </c>
      <c r="Q1124" t="str">
        <f t="shared" si="103"/>
        <v>games</v>
      </c>
      <c r="R1124" t="str">
        <f t="shared" si="104"/>
        <v>video games</v>
      </c>
      <c r="S1124" s="8">
        <f t="shared" si="105"/>
        <v>41410.703993055555</v>
      </c>
      <c r="T1124" s="8">
        <f t="shared" si="106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7"/>
        <v>4</v>
      </c>
      <c r="Q1125" t="str">
        <f t="shared" si="103"/>
        <v>games</v>
      </c>
      <c r="R1125" t="str">
        <f t="shared" si="104"/>
        <v>video games</v>
      </c>
      <c r="S1125" s="8">
        <f t="shared" si="105"/>
        <v>41718.5237037037</v>
      </c>
      <c r="T1125" s="8">
        <f t="shared" si="106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7"/>
        <v>61</v>
      </c>
      <c r="Q1126" t="str">
        <f t="shared" si="103"/>
        <v>games</v>
      </c>
      <c r="R1126" t="str">
        <f t="shared" si="104"/>
        <v>mobile games</v>
      </c>
      <c r="S1126" s="8">
        <f t="shared" si="105"/>
        <v>42094.667256944449</v>
      </c>
      <c r="T1126" s="8">
        <f t="shared" si="106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7"/>
        <v>#DIV/0!</v>
      </c>
      <c r="Q1127" t="str">
        <f t="shared" si="103"/>
        <v>games</v>
      </c>
      <c r="R1127" t="str">
        <f t="shared" si="104"/>
        <v>mobile games</v>
      </c>
      <c r="S1127" s="8">
        <f t="shared" si="105"/>
        <v>42212.624189814815</v>
      </c>
      <c r="T1127" s="8">
        <f t="shared" si="106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7"/>
        <v>5</v>
      </c>
      <c r="Q1128" t="str">
        <f t="shared" si="103"/>
        <v>games</v>
      </c>
      <c r="R1128" t="str">
        <f t="shared" si="104"/>
        <v>mobile games</v>
      </c>
      <c r="S1128" s="8">
        <f t="shared" si="105"/>
        <v>42535.327476851846</v>
      </c>
      <c r="T1128" s="8">
        <f t="shared" si="106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7"/>
        <v>25</v>
      </c>
      <c r="Q1129" t="str">
        <f t="shared" si="103"/>
        <v>games</v>
      </c>
      <c r="R1129" t="str">
        <f t="shared" si="104"/>
        <v>mobile games</v>
      </c>
      <c r="S1129" s="8">
        <f t="shared" si="105"/>
        <v>41926.854166666664</v>
      </c>
      <c r="T1129" s="8">
        <f t="shared" si="106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7"/>
        <v>1</v>
      </c>
      <c r="Q1130" t="str">
        <f t="shared" si="103"/>
        <v>games</v>
      </c>
      <c r="R1130" t="str">
        <f t="shared" si="104"/>
        <v>mobile games</v>
      </c>
      <c r="S1130" s="8">
        <f t="shared" si="105"/>
        <v>41828.649502314816</v>
      </c>
      <c r="T1130" s="8">
        <f t="shared" si="106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7"/>
        <v>11</v>
      </c>
      <c r="Q1131" t="str">
        <f t="shared" si="103"/>
        <v>games</v>
      </c>
      <c r="R1131" t="str">
        <f t="shared" si="104"/>
        <v>mobile games</v>
      </c>
      <c r="S1131" s="8">
        <f t="shared" si="105"/>
        <v>42496.264965277776</v>
      </c>
      <c r="T1131" s="8">
        <f t="shared" si="106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7"/>
        <v>4</v>
      </c>
      <c r="Q1132" t="str">
        <f t="shared" si="103"/>
        <v>games</v>
      </c>
      <c r="R1132" t="str">
        <f t="shared" si="104"/>
        <v>mobile games</v>
      </c>
      <c r="S1132" s="8">
        <f t="shared" si="105"/>
        <v>41908.996527777781</v>
      </c>
      <c r="T1132" s="8">
        <f t="shared" si="106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7"/>
        <v>#DIV/0!</v>
      </c>
      <c r="Q1133" t="str">
        <f t="shared" si="103"/>
        <v>games</v>
      </c>
      <c r="R1133" t="str">
        <f t="shared" si="104"/>
        <v>mobile games</v>
      </c>
      <c r="S1133" s="8">
        <f t="shared" si="105"/>
        <v>42332.908194444448</v>
      </c>
      <c r="T1133" s="8">
        <f t="shared" si="106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7"/>
        <v>111</v>
      </c>
      <c r="Q1134" t="str">
        <f t="shared" si="103"/>
        <v>games</v>
      </c>
      <c r="R1134" t="str">
        <f t="shared" si="104"/>
        <v>mobile games</v>
      </c>
      <c r="S1134" s="8">
        <f t="shared" si="105"/>
        <v>42706.115405092598</v>
      </c>
      <c r="T1134" s="8">
        <f t="shared" si="106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8">
        <f t="shared" si="105"/>
        <v>41821.407187500001</v>
      </c>
      <c r="T1135" s="8">
        <f t="shared" si="106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7"/>
        <v>1</v>
      </c>
      <c r="Q1136" t="str">
        <f t="shared" si="103"/>
        <v>games</v>
      </c>
      <c r="R1136" t="str">
        <f t="shared" si="104"/>
        <v>mobile games</v>
      </c>
      <c r="S1136" s="8">
        <f t="shared" si="105"/>
        <v>41958.285046296296</v>
      </c>
      <c r="T1136" s="8">
        <f t="shared" si="106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8">
        <f t="shared" si="105"/>
        <v>42558.989513888882</v>
      </c>
      <c r="T1137" s="8">
        <f t="shared" si="106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8">
        <f t="shared" si="105"/>
        <v>42327.671631944439</v>
      </c>
      <c r="T1138" s="8">
        <f t="shared" si="106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7"/>
        <v>253</v>
      </c>
      <c r="Q1139" t="str">
        <f t="shared" si="103"/>
        <v>games</v>
      </c>
      <c r="R1139" t="str">
        <f t="shared" si="104"/>
        <v>mobile games</v>
      </c>
      <c r="S1139" s="8">
        <f t="shared" si="105"/>
        <v>42453.819687499999</v>
      </c>
      <c r="T1139" s="8">
        <f t="shared" si="106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7"/>
        <v>31</v>
      </c>
      <c r="Q1140" t="str">
        <f t="shared" si="103"/>
        <v>games</v>
      </c>
      <c r="R1140" t="str">
        <f t="shared" si="104"/>
        <v>mobile games</v>
      </c>
      <c r="S1140" s="8">
        <f t="shared" si="105"/>
        <v>42736.9066087963</v>
      </c>
      <c r="T1140" s="8">
        <f t="shared" si="106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7"/>
        <v>5</v>
      </c>
      <c r="Q1141" t="str">
        <f t="shared" si="103"/>
        <v>games</v>
      </c>
      <c r="R1141" t="str">
        <f t="shared" si="104"/>
        <v>mobile games</v>
      </c>
      <c r="S1141" s="8">
        <f t="shared" si="105"/>
        <v>41975.347523148142</v>
      </c>
      <c r="T1141" s="8">
        <f t="shared" si="106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7"/>
        <v>#DIV/0!</v>
      </c>
      <c r="Q1142" t="str">
        <f t="shared" si="103"/>
        <v>games</v>
      </c>
      <c r="R1142" t="str">
        <f t="shared" si="104"/>
        <v>mobile games</v>
      </c>
      <c r="S1142" s="8">
        <f t="shared" si="105"/>
        <v>42192.462048611109</v>
      </c>
      <c r="T1142" s="8">
        <f t="shared" si="106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7"/>
        <v>#DIV/0!</v>
      </c>
      <c r="Q1143" t="str">
        <f t="shared" si="103"/>
        <v>games</v>
      </c>
      <c r="R1143" t="str">
        <f t="shared" si="104"/>
        <v>mobile games</v>
      </c>
      <c r="S1143" s="8">
        <f t="shared" si="105"/>
        <v>42164.699652777781</v>
      </c>
      <c r="T1143" s="8">
        <f t="shared" si="106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7"/>
        <v>#DIV/0!</v>
      </c>
      <c r="Q1144" t="str">
        <f t="shared" si="103"/>
        <v>games</v>
      </c>
      <c r="R1144" t="str">
        <f t="shared" si="104"/>
        <v>mobile games</v>
      </c>
      <c r="S1144" s="8">
        <f t="shared" si="105"/>
        <v>42022.006099537044</v>
      </c>
      <c r="T1144" s="8">
        <f t="shared" si="106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7"/>
        <v>23</v>
      </c>
      <c r="Q1145" t="str">
        <f t="shared" si="103"/>
        <v>games</v>
      </c>
      <c r="R1145" t="str">
        <f t="shared" si="104"/>
        <v>mobile games</v>
      </c>
      <c r="S1145" s="8">
        <f t="shared" si="105"/>
        <v>42325.19358796296</v>
      </c>
      <c r="T1145" s="8">
        <f t="shared" si="106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7"/>
        <v>#DIV/0!</v>
      </c>
      <c r="Q1146" t="str">
        <f t="shared" si="103"/>
        <v>food</v>
      </c>
      <c r="R1146" t="str">
        <f t="shared" si="104"/>
        <v>food trucks</v>
      </c>
      <c r="S1146" s="8">
        <f t="shared" si="105"/>
        <v>42093.181944444441</v>
      </c>
      <c r="T1146" s="8">
        <f t="shared" si="106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7"/>
        <v>100</v>
      </c>
      <c r="Q1147" t="str">
        <f t="shared" si="103"/>
        <v>food</v>
      </c>
      <c r="R1147" t="str">
        <f t="shared" si="104"/>
        <v>food trucks</v>
      </c>
      <c r="S1147" s="8">
        <f t="shared" si="105"/>
        <v>41854.747592592597</v>
      </c>
      <c r="T1147" s="8">
        <f t="shared" si="106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7"/>
        <v>44</v>
      </c>
      <c r="Q1148" t="str">
        <f t="shared" si="103"/>
        <v>food</v>
      </c>
      <c r="R1148" t="str">
        <f t="shared" si="104"/>
        <v>food trucks</v>
      </c>
      <c r="S1148" s="8">
        <f t="shared" si="105"/>
        <v>41723.9533912037</v>
      </c>
      <c r="T1148" s="8">
        <f t="shared" si="106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7"/>
        <v>#DIV/0!</v>
      </c>
      <c r="Q1149" t="str">
        <f t="shared" si="103"/>
        <v>food</v>
      </c>
      <c r="R1149" t="str">
        <f t="shared" si="104"/>
        <v>food trucks</v>
      </c>
      <c r="S1149" s="8">
        <f t="shared" si="105"/>
        <v>41871.972025462965</v>
      </c>
      <c r="T1149" s="8">
        <f t="shared" si="106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7"/>
        <v>24</v>
      </c>
      <c r="Q1150" t="str">
        <f t="shared" si="103"/>
        <v>food</v>
      </c>
      <c r="R1150" t="str">
        <f t="shared" si="104"/>
        <v>food trucks</v>
      </c>
      <c r="S1150" s="8">
        <f t="shared" si="105"/>
        <v>42675.171076388884</v>
      </c>
      <c r="T1150" s="8">
        <f t="shared" si="106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7"/>
        <v>38</v>
      </c>
      <c r="Q1151" t="str">
        <f t="shared" si="103"/>
        <v>food</v>
      </c>
      <c r="R1151" t="str">
        <f t="shared" si="104"/>
        <v>food trucks</v>
      </c>
      <c r="S1151" s="8">
        <f t="shared" si="105"/>
        <v>42507.71025462963</v>
      </c>
      <c r="T1151" s="8">
        <f t="shared" si="106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7"/>
        <v>42</v>
      </c>
      <c r="Q1152" t="str">
        <f t="shared" si="103"/>
        <v>food</v>
      </c>
      <c r="R1152" t="str">
        <f t="shared" si="104"/>
        <v>food trucks</v>
      </c>
      <c r="S1152" s="8">
        <f t="shared" si="105"/>
        <v>42317.954571759255</v>
      </c>
      <c r="T1152" s="8">
        <f t="shared" si="106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7"/>
        <v>#DIV/0!</v>
      </c>
      <c r="Q1153" t="str">
        <f t="shared" si="103"/>
        <v>food</v>
      </c>
      <c r="R1153" t="str">
        <f t="shared" si="104"/>
        <v>food trucks</v>
      </c>
      <c r="S1153" s="8">
        <f t="shared" si="105"/>
        <v>42224.102581018517</v>
      </c>
      <c r="T1153" s="8">
        <f t="shared" si="106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ROUND(E1154/D1154*100,0)</f>
        <v>6</v>
      </c>
      <c r="P1154">
        <f t="shared" si="107"/>
        <v>61</v>
      </c>
      <c r="Q1154" t="str">
        <f t="shared" si="103"/>
        <v>food</v>
      </c>
      <c r="R1154" t="str">
        <f t="shared" si="104"/>
        <v>food trucks</v>
      </c>
      <c r="S1154" s="8">
        <f t="shared" si="105"/>
        <v>42109.709629629629</v>
      </c>
      <c r="T1154" s="8">
        <f t="shared" si="106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1</v>
      </c>
      <c r="P1155">
        <f t="shared" si="107"/>
        <v>50</v>
      </c>
      <c r="Q1155" t="str">
        <f t="shared" ref="Q1155:Q1218" si="109">LEFT(N1155,SEARCH("/",N1155)-1)</f>
        <v>food</v>
      </c>
      <c r="R1155" t="str">
        <f t="shared" ref="R1155:R1218" si="110">RIGHT(N1155,LEN(N1155)-SEARCH("/",N1155))</f>
        <v>food trucks</v>
      </c>
      <c r="S1155" s="8">
        <f t="shared" ref="S1155:S1218" si="111">(((J1155/60)/60)/24)+DATE(1970,1,1)</f>
        <v>42143.714178240742</v>
      </c>
      <c r="T1155" s="8">
        <f t="shared" ref="T1155:T1218" si="112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7"/>
        <v>108</v>
      </c>
      <c r="Q1156" t="str">
        <f t="shared" si="109"/>
        <v>food</v>
      </c>
      <c r="R1156" t="str">
        <f t="shared" si="110"/>
        <v>food trucks</v>
      </c>
      <c r="S1156" s="8">
        <f t="shared" si="111"/>
        <v>42223.108865740738</v>
      </c>
      <c r="T1156" s="8">
        <f t="shared" si="112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7"/>
        <v>24</v>
      </c>
      <c r="Q1157" t="str">
        <f t="shared" si="109"/>
        <v>food</v>
      </c>
      <c r="R1157" t="str">
        <f t="shared" si="110"/>
        <v>food trucks</v>
      </c>
      <c r="S1157" s="8">
        <f t="shared" si="111"/>
        <v>41835.763981481483</v>
      </c>
      <c r="T1157" s="8">
        <f t="shared" si="112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ref="P1158:P1221" si="113">ROUND(E1158/L1158,0)</f>
        <v>#DIV/0!</v>
      </c>
      <c r="Q1158" t="str">
        <f t="shared" si="109"/>
        <v>food</v>
      </c>
      <c r="R1158" t="str">
        <f t="shared" si="110"/>
        <v>food trucks</v>
      </c>
      <c r="S1158" s="8">
        <f t="shared" si="111"/>
        <v>42029.07131944444</v>
      </c>
      <c r="T1158" s="8">
        <f t="shared" si="112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13"/>
        <v>50</v>
      </c>
      <c r="Q1159" t="str">
        <f t="shared" si="109"/>
        <v>food</v>
      </c>
      <c r="R1159" t="str">
        <f t="shared" si="110"/>
        <v>food trucks</v>
      </c>
      <c r="S1159" s="8">
        <f t="shared" si="111"/>
        <v>41918.628240740742</v>
      </c>
      <c r="T1159" s="8">
        <f t="shared" si="112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13"/>
        <v>12</v>
      </c>
      <c r="Q1160" t="str">
        <f t="shared" si="109"/>
        <v>food</v>
      </c>
      <c r="R1160" t="str">
        <f t="shared" si="110"/>
        <v>food trucks</v>
      </c>
      <c r="S1160" s="8">
        <f t="shared" si="111"/>
        <v>41952.09175925926</v>
      </c>
      <c r="T1160" s="8">
        <f t="shared" si="112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13"/>
        <v>#DIV/0!</v>
      </c>
      <c r="Q1161" t="str">
        <f t="shared" si="109"/>
        <v>food</v>
      </c>
      <c r="R1161" t="str">
        <f t="shared" si="110"/>
        <v>food trucks</v>
      </c>
      <c r="S1161" s="8">
        <f t="shared" si="111"/>
        <v>42154.726446759261</v>
      </c>
      <c r="T1161" s="8">
        <f t="shared" si="112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13"/>
        <v>61</v>
      </c>
      <c r="Q1162" t="str">
        <f t="shared" si="109"/>
        <v>food</v>
      </c>
      <c r="R1162" t="str">
        <f t="shared" si="110"/>
        <v>food trucks</v>
      </c>
      <c r="S1162" s="8">
        <f t="shared" si="111"/>
        <v>42061.154930555553</v>
      </c>
      <c r="T1162" s="8">
        <f t="shared" si="112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13"/>
        <v>#DIV/0!</v>
      </c>
      <c r="Q1163" t="str">
        <f t="shared" si="109"/>
        <v>food</v>
      </c>
      <c r="R1163" t="str">
        <f t="shared" si="110"/>
        <v>food trucks</v>
      </c>
      <c r="S1163" s="8">
        <f t="shared" si="111"/>
        <v>42122.629502314812</v>
      </c>
      <c r="T1163" s="8">
        <f t="shared" si="112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13"/>
        <v>18</v>
      </c>
      <c r="Q1164" t="str">
        <f t="shared" si="109"/>
        <v>food</v>
      </c>
      <c r="R1164" t="str">
        <f t="shared" si="110"/>
        <v>food trucks</v>
      </c>
      <c r="S1164" s="8">
        <f t="shared" si="111"/>
        <v>41876.683611111112</v>
      </c>
      <c r="T1164" s="8">
        <f t="shared" si="112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13"/>
        <v>#DIV/0!</v>
      </c>
      <c r="Q1165" t="str">
        <f t="shared" si="109"/>
        <v>food</v>
      </c>
      <c r="R1165" t="str">
        <f t="shared" si="110"/>
        <v>food trucks</v>
      </c>
      <c r="S1165" s="8">
        <f t="shared" si="111"/>
        <v>41830.723611111112</v>
      </c>
      <c r="T1165" s="8">
        <f t="shared" si="112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13"/>
        <v>#DIV/0!</v>
      </c>
      <c r="Q1166" t="str">
        <f t="shared" si="109"/>
        <v>food</v>
      </c>
      <c r="R1166" t="str">
        <f t="shared" si="110"/>
        <v>food trucks</v>
      </c>
      <c r="S1166" s="8">
        <f t="shared" si="111"/>
        <v>42509.724328703705</v>
      </c>
      <c r="T1166" s="8">
        <f t="shared" si="112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13"/>
        <v>83</v>
      </c>
      <c r="Q1167" t="str">
        <f t="shared" si="109"/>
        <v>food</v>
      </c>
      <c r="R1167" t="str">
        <f t="shared" si="110"/>
        <v>food trucks</v>
      </c>
      <c r="S1167" s="8">
        <f t="shared" si="111"/>
        <v>41792.214467592588</v>
      </c>
      <c r="T1167" s="8">
        <f t="shared" si="112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13"/>
        <v>359</v>
      </c>
      <c r="Q1168" t="str">
        <f t="shared" si="109"/>
        <v>food</v>
      </c>
      <c r="R1168" t="str">
        <f t="shared" si="110"/>
        <v>food trucks</v>
      </c>
      <c r="S1168" s="8">
        <f t="shared" si="111"/>
        <v>42150.485439814816</v>
      </c>
      <c r="T1168" s="8">
        <f t="shared" si="112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13"/>
        <v>61</v>
      </c>
      <c r="Q1169" t="str">
        <f t="shared" si="109"/>
        <v>food</v>
      </c>
      <c r="R1169" t="str">
        <f t="shared" si="110"/>
        <v>food trucks</v>
      </c>
      <c r="S1169" s="8">
        <f t="shared" si="111"/>
        <v>41863.734895833331</v>
      </c>
      <c r="T1169" s="8">
        <f t="shared" si="112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13"/>
        <v>340</v>
      </c>
      <c r="Q1170" t="str">
        <f t="shared" si="109"/>
        <v>food</v>
      </c>
      <c r="R1170" t="str">
        <f t="shared" si="110"/>
        <v>food trucks</v>
      </c>
      <c r="S1170" s="8">
        <f t="shared" si="111"/>
        <v>42605.053993055553</v>
      </c>
      <c r="T1170" s="8">
        <f t="shared" si="112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13"/>
        <v>6</v>
      </c>
      <c r="Q1171" t="str">
        <f t="shared" si="109"/>
        <v>food</v>
      </c>
      <c r="R1171" t="str">
        <f t="shared" si="110"/>
        <v>food trucks</v>
      </c>
      <c r="S1171" s="8">
        <f t="shared" si="111"/>
        <v>42027.353738425925</v>
      </c>
      <c r="T1171" s="8">
        <f t="shared" si="112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13"/>
        <v>50</v>
      </c>
      <c r="Q1172" t="str">
        <f t="shared" si="109"/>
        <v>food</v>
      </c>
      <c r="R1172" t="str">
        <f t="shared" si="110"/>
        <v>food trucks</v>
      </c>
      <c r="S1172" s="8">
        <f t="shared" si="111"/>
        <v>42124.893182870372</v>
      </c>
      <c r="T1172" s="8">
        <f t="shared" si="112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13"/>
        <v>25</v>
      </c>
      <c r="Q1173" t="str">
        <f t="shared" si="109"/>
        <v>food</v>
      </c>
      <c r="R1173" t="str">
        <f t="shared" si="110"/>
        <v>food trucks</v>
      </c>
      <c r="S1173" s="8">
        <f t="shared" si="111"/>
        <v>41938.804710648146</v>
      </c>
      <c r="T1173" s="8">
        <f t="shared" si="112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13"/>
        <v>#DIV/0!</v>
      </c>
      <c r="Q1174" t="str">
        <f t="shared" si="109"/>
        <v>food</v>
      </c>
      <c r="R1174" t="str">
        <f t="shared" si="110"/>
        <v>food trucks</v>
      </c>
      <c r="S1174" s="8">
        <f t="shared" si="111"/>
        <v>41841.682314814818</v>
      </c>
      <c r="T1174" s="8">
        <f t="shared" si="112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13"/>
        <v>30</v>
      </c>
      <c r="Q1175" t="str">
        <f t="shared" si="109"/>
        <v>food</v>
      </c>
      <c r="R1175" t="str">
        <f t="shared" si="110"/>
        <v>food trucks</v>
      </c>
      <c r="S1175" s="8">
        <f t="shared" si="111"/>
        <v>42184.185844907406</v>
      </c>
      <c r="T1175" s="8">
        <f t="shared" si="112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13"/>
        <v>47</v>
      </c>
      <c r="Q1176" t="str">
        <f t="shared" si="109"/>
        <v>food</v>
      </c>
      <c r="R1176" t="str">
        <f t="shared" si="110"/>
        <v>food trucks</v>
      </c>
      <c r="S1176" s="8">
        <f t="shared" si="111"/>
        <v>42468.84174768519</v>
      </c>
      <c r="T1176" s="8">
        <f t="shared" si="112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13"/>
        <v>65</v>
      </c>
      <c r="Q1177" t="str">
        <f t="shared" si="109"/>
        <v>food</v>
      </c>
      <c r="R1177" t="str">
        <f t="shared" si="110"/>
        <v>food trucks</v>
      </c>
      <c r="S1177" s="8">
        <f t="shared" si="111"/>
        <v>42170.728460648148</v>
      </c>
      <c r="T1177" s="8">
        <f t="shared" si="112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13"/>
        <v>10</v>
      </c>
      <c r="Q1178" t="str">
        <f t="shared" si="109"/>
        <v>food</v>
      </c>
      <c r="R1178" t="str">
        <f t="shared" si="110"/>
        <v>food trucks</v>
      </c>
      <c r="S1178" s="8">
        <f t="shared" si="111"/>
        <v>42746.019652777773</v>
      </c>
      <c r="T1178" s="8">
        <f t="shared" si="112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13"/>
        <v>#DIV/0!</v>
      </c>
      <c r="Q1179" t="str">
        <f t="shared" si="109"/>
        <v>food</v>
      </c>
      <c r="R1179" t="str">
        <f t="shared" si="110"/>
        <v>food trucks</v>
      </c>
      <c r="S1179" s="8">
        <f t="shared" si="111"/>
        <v>41897.660833333335</v>
      </c>
      <c r="T1179" s="8">
        <f t="shared" si="112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13"/>
        <v>5</v>
      </c>
      <c r="Q1180" t="str">
        <f t="shared" si="109"/>
        <v>food</v>
      </c>
      <c r="R1180" t="str">
        <f t="shared" si="110"/>
        <v>food trucks</v>
      </c>
      <c r="S1180" s="8">
        <f t="shared" si="111"/>
        <v>41837.905694444446</v>
      </c>
      <c r="T1180" s="8">
        <f t="shared" si="112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13"/>
        <v>640</v>
      </c>
      <c r="Q1181" t="str">
        <f t="shared" si="109"/>
        <v>food</v>
      </c>
      <c r="R1181" t="str">
        <f t="shared" si="110"/>
        <v>food trucks</v>
      </c>
      <c r="S1181" s="8">
        <f t="shared" si="111"/>
        <v>42275.720219907409</v>
      </c>
      <c r="T1181" s="8">
        <f t="shared" si="112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13"/>
        <v>69</v>
      </c>
      <c r="Q1182" t="str">
        <f t="shared" si="109"/>
        <v>food</v>
      </c>
      <c r="R1182" t="str">
        <f t="shared" si="110"/>
        <v>food trucks</v>
      </c>
      <c r="S1182" s="8">
        <f t="shared" si="111"/>
        <v>41781.806875000002</v>
      </c>
      <c r="T1182" s="8">
        <f t="shared" si="112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13"/>
        <v>1</v>
      </c>
      <c r="Q1183" t="str">
        <f t="shared" si="109"/>
        <v>food</v>
      </c>
      <c r="R1183" t="str">
        <f t="shared" si="110"/>
        <v>food trucks</v>
      </c>
      <c r="S1183" s="8">
        <f t="shared" si="111"/>
        <v>42034.339363425926</v>
      </c>
      <c r="T1183" s="8">
        <f t="shared" si="112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13"/>
        <v>11</v>
      </c>
      <c r="Q1184" t="str">
        <f t="shared" si="109"/>
        <v>food</v>
      </c>
      <c r="R1184" t="str">
        <f t="shared" si="110"/>
        <v>food trucks</v>
      </c>
      <c r="S1184" s="8">
        <f t="shared" si="111"/>
        <v>42728.827407407407</v>
      </c>
      <c r="T1184" s="8">
        <f t="shared" si="112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13"/>
        <v>33</v>
      </c>
      <c r="Q1185" t="str">
        <f t="shared" si="109"/>
        <v>food</v>
      </c>
      <c r="R1185" t="str">
        <f t="shared" si="110"/>
        <v>food trucks</v>
      </c>
      <c r="S1185" s="8">
        <f t="shared" si="111"/>
        <v>42656.86137731481</v>
      </c>
      <c r="T1185" s="8">
        <f t="shared" si="112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13"/>
        <v>62</v>
      </c>
      <c r="Q1186" t="str">
        <f t="shared" si="109"/>
        <v>photography</v>
      </c>
      <c r="R1186" t="str">
        <f t="shared" si="110"/>
        <v>photobooks</v>
      </c>
      <c r="S1186" s="8">
        <f t="shared" si="111"/>
        <v>42741.599664351852</v>
      </c>
      <c r="T1186" s="8">
        <f t="shared" si="112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13"/>
        <v>119</v>
      </c>
      <c r="Q1187" t="str">
        <f t="shared" si="109"/>
        <v>photography</v>
      </c>
      <c r="R1187" t="str">
        <f t="shared" si="110"/>
        <v>photobooks</v>
      </c>
      <c r="S1187" s="8">
        <f t="shared" si="111"/>
        <v>42130.865150462967</v>
      </c>
      <c r="T1187" s="8">
        <f t="shared" si="112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13"/>
        <v>65</v>
      </c>
      <c r="Q1188" t="str">
        <f t="shared" si="109"/>
        <v>photography</v>
      </c>
      <c r="R1188" t="str">
        <f t="shared" si="110"/>
        <v>photobooks</v>
      </c>
      <c r="S1188" s="8">
        <f t="shared" si="111"/>
        <v>42123.86336805555</v>
      </c>
      <c r="T1188" s="8">
        <f t="shared" si="112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13"/>
        <v>130</v>
      </c>
      <c r="Q1189" t="str">
        <f t="shared" si="109"/>
        <v>photography</v>
      </c>
      <c r="R1189" t="str">
        <f t="shared" si="110"/>
        <v>photobooks</v>
      </c>
      <c r="S1189" s="8">
        <f t="shared" si="111"/>
        <v>42109.894942129627</v>
      </c>
      <c r="T1189" s="8">
        <f t="shared" si="112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13"/>
        <v>38</v>
      </c>
      <c r="Q1190" t="str">
        <f t="shared" si="109"/>
        <v>photography</v>
      </c>
      <c r="R1190" t="str">
        <f t="shared" si="110"/>
        <v>photobooks</v>
      </c>
      <c r="S1190" s="8">
        <f t="shared" si="111"/>
        <v>42711.700694444444</v>
      </c>
      <c r="T1190" s="8">
        <f t="shared" si="112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13"/>
        <v>113</v>
      </c>
      <c r="Q1191" t="str">
        <f t="shared" si="109"/>
        <v>photography</v>
      </c>
      <c r="R1191" t="str">
        <f t="shared" si="110"/>
        <v>photobooks</v>
      </c>
      <c r="S1191" s="8">
        <f t="shared" si="111"/>
        <v>42529.979108796295</v>
      </c>
      <c r="T1191" s="8">
        <f t="shared" si="112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13"/>
        <v>52</v>
      </c>
      <c r="Q1192" t="str">
        <f t="shared" si="109"/>
        <v>photography</v>
      </c>
      <c r="R1192" t="str">
        <f t="shared" si="110"/>
        <v>photobooks</v>
      </c>
      <c r="S1192" s="8">
        <f t="shared" si="111"/>
        <v>41852.665798611109</v>
      </c>
      <c r="T1192" s="8">
        <f t="shared" si="112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13"/>
        <v>89</v>
      </c>
      <c r="Q1193" t="str">
        <f t="shared" si="109"/>
        <v>photography</v>
      </c>
      <c r="R1193" t="str">
        <f t="shared" si="110"/>
        <v>photobooks</v>
      </c>
      <c r="S1193" s="8">
        <f t="shared" si="111"/>
        <v>42419.603703703702</v>
      </c>
      <c r="T1193" s="8">
        <f t="shared" si="112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13"/>
        <v>19</v>
      </c>
      <c r="Q1194" t="str">
        <f t="shared" si="109"/>
        <v>photography</v>
      </c>
      <c r="R1194" t="str">
        <f t="shared" si="110"/>
        <v>photobooks</v>
      </c>
      <c r="S1194" s="8">
        <f t="shared" si="111"/>
        <v>42747.506689814814</v>
      </c>
      <c r="T1194" s="8">
        <f t="shared" si="112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13"/>
        <v>80</v>
      </c>
      <c r="Q1195" t="str">
        <f t="shared" si="109"/>
        <v>photography</v>
      </c>
      <c r="R1195" t="str">
        <f t="shared" si="110"/>
        <v>photobooks</v>
      </c>
      <c r="S1195" s="8">
        <f t="shared" si="111"/>
        <v>42409.776076388895</v>
      </c>
      <c r="T1195" s="8">
        <f t="shared" si="112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13"/>
        <v>56</v>
      </c>
      <c r="Q1196" t="str">
        <f t="shared" si="109"/>
        <v>photography</v>
      </c>
      <c r="R1196" t="str">
        <f t="shared" si="110"/>
        <v>photobooks</v>
      </c>
      <c r="S1196" s="8">
        <f t="shared" si="111"/>
        <v>42072.488182870366</v>
      </c>
      <c r="T1196" s="8">
        <f t="shared" si="112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13"/>
        <v>79</v>
      </c>
      <c r="Q1197" t="str">
        <f t="shared" si="109"/>
        <v>photography</v>
      </c>
      <c r="R1197" t="str">
        <f t="shared" si="110"/>
        <v>photobooks</v>
      </c>
      <c r="S1197" s="8">
        <f t="shared" si="111"/>
        <v>42298.34783564815</v>
      </c>
      <c r="T1197" s="8">
        <f t="shared" si="112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13"/>
        <v>76</v>
      </c>
      <c r="Q1198" t="str">
        <f t="shared" si="109"/>
        <v>photography</v>
      </c>
      <c r="R1198" t="str">
        <f t="shared" si="110"/>
        <v>photobooks</v>
      </c>
      <c r="S1198" s="8">
        <f t="shared" si="111"/>
        <v>42326.818738425922</v>
      </c>
      <c r="T1198" s="8">
        <f t="shared" si="112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8">
        <f t="shared" si="111"/>
        <v>42503.66474537037</v>
      </c>
      <c r="T1199" s="8">
        <f t="shared" si="112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13"/>
        <v>55</v>
      </c>
      <c r="Q1200" t="str">
        <f t="shared" si="109"/>
        <v>photography</v>
      </c>
      <c r="R1200" t="str">
        <f t="shared" si="110"/>
        <v>photobooks</v>
      </c>
      <c r="S1200" s="8">
        <f t="shared" si="111"/>
        <v>42333.619050925925</v>
      </c>
      <c r="T1200" s="8">
        <f t="shared" si="112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13"/>
        <v>299</v>
      </c>
      <c r="Q1201" t="str">
        <f t="shared" si="109"/>
        <v>photography</v>
      </c>
      <c r="R1201" t="str">
        <f t="shared" si="110"/>
        <v>photobooks</v>
      </c>
      <c r="S1201" s="8">
        <f t="shared" si="111"/>
        <v>42161.770833333328</v>
      </c>
      <c r="T1201" s="8">
        <f t="shared" si="112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13"/>
        <v>59</v>
      </c>
      <c r="Q1202" t="str">
        <f t="shared" si="109"/>
        <v>photography</v>
      </c>
      <c r="R1202" t="str">
        <f t="shared" si="110"/>
        <v>photobooks</v>
      </c>
      <c r="S1202" s="8">
        <f t="shared" si="111"/>
        <v>42089.477500000001</v>
      </c>
      <c r="T1202" s="8">
        <f t="shared" si="112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13"/>
        <v>55</v>
      </c>
      <c r="Q1203" t="str">
        <f t="shared" si="109"/>
        <v>photography</v>
      </c>
      <c r="R1203" t="str">
        <f t="shared" si="110"/>
        <v>photobooks</v>
      </c>
      <c r="S1203" s="8">
        <f t="shared" si="111"/>
        <v>42536.60701388889</v>
      </c>
      <c r="T1203" s="8">
        <f t="shared" si="112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13"/>
        <v>184</v>
      </c>
      <c r="Q1204" t="str">
        <f t="shared" si="109"/>
        <v>photography</v>
      </c>
      <c r="R1204" t="str">
        <f t="shared" si="110"/>
        <v>photobooks</v>
      </c>
      <c r="S1204" s="8">
        <f t="shared" si="111"/>
        <v>42152.288819444439</v>
      </c>
      <c r="T1204" s="8">
        <f t="shared" si="112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13"/>
        <v>165</v>
      </c>
      <c r="Q1205" t="str">
        <f t="shared" si="109"/>
        <v>photography</v>
      </c>
      <c r="R1205" t="str">
        <f t="shared" si="110"/>
        <v>photobooks</v>
      </c>
      <c r="S1205" s="8">
        <f t="shared" si="111"/>
        <v>42125.614895833336</v>
      </c>
      <c r="T1205" s="8">
        <f t="shared" si="112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13"/>
        <v>235</v>
      </c>
      <c r="Q1206" t="str">
        <f t="shared" si="109"/>
        <v>photography</v>
      </c>
      <c r="R1206" t="str">
        <f t="shared" si="110"/>
        <v>photobooks</v>
      </c>
      <c r="S1206" s="8">
        <f t="shared" si="111"/>
        <v>42297.748067129629</v>
      </c>
      <c r="T1206" s="8">
        <f t="shared" si="112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13"/>
        <v>211</v>
      </c>
      <c r="Q1207" t="str">
        <f t="shared" si="109"/>
        <v>photography</v>
      </c>
      <c r="R1207" t="str">
        <f t="shared" si="110"/>
        <v>photobooks</v>
      </c>
      <c r="S1207" s="8">
        <f t="shared" si="111"/>
        <v>42138.506377314814</v>
      </c>
      <c r="T1207" s="8">
        <f t="shared" si="112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13"/>
        <v>32</v>
      </c>
      <c r="Q1208" t="str">
        <f t="shared" si="109"/>
        <v>photography</v>
      </c>
      <c r="R1208" t="str">
        <f t="shared" si="110"/>
        <v>photobooks</v>
      </c>
      <c r="S1208" s="8">
        <f t="shared" si="111"/>
        <v>42772.776076388895</v>
      </c>
      <c r="T1208" s="8">
        <f t="shared" si="112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13"/>
        <v>123</v>
      </c>
      <c r="Q1209" t="str">
        <f t="shared" si="109"/>
        <v>photography</v>
      </c>
      <c r="R1209" t="str">
        <f t="shared" si="110"/>
        <v>photobooks</v>
      </c>
      <c r="S1209" s="8">
        <f t="shared" si="111"/>
        <v>42430.430243055554</v>
      </c>
      <c r="T1209" s="8">
        <f t="shared" si="112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13"/>
        <v>207</v>
      </c>
      <c r="Q1210" t="str">
        <f t="shared" si="109"/>
        <v>photography</v>
      </c>
      <c r="R1210" t="str">
        <f t="shared" si="110"/>
        <v>photobooks</v>
      </c>
      <c r="S1210" s="8">
        <f t="shared" si="111"/>
        <v>42423.709074074075</v>
      </c>
      <c r="T1210" s="8">
        <f t="shared" si="112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13"/>
        <v>138</v>
      </c>
      <c r="Q1211" t="str">
        <f t="shared" si="109"/>
        <v>photography</v>
      </c>
      <c r="R1211" t="str">
        <f t="shared" si="110"/>
        <v>photobooks</v>
      </c>
      <c r="S1211" s="8">
        <f t="shared" si="111"/>
        <v>42761.846122685187</v>
      </c>
      <c r="T1211" s="8">
        <f t="shared" si="112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13"/>
        <v>494</v>
      </c>
      <c r="Q1212" t="str">
        <f t="shared" si="109"/>
        <v>photography</v>
      </c>
      <c r="R1212" t="str">
        <f t="shared" si="110"/>
        <v>photobooks</v>
      </c>
      <c r="S1212" s="8">
        <f t="shared" si="111"/>
        <v>42132.941805555558</v>
      </c>
      <c r="T1212" s="8">
        <f t="shared" si="112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13"/>
        <v>169</v>
      </c>
      <c r="Q1213" t="str">
        <f t="shared" si="109"/>
        <v>photography</v>
      </c>
      <c r="R1213" t="str">
        <f t="shared" si="110"/>
        <v>photobooks</v>
      </c>
      <c r="S1213" s="8">
        <f t="shared" si="111"/>
        <v>42515.866446759261</v>
      </c>
      <c r="T1213" s="8">
        <f t="shared" si="112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13"/>
        <v>39</v>
      </c>
      <c r="Q1214" t="str">
        <f t="shared" si="109"/>
        <v>photography</v>
      </c>
      <c r="R1214" t="str">
        <f t="shared" si="110"/>
        <v>photobooks</v>
      </c>
      <c r="S1214" s="8">
        <f t="shared" si="111"/>
        <v>42318.950173611112</v>
      </c>
      <c r="T1214" s="8">
        <f t="shared" si="112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13"/>
        <v>62</v>
      </c>
      <c r="Q1215" t="str">
        <f t="shared" si="109"/>
        <v>photography</v>
      </c>
      <c r="R1215" t="str">
        <f t="shared" si="110"/>
        <v>photobooks</v>
      </c>
      <c r="S1215" s="8">
        <f t="shared" si="111"/>
        <v>42731.755787037036</v>
      </c>
      <c r="T1215" s="8">
        <f t="shared" si="112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13"/>
        <v>105</v>
      </c>
      <c r="Q1216" t="str">
        <f t="shared" si="109"/>
        <v>photography</v>
      </c>
      <c r="R1216" t="str">
        <f t="shared" si="110"/>
        <v>photobooks</v>
      </c>
      <c r="S1216" s="8">
        <f t="shared" si="111"/>
        <v>42104.840335648143</v>
      </c>
      <c r="T1216" s="8">
        <f t="shared" si="112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13"/>
        <v>72</v>
      </c>
      <c r="Q1217" t="str">
        <f t="shared" si="109"/>
        <v>photography</v>
      </c>
      <c r="R1217" t="str">
        <f t="shared" si="110"/>
        <v>photobooks</v>
      </c>
      <c r="S1217" s="8">
        <f t="shared" si="111"/>
        <v>41759.923101851848</v>
      </c>
      <c r="T1217" s="8">
        <f t="shared" si="112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ROUND(E1218/D1218*100,0)</f>
        <v>146</v>
      </c>
      <c r="P1218">
        <f t="shared" si="113"/>
        <v>92</v>
      </c>
      <c r="Q1218" t="str">
        <f t="shared" si="109"/>
        <v>photography</v>
      </c>
      <c r="R1218" t="str">
        <f t="shared" si="110"/>
        <v>photobooks</v>
      </c>
      <c r="S1218" s="8">
        <f t="shared" si="111"/>
        <v>42247.616400462968</v>
      </c>
      <c r="T1218" s="8">
        <f t="shared" si="112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103</v>
      </c>
      <c r="P1219">
        <f t="shared" si="113"/>
        <v>149</v>
      </c>
      <c r="Q1219" t="str">
        <f t="shared" ref="Q1219:Q1282" si="115">LEFT(N1219,SEARCH("/",N1219)-1)</f>
        <v>photography</v>
      </c>
      <c r="R1219" t="str">
        <f t="shared" ref="R1219:R1282" si="116">RIGHT(N1219,LEN(N1219)-SEARCH("/",N1219))</f>
        <v>photobooks</v>
      </c>
      <c r="S1219" s="8">
        <f t="shared" ref="S1219:S1282" si="117">(((J1219/60)/60)/24)+DATE(1970,1,1)</f>
        <v>42535.809490740736</v>
      </c>
      <c r="T1219" s="8">
        <f t="shared" ref="T1219:T1282" si="118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3"/>
        <v>174</v>
      </c>
      <c r="Q1220" t="str">
        <f t="shared" si="115"/>
        <v>photography</v>
      </c>
      <c r="R1220" t="str">
        <f t="shared" si="116"/>
        <v>photobooks</v>
      </c>
      <c r="S1220" s="8">
        <f t="shared" si="117"/>
        <v>42278.662037037036</v>
      </c>
      <c r="T1220" s="8">
        <f t="shared" si="118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3"/>
        <v>103</v>
      </c>
      <c r="Q1221" t="str">
        <f t="shared" si="115"/>
        <v>photography</v>
      </c>
      <c r="R1221" t="str">
        <f t="shared" si="116"/>
        <v>photobooks</v>
      </c>
      <c r="S1221" s="8">
        <f t="shared" si="117"/>
        <v>42633.461956018517</v>
      </c>
      <c r="T1221" s="8">
        <f t="shared" si="118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ref="P1222:P1285" si="119">ROUND(E1222/L1222,0)</f>
        <v>111</v>
      </c>
      <c r="Q1222" t="str">
        <f t="shared" si="115"/>
        <v>photography</v>
      </c>
      <c r="R1222" t="str">
        <f t="shared" si="116"/>
        <v>photobooks</v>
      </c>
      <c r="S1222" s="8">
        <f t="shared" si="117"/>
        <v>42211.628611111111</v>
      </c>
      <c r="T1222" s="8">
        <f t="shared" si="118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9"/>
        <v>24</v>
      </c>
      <c r="Q1223" t="str">
        <f t="shared" si="115"/>
        <v>photography</v>
      </c>
      <c r="R1223" t="str">
        <f t="shared" si="116"/>
        <v>photobooks</v>
      </c>
      <c r="S1223" s="8">
        <f t="shared" si="117"/>
        <v>42680.47555555556</v>
      </c>
      <c r="T1223" s="8">
        <f t="shared" si="118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9"/>
        <v>81</v>
      </c>
      <c r="Q1224" t="str">
        <f t="shared" si="115"/>
        <v>photography</v>
      </c>
      <c r="R1224" t="str">
        <f t="shared" si="116"/>
        <v>photobooks</v>
      </c>
      <c r="S1224" s="8">
        <f t="shared" si="117"/>
        <v>42430.720451388886</v>
      </c>
      <c r="T1224" s="8">
        <f t="shared" si="118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9"/>
        <v>116</v>
      </c>
      <c r="Q1225" t="str">
        <f t="shared" si="115"/>
        <v>photography</v>
      </c>
      <c r="R1225" t="str">
        <f t="shared" si="116"/>
        <v>photobooks</v>
      </c>
      <c r="S1225" s="8">
        <f t="shared" si="117"/>
        <v>42654.177187499998</v>
      </c>
      <c r="T1225" s="8">
        <f t="shared" si="118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9"/>
        <v>59</v>
      </c>
      <c r="Q1226" t="str">
        <f t="shared" si="115"/>
        <v>music</v>
      </c>
      <c r="R1226" t="str">
        <f t="shared" si="116"/>
        <v>world music</v>
      </c>
      <c r="S1226" s="8">
        <f t="shared" si="117"/>
        <v>41736.549791666665</v>
      </c>
      <c r="T1226" s="8">
        <f t="shared" si="118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9"/>
        <v>44</v>
      </c>
      <c r="Q1227" t="str">
        <f t="shared" si="115"/>
        <v>music</v>
      </c>
      <c r="R1227" t="str">
        <f t="shared" si="116"/>
        <v>world music</v>
      </c>
      <c r="S1227" s="8">
        <f t="shared" si="117"/>
        <v>41509.905995370369</v>
      </c>
      <c r="T1227" s="8">
        <f t="shared" si="118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9"/>
        <v>48</v>
      </c>
      <c r="Q1228" t="str">
        <f t="shared" si="115"/>
        <v>music</v>
      </c>
      <c r="R1228" t="str">
        <f t="shared" si="116"/>
        <v>world music</v>
      </c>
      <c r="S1228" s="8">
        <f t="shared" si="117"/>
        <v>41715.874780092592</v>
      </c>
      <c r="T1228" s="8">
        <f t="shared" si="118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9"/>
        <v>#DIV/0!</v>
      </c>
      <c r="Q1229" t="str">
        <f t="shared" si="115"/>
        <v>music</v>
      </c>
      <c r="R1229" t="str">
        <f t="shared" si="116"/>
        <v>world music</v>
      </c>
      <c r="S1229" s="8">
        <f t="shared" si="117"/>
        <v>41827.919166666667</v>
      </c>
      <c r="T1229" s="8">
        <f t="shared" si="118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9"/>
        <v>61</v>
      </c>
      <c r="Q1230" t="str">
        <f t="shared" si="115"/>
        <v>music</v>
      </c>
      <c r="R1230" t="str">
        <f t="shared" si="116"/>
        <v>world music</v>
      </c>
      <c r="S1230" s="8">
        <f t="shared" si="117"/>
        <v>40754.729259259257</v>
      </c>
      <c r="T1230" s="8">
        <f t="shared" si="118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9"/>
        <v>25</v>
      </c>
      <c r="Q1231" t="str">
        <f t="shared" si="115"/>
        <v>music</v>
      </c>
      <c r="R1231" t="str">
        <f t="shared" si="116"/>
        <v>world music</v>
      </c>
      <c r="S1231" s="8">
        <f t="shared" si="117"/>
        <v>40985.459803240738</v>
      </c>
      <c r="T1231" s="8">
        <f t="shared" si="118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9"/>
        <v>#DIV/0!</v>
      </c>
      <c r="Q1232" t="str">
        <f t="shared" si="115"/>
        <v>music</v>
      </c>
      <c r="R1232" t="str">
        <f t="shared" si="116"/>
        <v>world music</v>
      </c>
      <c r="S1232" s="8">
        <f t="shared" si="117"/>
        <v>40568.972569444442</v>
      </c>
      <c r="T1232" s="8">
        <f t="shared" si="118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9"/>
        <v>#DIV/0!</v>
      </c>
      <c r="Q1233" t="str">
        <f t="shared" si="115"/>
        <v>music</v>
      </c>
      <c r="R1233" t="str">
        <f t="shared" si="116"/>
        <v>world music</v>
      </c>
      <c r="S1233" s="8">
        <f t="shared" si="117"/>
        <v>42193.941759259258</v>
      </c>
      <c r="T1233" s="8">
        <f t="shared" si="118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9"/>
        <v>40</v>
      </c>
      <c r="Q1234" t="str">
        <f t="shared" si="115"/>
        <v>music</v>
      </c>
      <c r="R1234" t="str">
        <f t="shared" si="116"/>
        <v>world music</v>
      </c>
      <c r="S1234" s="8">
        <f t="shared" si="117"/>
        <v>41506.848032407412</v>
      </c>
      <c r="T1234" s="8">
        <f t="shared" si="118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9"/>
        <v>19</v>
      </c>
      <c r="Q1235" t="str">
        <f t="shared" si="115"/>
        <v>music</v>
      </c>
      <c r="R1235" t="str">
        <f t="shared" si="116"/>
        <v>world music</v>
      </c>
      <c r="S1235" s="8">
        <f t="shared" si="117"/>
        <v>40939.948773148149</v>
      </c>
      <c r="T1235" s="8">
        <f t="shared" si="118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9"/>
        <v>#DIV/0!</v>
      </c>
      <c r="Q1236" t="str">
        <f t="shared" si="115"/>
        <v>music</v>
      </c>
      <c r="R1236" t="str">
        <f t="shared" si="116"/>
        <v>world music</v>
      </c>
      <c r="S1236" s="8">
        <f t="shared" si="117"/>
        <v>42007.788680555561</v>
      </c>
      <c r="T1236" s="8">
        <f t="shared" si="118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9"/>
        <v>35</v>
      </c>
      <c r="Q1237" t="str">
        <f t="shared" si="115"/>
        <v>music</v>
      </c>
      <c r="R1237" t="str">
        <f t="shared" si="116"/>
        <v>world music</v>
      </c>
      <c r="S1237" s="8">
        <f t="shared" si="117"/>
        <v>41583.135405092595</v>
      </c>
      <c r="T1237" s="8">
        <f t="shared" si="118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9"/>
        <v>#DIV/0!</v>
      </c>
      <c r="Q1238" t="str">
        <f t="shared" si="115"/>
        <v>music</v>
      </c>
      <c r="R1238" t="str">
        <f t="shared" si="116"/>
        <v>world music</v>
      </c>
      <c r="S1238" s="8">
        <f t="shared" si="117"/>
        <v>41110.680138888885</v>
      </c>
      <c r="T1238" s="8">
        <f t="shared" si="118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9"/>
        <v>#DIV/0!</v>
      </c>
      <c r="Q1239" t="str">
        <f t="shared" si="115"/>
        <v>music</v>
      </c>
      <c r="R1239" t="str">
        <f t="shared" si="116"/>
        <v>world music</v>
      </c>
      <c r="S1239" s="8">
        <f t="shared" si="117"/>
        <v>41125.283159722225</v>
      </c>
      <c r="T1239" s="8">
        <f t="shared" si="118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9"/>
        <v>59</v>
      </c>
      <c r="Q1240" t="str">
        <f t="shared" si="115"/>
        <v>music</v>
      </c>
      <c r="R1240" t="str">
        <f t="shared" si="116"/>
        <v>world music</v>
      </c>
      <c r="S1240" s="8">
        <f t="shared" si="117"/>
        <v>40731.61037037037</v>
      </c>
      <c r="T1240" s="8">
        <f t="shared" si="118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9"/>
        <v>#DIV/0!</v>
      </c>
      <c r="Q1241" t="str">
        <f t="shared" si="115"/>
        <v>music</v>
      </c>
      <c r="R1241" t="str">
        <f t="shared" si="116"/>
        <v>world music</v>
      </c>
      <c r="S1241" s="8">
        <f t="shared" si="117"/>
        <v>40883.962581018517</v>
      </c>
      <c r="T1241" s="8">
        <f t="shared" si="118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9"/>
        <v>30</v>
      </c>
      <c r="Q1242" t="str">
        <f t="shared" si="115"/>
        <v>music</v>
      </c>
      <c r="R1242" t="str">
        <f t="shared" si="116"/>
        <v>world music</v>
      </c>
      <c r="S1242" s="8">
        <f t="shared" si="117"/>
        <v>41409.040011574078</v>
      </c>
      <c r="T1242" s="8">
        <f t="shared" si="118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9"/>
        <v>75</v>
      </c>
      <c r="Q1243" t="str">
        <f t="shared" si="115"/>
        <v>music</v>
      </c>
      <c r="R1243" t="str">
        <f t="shared" si="116"/>
        <v>world music</v>
      </c>
      <c r="S1243" s="8">
        <f t="shared" si="117"/>
        <v>41923.837731481479</v>
      </c>
      <c r="T1243" s="8">
        <f t="shared" si="118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9"/>
        <v>5</v>
      </c>
      <c r="Q1244" t="str">
        <f t="shared" si="115"/>
        <v>music</v>
      </c>
      <c r="R1244" t="str">
        <f t="shared" si="116"/>
        <v>world music</v>
      </c>
      <c r="S1244" s="8">
        <f t="shared" si="117"/>
        <v>40782.165532407409</v>
      </c>
      <c r="T1244" s="8">
        <f t="shared" si="118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9"/>
        <v>45</v>
      </c>
      <c r="Q1245" t="str">
        <f t="shared" si="115"/>
        <v>music</v>
      </c>
      <c r="R1245" t="str">
        <f t="shared" si="116"/>
        <v>world music</v>
      </c>
      <c r="S1245" s="8">
        <f t="shared" si="117"/>
        <v>40671.879293981481</v>
      </c>
      <c r="T1245" s="8">
        <f t="shared" si="118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9"/>
        <v>46</v>
      </c>
      <c r="Q1246" t="str">
        <f t="shared" si="115"/>
        <v>music</v>
      </c>
      <c r="R1246" t="str">
        <f t="shared" si="116"/>
        <v>rock</v>
      </c>
      <c r="S1246" s="8">
        <f t="shared" si="117"/>
        <v>41355.825497685182</v>
      </c>
      <c r="T1246" s="8">
        <f t="shared" si="118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9"/>
        <v>141</v>
      </c>
      <c r="Q1247" t="str">
        <f t="shared" si="115"/>
        <v>music</v>
      </c>
      <c r="R1247" t="str">
        <f t="shared" si="116"/>
        <v>rock</v>
      </c>
      <c r="S1247" s="8">
        <f t="shared" si="117"/>
        <v>41774.599930555552</v>
      </c>
      <c r="T1247" s="8">
        <f t="shared" si="118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9"/>
        <v>75</v>
      </c>
      <c r="Q1248" t="str">
        <f t="shared" si="115"/>
        <v>music</v>
      </c>
      <c r="R1248" t="str">
        <f t="shared" si="116"/>
        <v>rock</v>
      </c>
      <c r="S1248" s="8">
        <f t="shared" si="117"/>
        <v>40838.043391203704</v>
      </c>
      <c r="T1248" s="8">
        <f t="shared" si="118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9"/>
        <v>86</v>
      </c>
      <c r="Q1249" t="str">
        <f t="shared" si="115"/>
        <v>music</v>
      </c>
      <c r="R1249" t="str">
        <f t="shared" si="116"/>
        <v>rock</v>
      </c>
      <c r="S1249" s="8">
        <f t="shared" si="117"/>
        <v>41370.292303240742</v>
      </c>
      <c r="T1249" s="8">
        <f t="shared" si="118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9"/>
        <v>64</v>
      </c>
      <c r="Q1250" t="str">
        <f t="shared" si="115"/>
        <v>music</v>
      </c>
      <c r="R1250" t="str">
        <f t="shared" si="116"/>
        <v>rock</v>
      </c>
      <c r="S1250" s="8">
        <f t="shared" si="117"/>
        <v>41767.656863425924</v>
      </c>
      <c r="T1250" s="8">
        <f t="shared" si="118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9"/>
        <v>64</v>
      </c>
      <c r="Q1251" t="str">
        <f t="shared" si="115"/>
        <v>music</v>
      </c>
      <c r="R1251" t="str">
        <f t="shared" si="116"/>
        <v>rock</v>
      </c>
      <c r="S1251" s="8">
        <f t="shared" si="117"/>
        <v>41067.74086805556</v>
      </c>
      <c r="T1251" s="8">
        <f t="shared" si="118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9"/>
        <v>118</v>
      </c>
      <c r="Q1252" t="str">
        <f t="shared" si="115"/>
        <v>music</v>
      </c>
      <c r="R1252" t="str">
        <f t="shared" si="116"/>
        <v>rock</v>
      </c>
      <c r="S1252" s="8">
        <f t="shared" si="117"/>
        <v>41843.64271990741</v>
      </c>
      <c r="T1252" s="8">
        <f t="shared" si="118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9"/>
        <v>83</v>
      </c>
      <c r="Q1253" t="str">
        <f t="shared" si="115"/>
        <v>music</v>
      </c>
      <c r="R1253" t="str">
        <f t="shared" si="116"/>
        <v>rock</v>
      </c>
      <c r="S1253" s="8">
        <f t="shared" si="117"/>
        <v>40751.814432870371</v>
      </c>
      <c r="T1253" s="8">
        <f t="shared" si="118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9"/>
        <v>34</v>
      </c>
      <c r="Q1254" t="str">
        <f t="shared" si="115"/>
        <v>music</v>
      </c>
      <c r="R1254" t="str">
        <f t="shared" si="116"/>
        <v>rock</v>
      </c>
      <c r="S1254" s="8">
        <f t="shared" si="117"/>
        <v>41543.988067129627</v>
      </c>
      <c r="T1254" s="8">
        <f t="shared" si="118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9"/>
        <v>43</v>
      </c>
      <c r="Q1255" t="str">
        <f t="shared" si="115"/>
        <v>music</v>
      </c>
      <c r="R1255" t="str">
        <f t="shared" si="116"/>
        <v>rock</v>
      </c>
      <c r="S1255" s="8">
        <f t="shared" si="117"/>
        <v>41855.783645833333</v>
      </c>
      <c r="T1255" s="8">
        <f t="shared" si="118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9"/>
        <v>94</v>
      </c>
      <c r="Q1256" t="str">
        <f t="shared" si="115"/>
        <v>music</v>
      </c>
      <c r="R1256" t="str">
        <f t="shared" si="116"/>
        <v>rock</v>
      </c>
      <c r="S1256" s="8">
        <f t="shared" si="117"/>
        <v>40487.621365740742</v>
      </c>
      <c r="T1256" s="8">
        <f t="shared" si="118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9"/>
        <v>56</v>
      </c>
      <c r="Q1257" t="str">
        <f t="shared" si="115"/>
        <v>music</v>
      </c>
      <c r="R1257" t="str">
        <f t="shared" si="116"/>
        <v>rock</v>
      </c>
      <c r="S1257" s="8">
        <f t="shared" si="117"/>
        <v>41579.845509259263</v>
      </c>
      <c r="T1257" s="8">
        <f t="shared" si="118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9"/>
        <v>98</v>
      </c>
      <c r="Q1258" t="str">
        <f t="shared" si="115"/>
        <v>music</v>
      </c>
      <c r="R1258" t="str">
        <f t="shared" si="116"/>
        <v>rock</v>
      </c>
      <c r="S1258" s="8">
        <f t="shared" si="117"/>
        <v>40921.919340277782</v>
      </c>
      <c r="T1258" s="8">
        <f t="shared" si="118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9"/>
        <v>92</v>
      </c>
      <c r="Q1259" t="str">
        <f t="shared" si="115"/>
        <v>music</v>
      </c>
      <c r="R1259" t="str">
        <f t="shared" si="116"/>
        <v>rock</v>
      </c>
      <c r="S1259" s="8">
        <f t="shared" si="117"/>
        <v>40587.085532407407</v>
      </c>
      <c r="T1259" s="8">
        <f t="shared" si="118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9"/>
        <v>38</v>
      </c>
      <c r="Q1260" t="str">
        <f t="shared" si="115"/>
        <v>music</v>
      </c>
      <c r="R1260" t="str">
        <f t="shared" si="116"/>
        <v>rock</v>
      </c>
      <c r="S1260" s="8">
        <f t="shared" si="117"/>
        <v>41487.611250000002</v>
      </c>
      <c r="T1260" s="8">
        <f t="shared" si="118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9"/>
        <v>27</v>
      </c>
      <c r="Q1261" t="str">
        <f t="shared" si="115"/>
        <v>music</v>
      </c>
      <c r="R1261" t="str">
        <f t="shared" si="116"/>
        <v>rock</v>
      </c>
      <c r="S1261" s="8">
        <f t="shared" si="117"/>
        <v>41766.970648148148</v>
      </c>
      <c r="T1261" s="8">
        <f t="shared" si="118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9"/>
        <v>51</v>
      </c>
      <c r="Q1262" t="str">
        <f t="shared" si="115"/>
        <v>music</v>
      </c>
      <c r="R1262" t="str">
        <f t="shared" si="116"/>
        <v>rock</v>
      </c>
      <c r="S1262" s="8">
        <f t="shared" si="117"/>
        <v>41666.842824074076</v>
      </c>
      <c r="T1262" s="8">
        <f t="shared" si="118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9"/>
        <v>39</v>
      </c>
      <c r="Q1263" t="str">
        <f t="shared" si="115"/>
        <v>music</v>
      </c>
      <c r="R1263" t="str">
        <f t="shared" si="116"/>
        <v>rock</v>
      </c>
      <c r="S1263" s="8">
        <f t="shared" si="117"/>
        <v>41638.342905092592</v>
      </c>
      <c r="T1263" s="8">
        <f t="shared" si="118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9"/>
        <v>78</v>
      </c>
      <c r="Q1264" t="str">
        <f t="shared" si="115"/>
        <v>music</v>
      </c>
      <c r="R1264" t="str">
        <f t="shared" si="116"/>
        <v>rock</v>
      </c>
      <c r="S1264" s="8">
        <f t="shared" si="117"/>
        <v>41656.762638888889</v>
      </c>
      <c r="T1264" s="8">
        <f t="shared" si="118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9"/>
        <v>44</v>
      </c>
      <c r="Q1265" t="str">
        <f t="shared" si="115"/>
        <v>music</v>
      </c>
      <c r="R1265" t="str">
        <f t="shared" si="116"/>
        <v>rock</v>
      </c>
      <c r="S1265" s="8">
        <f t="shared" si="117"/>
        <v>41692.084143518521</v>
      </c>
      <c r="T1265" s="8">
        <f t="shared" si="118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9"/>
        <v>32</v>
      </c>
      <c r="Q1266" t="str">
        <f t="shared" si="115"/>
        <v>music</v>
      </c>
      <c r="R1266" t="str">
        <f t="shared" si="116"/>
        <v>rock</v>
      </c>
      <c r="S1266" s="8">
        <f t="shared" si="117"/>
        <v>41547.662997685184</v>
      </c>
      <c r="T1266" s="8">
        <f t="shared" si="118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9"/>
        <v>63</v>
      </c>
      <c r="Q1267" t="str">
        <f t="shared" si="115"/>
        <v>music</v>
      </c>
      <c r="R1267" t="str">
        <f t="shared" si="116"/>
        <v>rock</v>
      </c>
      <c r="S1267" s="8">
        <f t="shared" si="117"/>
        <v>40465.655266203699</v>
      </c>
      <c r="T1267" s="8">
        <f t="shared" si="118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9"/>
        <v>191</v>
      </c>
      <c r="Q1268" t="str">
        <f t="shared" si="115"/>
        <v>music</v>
      </c>
      <c r="R1268" t="str">
        <f t="shared" si="116"/>
        <v>rock</v>
      </c>
      <c r="S1268" s="8">
        <f t="shared" si="117"/>
        <v>41620.87667824074</v>
      </c>
      <c r="T1268" s="8">
        <f t="shared" si="118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9"/>
        <v>141</v>
      </c>
      <c r="Q1269" t="str">
        <f t="shared" si="115"/>
        <v>music</v>
      </c>
      <c r="R1269" t="str">
        <f t="shared" si="116"/>
        <v>rock</v>
      </c>
      <c r="S1269" s="8">
        <f t="shared" si="117"/>
        <v>41449.585162037038</v>
      </c>
      <c r="T1269" s="8">
        <f t="shared" si="118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9"/>
        <v>77</v>
      </c>
      <c r="Q1270" t="str">
        <f t="shared" si="115"/>
        <v>music</v>
      </c>
      <c r="R1270" t="str">
        <f t="shared" si="116"/>
        <v>rock</v>
      </c>
      <c r="S1270" s="8">
        <f t="shared" si="117"/>
        <v>41507.845451388886</v>
      </c>
      <c r="T1270" s="8">
        <f t="shared" si="118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9"/>
        <v>99</v>
      </c>
      <c r="Q1271" t="str">
        <f t="shared" si="115"/>
        <v>music</v>
      </c>
      <c r="R1271" t="str">
        <f t="shared" si="116"/>
        <v>rock</v>
      </c>
      <c r="S1271" s="8">
        <f t="shared" si="117"/>
        <v>42445.823055555549</v>
      </c>
      <c r="T1271" s="8">
        <f t="shared" si="118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9"/>
        <v>68</v>
      </c>
      <c r="Q1272" t="str">
        <f t="shared" si="115"/>
        <v>music</v>
      </c>
      <c r="R1272" t="str">
        <f t="shared" si="116"/>
        <v>rock</v>
      </c>
      <c r="S1272" s="8">
        <f t="shared" si="117"/>
        <v>40933.856967592597</v>
      </c>
      <c r="T1272" s="8">
        <f t="shared" si="118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9"/>
        <v>246</v>
      </c>
      <c r="Q1273" t="str">
        <f t="shared" si="115"/>
        <v>music</v>
      </c>
      <c r="R1273" t="str">
        <f t="shared" si="116"/>
        <v>rock</v>
      </c>
      <c r="S1273" s="8">
        <f t="shared" si="117"/>
        <v>41561.683553240742</v>
      </c>
      <c r="T1273" s="8">
        <f t="shared" si="118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9"/>
        <v>189</v>
      </c>
      <c r="Q1274" t="str">
        <f t="shared" si="115"/>
        <v>music</v>
      </c>
      <c r="R1274" t="str">
        <f t="shared" si="116"/>
        <v>rock</v>
      </c>
      <c r="S1274" s="8">
        <f t="shared" si="117"/>
        <v>40274.745127314818</v>
      </c>
      <c r="T1274" s="8">
        <f t="shared" si="118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9"/>
        <v>77</v>
      </c>
      <c r="Q1275" t="str">
        <f t="shared" si="115"/>
        <v>music</v>
      </c>
      <c r="R1275" t="str">
        <f t="shared" si="116"/>
        <v>rock</v>
      </c>
      <c r="S1275" s="8">
        <f t="shared" si="117"/>
        <v>41852.730219907404</v>
      </c>
      <c r="T1275" s="8">
        <f t="shared" si="118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9"/>
        <v>83</v>
      </c>
      <c r="Q1276" t="str">
        <f t="shared" si="115"/>
        <v>music</v>
      </c>
      <c r="R1276" t="str">
        <f t="shared" si="116"/>
        <v>rock</v>
      </c>
      <c r="S1276" s="8">
        <f t="shared" si="117"/>
        <v>41116.690104166664</v>
      </c>
      <c r="T1276" s="8">
        <f t="shared" si="118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9"/>
        <v>63</v>
      </c>
      <c r="Q1277" t="str">
        <f t="shared" si="115"/>
        <v>music</v>
      </c>
      <c r="R1277" t="str">
        <f t="shared" si="116"/>
        <v>rock</v>
      </c>
      <c r="S1277" s="8">
        <f t="shared" si="117"/>
        <v>41458.867905092593</v>
      </c>
      <c r="T1277" s="8">
        <f t="shared" si="118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9"/>
        <v>46</v>
      </c>
      <c r="Q1278" t="str">
        <f t="shared" si="115"/>
        <v>music</v>
      </c>
      <c r="R1278" t="str">
        <f t="shared" si="116"/>
        <v>rock</v>
      </c>
      <c r="S1278" s="8">
        <f t="shared" si="117"/>
        <v>40007.704247685186</v>
      </c>
      <c r="T1278" s="8">
        <f t="shared" si="118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9"/>
        <v>39</v>
      </c>
      <c r="Q1279" t="str">
        <f t="shared" si="115"/>
        <v>music</v>
      </c>
      <c r="R1279" t="str">
        <f t="shared" si="116"/>
        <v>rock</v>
      </c>
      <c r="S1279" s="8">
        <f t="shared" si="117"/>
        <v>41121.561886574076</v>
      </c>
      <c r="T1279" s="8">
        <f t="shared" si="118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9"/>
        <v>53</v>
      </c>
      <c r="Q1280" t="str">
        <f t="shared" si="115"/>
        <v>music</v>
      </c>
      <c r="R1280" t="str">
        <f t="shared" si="116"/>
        <v>rock</v>
      </c>
      <c r="S1280" s="8">
        <f t="shared" si="117"/>
        <v>41786.555162037039</v>
      </c>
      <c r="T1280" s="8">
        <f t="shared" si="118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9"/>
        <v>73</v>
      </c>
      <c r="Q1281" t="str">
        <f t="shared" si="115"/>
        <v>music</v>
      </c>
      <c r="R1281" t="str">
        <f t="shared" si="116"/>
        <v>rock</v>
      </c>
      <c r="S1281" s="8">
        <f t="shared" si="117"/>
        <v>41682.099189814813</v>
      </c>
      <c r="T1281" s="8">
        <f t="shared" si="118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ROUND(E1282/D1282*100,0)</f>
        <v>111</v>
      </c>
      <c r="P1282">
        <f t="shared" si="119"/>
        <v>128</v>
      </c>
      <c r="Q1282" t="str">
        <f t="shared" si="115"/>
        <v>music</v>
      </c>
      <c r="R1282" t="str">
        <f t="shared" si="116"/>
        <v>rock</v>
      </c>
      <c r="S1282" s="8">
        <f t="shared" si="117"/>
        <v>40513.757569444446</v>
      </c>
      <c r="T1282" s="8">
        <f t="shared" si="118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111</v>
      </c>
      <c r="P1283">
        <f t="shared" si="119"/>
        <v>105</v>
      </c>
      <c r="Q1283" t="str">
        <f t="shared" ref="Q1283:Q1346" si="121">LEFT(N1283,SEARCH("/",N1283)-1)</f>
        <v>music</v>
      </c>
      <c r="R1283" t="str">
        <f t="shared" ref="R1283:R1346" si="122">RIGHT(N1283,LEN(N1283)-SEARCH("/",N1283))</f>
        <v>rock</v>
      </c>
      <c r="S1283" s="8">
        <f t="shared" ref="S1283:S1346" si="123">(((J1283/60)/60)/24)+DATE(1970,1,1)</f>
        <v>41463.743472222224</v>
      </c>
      <c r="T1283" s="8">
        <f t="shared" ref="T1283:T1346" si="124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19"/>
        <v>68</v>
      </c>
      <c r="Q1284" t="str">
        <f t="shared" si="121"/>
        <v>music</v>
      </c>
      <c r="R1284" t="str">
        <f t="shared" si="122"/>
        <v>rock</v>
      </c>
      <c r="S1284" s="8">
        <f t="shared" si="123"/>
        <v>41586.475173611114</v>
      </c>
      <c r="T1284" s="8">
        <f t="shared" si="124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19"/>
        <v>96</v>
      </c>
      <c r="Q1285" t="str">
        <f t="shared" si="121"/>
        <v>music</v>
      </c>
      <c r="R1285" t="str">
        <f t="shared" si="122"/>
        <v>rock</v>
      </c>
      <c r="S1285" s="8">
        <f t="shared" si="123"/>
        <v>41320.717465277776</v>
      </c>
      <c r="T1285" s="8">
        <f t="shared" si="124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ref="P1286:P1349" si="125">ROUND(E1286/L1286,0)</f>
        <v>65</v>
      </c>
      <c r="Q1286" t="str">
        <f t="shared" si="121"/>
        <v>theater</v>
      </c>
      <c r="R1286" t="str">
        <f t="shared" si="122"/>
        <v>plays</v>
      </c>
      <c r="S1286" s="8">
        <f t="shared" si="123"/>
        <v>42712.23474537037</v>
      </c>
      <c r="T1286" s="8">
        <f t="shared" si="124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5"/>
        <v>32</v>
      </c>
      <c r="Q1287" t="str">
        <f t="shared" si="121"/>
        <v>theater</v>
      </c>
      <c r="R1287" t="str">
        <f t="shared" si="122"/>
        <v>plays</v>
      </c>
      <c r="S1287" s="8">
        <f t="shared" si="123"/>
        <v>42160.583043981482</v>
      </c>
      <c r="T1287" s="8">
        <f t="shared" si="124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5"/>
        <v>81</v>
      </c>
      <c r="Q1288" t="str">
        <f t="shared" si="121"/>
        <v>theater</v>
      </c>
      <c r="R1288" t="str">
        <f t="shared" si="122"/>
        <v>plays</v>
      </c>
      <c r="S1288" s="8">
        <f t="shared" si="123"/>
        <v>42039.384571759263</v>
      </c>
      <c r="T1288" s="8">
        <f t="shared" si="124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5"/>
        <v>24</v>
      </c>
      <c r="Q1289" t="str">
        <f t="shared" si="121"/>
        <v>theater</v>
      </c>
      <c r="R1289" t="str">
        <f t="shared" si="122"/>
        <v>plays</v>
      </c>
      <c r="S1289" s="8">
        <f t="shared" si="123"/>
        <v>42107.621018518519</v>
      </c>
      <c r="T1289" s="8">
        <f t="shared" si="124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5"/>
        <v>66</v>
      </c>
      <c r="Q1290" t="str">
        <f t="shared" si="121"/>
        <v>theater</v>
      </c>
      <c r="R1290" t="str">
        <f t="shared" si="122"/>
        <v>plays</v>
      </c>
      <c r="S1290" s="8">
        <f t="shared" si="123"/>
        <v>42561.154664351852</v>
      </c>
      <c r="T1290" s="8">
        <f t="shared" si="124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5"/>
        <v>36</v>
      </c>
      <c r="Q1291" t="str">
        <f t="shared" si="121"/>
        <v>theater</v>
      </c>
      <c r="R1291" t="str">
        <f t="shared" si="122"/>
        <v>plays</v>
      </c>
      <c r="S1291" s="8">
        <f t="shared" si="123"/>
        <v>42709.134780092587</v>
      </c>
      <c r="T1291" s="8">
        <f t="shared" si="124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5"/>
        <v>44</v>
      </c>
      <c r="Q1292" t="str">
        <f t="shared" si="121"/>
        <v>theater</v>
      </c>
      <c r="R1292" t="str">
        <f t="shared" si="122"/>
        <v>plays</v>
      </c>
      <c r="S1292" s="8">
        <f t="shared" si="123"/>
        <v>42086.614942129629</v>
      </c>
      <c r="T1292" s="8">
        <f t="shared" si="124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5"/>
        <v>104</v>
      </c>
      <c r="Q1293" t="str">
        <f t="shared" si="121"/>
        <v>theater</v>
      </c>
      <c r="R1293" t="str">
        <f t="shared" si="122"/>
        <v>plays</v>
      </c>
      <c r="S1293" s="8">
        <f t="shared" si="123"/>
        <v>42064.652673611112</v>
      </c>
      <c r="T1293" s="8">
        <f t="shared" si="124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5"/>
        <v>36</v>
      </c>
      <c r="Q1294" t="str">
        <f t="shared" si="121"/>
        <v>theater</v>
      </c>
      <c r="R1294" t="str">
        <f t="shared" si="122"/>
        <v>plays</v>
      </c>
      <c r="S1294" s="8">
        <f t="shared" si="123"/>
        <v>42256.764212962968</v>
      </c>
      <c r="T1294" s="8">
        <f t="shared" si="124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5"/>
        <v>128</v>
      </c>
      <c r="Q1295" t="str">
        <f t="shared" si="121"/>
        <v>theater</v>
      </c>
      <c r="R1295" t="str">
        <f t="shared" si="122"/>
        <v>plays</v>
      </c>
      <c r="S1295" s="8">
        <f t="shared" si="123"/>
        <v>42292.701053240744</v>
      </c>
      <c r="T1295" s="8">
        <f t="shared" si="124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5"/>
        <v>28</v>
      </c>
      <c r="Q1296" t="str">
        <f t="shared" si="121"/>
        <v>theater</v>
      </c>
      <c r="R1296" t="str">
        <f t="shared" si="122"/>
        <v>plays</v>
      </c>
      <c r="S1296" s="8">
        <f t="shared" si="123"/>
        <v>42278.453668981485</v>
      </c>
      <c r="T1296" s="8">
        <f t="shared" si="124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5"/>
        <v>40</v>
      </c>
      <c r="Q1297" t="str">
        <f t="shared" si="121"/>
        <v>theater</v>
      </c>
      <c r="R1297" t="str">
        <f t="shared" si="122"/>
        <v>plays</v>
      </c>
      <c r="S1297" s="8">
        <f t="shared" si="123"/>
        <v>42184.572881944448</v>
      </c>
      <c r="T1297" s="8">
        <f t="shared" si="124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5"/>
        <v>52</v>
      </c>
      <c r="Q1298" t="str">
        <f t="shared" si="121"/>
        <v>theater</v>
      </c>
      <c r="R1298" t="str">
        <f t="shared" si="122"/>
        <v>plays</v>
      </c>
      <c r="S1298" s="8">
        <f t="shared" si="123"/>
        <v>42423.050613425927</v>
      </c>
      <c r="T1298" s="8">
        <f t="shared" si="124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5"/>
        <v>92</v>
      </c>
      <c r="Q1299" t="str">
        <f t="shared" si="121"/>
        <v>theater</v>
      </c>
      <c r="R1299" t="str">
        <f t="shared" si="122"/>
        <v>plays</v>
      </c>
      <c r="S1299" s="8">
        <f t="shared" si="123"/>
        <v>42461.747199074074</v>
      </c>
      <c r="T1299" s="8">
        <f t="shared" si="124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5"/>
        <v>63</v>
      </c>
      <c r="Q1300" t="str">
        <f t="shared" si="121"/>
        <v>theater</v>
      </c>
      <c r="R1300" t="str">
        <f t="shared" si="122"/>
        <v>plays</v>
      </c>
      <c r="S1300" s="8">
        <f t="shared" si="123"/>
        <v>42458.680925925932</v>
      </c>
      <c r="T1300" s="8">
        <f t="shared" si="124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5"/>
        <v>136</v>
      </c>
      <c r="Q1301" t="str">
        <f t="shared" si="121"/>
        <v>theater</v>
      </c>
      <c r="R1301" t="str">
        <f t="shared" si="122"/>
        <v>plays</v>
      </c>
      <c r="S1301" s="8">
        <f t="shared" si="123"/>
        <v>42169.814340277779</v>
      </c>
      <c r="T1301" s="8">
        <f t="shared" si="124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5"/>
        <v>169</v>
      </c>
      <c r="Q1302" t="str">
        <f t="shared" si="121"/>
        <v>theater</v>
      </c>
      <c r="R1302" t="str">
        <f t="shared" si="122"/>
        <v>plays</v>
      </c>
      <c r="S1302" s="8">
        <f t="shared" si="123"/>
        <v>42483.675208333334</v>
      </c>
      <c r="T1302" s="8">
        <f t="shared" si="124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5"/>
        <v>71</v>
      </c>
      <c r="Q1303" t="str">
        <f t="shared" si="121"/>
        <v>theater</v>
      </c>
      <c r="R1303" t="str">
        <f t="shared" si="122"/>
        <v>plays</v>
      </c>
      <c r="S1303" s="8">
        <f t="shared" si="123"/>
        <v>42195.749745370369</v>
      </c>
      <c r="T1303" s="8">
        <f t="shared" si="124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5"/>
        <v>50</v>
      </c>
      <c r="Q1304" t="str">
        <f t="shared" si="121"/>
        <v>theater</v>
      </c>
      <c r="R1304" t="str">
        <f t="shared" si="122"/>
        <v>plays</v>
      </c>
      <c r="S1304" s="8">
        <f t="shared" si="123"/>
        <v>42675.057997685188</v>
      </c>
      <c r="T1304" s="8">
        <f t="shared" si="124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5"/>
        <v>42</v>
      </c>
      <c r="Q1305" t="str">
        <f t="shared" si="121"/>
        <v>theater</v>
      </c>
      <c r="R1305" t="str">
        <f t="shared" si="122"/>
        <v>plays</v>
      </c>
      <c r="S1305" s="8">
        <f t="shared" si="123"/>
        <v>42566.441203703704</v>
      </c>
      <c r="T1305" s="8">
        <f t="shared" si="124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5"/>
        <v>152</v>
      </c>
      <c r="Q1306" t="str">
        <f t="shared" si="121"/>
        <v>technology</v>
      </c>
      <c r="R1306" t="str">
        <f t="shared" si="122"/>
        <v>wearables</v>
      </c>
      <c r="S1306" s="8">
        <f t="shared" si="123"/>
        <v>42747.194502314815</v>
      </c>
      <c r="T1306" s="8">
        <f t="shared" si="124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5"/>
        <v>91</v>
      </c>
      <c r="Q1307" t="str">
        <f t="shared" si="121"/>
        <v>technology</v>
      </c>
      <c r="R1307" t="str">
        <f t="shared" si="122"/>
        <v>wearables</v>
      </c>
      <c r="S1307" s="8">
        <f t="shared" si="123"/>
        <v>42543.665601851855</v>
      </c>
      <c r="T1307" s="8">
        <f t="shared" si="124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5"/>
        <v>202</v>
      </c>
      <c r="Q1308" t="str">
        <f t="shared" si="121"/>
        <v>technology</v>
      </c>
      <c r="R1308" t="str">
        <f t="shared" si="122"/>
        <v>wearables</v>
      </c>
      <c r="S1308" s="8">
        <f t="shared" si="123"/>
        <v>41947.457569444443</v>
      </c>
      <c r="T1308" s="8">
        <f t="shared" si="124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5"/>
        <v>128</v>
      </c>
      <c r="Q1309" t="str">
        <f t="shared" si="121"/>
        <v>technology</v>
      </c>
      <c r="R1309" t="str">
        <f t="shared" si="122"/>
        <v>wearables</v>
      </c>
      <c r="S1309" s="8">
        <f t="shared" si="123"/>
        <v>42387.503229166665</v>
      </c>
      <c r="T1309" s="8">
        <f t="shared" si="124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5"/>
        <v>30</v>
      </c>
      <c r="Q1310" t="str">
        <f t="shared" si="121"/>
        <v>technology</v>
      </c>
      <c r="R1310" t="str">
        <f t="shared" si="122"/>
        <v>wearables</v>
      </c>
      <c r="S1310" s="8">
        <f t="shared" si="123"/>
        <v>42611.613564814819</v>
      </c>
      <c r="T1310" s="8">
        <f t="shared" si="124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5"/>
        <v>368</v>
      </c>
      <c r="Q1311" t="str">
        <f t="shared" si="121"/>
        <v>technology</v>
      </c>
      <c r="R1311" t="str">
        <f t="shared" si="122"/>
        <v>wearables</v>
      </c>
      <c r="S1311" s="8">
        <f t="shared" si="123"/>
        <v>42257.882731481484</v>
      </c>
      <c r="T1311" s="8">
        <f t="shared" si="124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5"/>
        <v>129</v>
      </c>
      <c r="Q1312" t="str">
        <f t="shared" si="121"/>
        <v>technology</v>
      </c>
      <c r="R1312" t="str">
        <f t="shared" si="122"/>
        <v>wearables</v>
      </c>
      <c r="S1312" s="8">
        <f t="shared" si="123"/>
        <v>42556.667245370365</v>
      </c>
      <c r="T1312" s="8">
        <f t="shared" si="124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5"/>
        <v>801</v>
      </c>
      <c r="Q1313" t="str">
        <f t="shared" si="121"/>
        <v>technology</v>
      </c>
      <c r="R1313" t="str">
        <f t="shared" si="122"/>
        <v>wearables</v>
      </c>
      <c r="S1313" s="8">
        <f t="shared" si="123"/>
        <v>42669.802303240736</v>
      </c>
      <c r="T1313" s="8">
        <f t="shared" si="124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8">
        <f t="shared" si="123"/>
        <v>42082.702800925923</v>
      </c>
      <c r="T1314" s="8">
        <f t="shared" si="124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5"/>
        <v>102</v>
      </c>
      <c r="Q1315" t="str">
        <f t="shared" si="121"/>
        <v>technology</v>
      </c>
      <c r="R1315" t="str">
        <f t="shared" si="122"/>
        <v>wearables</v>
      </c>
      <c r="S1315" s="8">
        <f t="shared" si="123"/>
        <v>42402.709652777776</v>
      </c>
      <c r="T1315" s="8">
        <f t="shared" si="124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5"/>
        <v>184</v>
      </c>
      <c r="Q1316" t="str">
        <f t="shared" si="121"/>
        <v>technology</v>
      </c>
      <c r="R1316" t="str">
        <f t="shared" si="122"/>
        <v>wearables</v>
      </c>
      <c r="S1316" s="8">
        <f t="shared" si="123"/>
        <v>42604.669675925921</v>
      </c>
      <c r="T1316" s="8">
        <f t="shared" si="124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5"/>
        <v>163</v>
      </c>
      <c r="Q1317" t="str">
        <f t="shared" si="121"/>
        <v>technology</v>
      </c>
      <c r="R1317" t="str">
        <f t="shared" si="122"/>
        <v>wearables</v>
      </c>
      <c r="S1317" s="8">
        <f t="shared" si="123"/>
        <v>42278.498240740737</v>
      </c>
      <c r="T1317" s="8">
        <f t="shared" si="124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8">
        <f t="shared" si="123"/>
        <v>42393.961909722217</v>
      </c>
      <c r="T1318" s="8">
        <f t="shared" si="124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5"/>
        <v>604</v>
      </c>
      <c r="Q1319" t="str">
        <f t="shared" si="121"/>
        <v>technology</v>
      </c>
      <c r="R1319" t="str">
        <f t="shared" si="122"/>
        <v>wearables</v>
      </c>
      <c r="S1319" s="8">
        <f t="shared" si="123"/>
        <v>42520.235486111109</v>
      </c>
      <c r="T1319" s="8">
        <f t="shared" si="124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5"/>
        <v>45</v>
      </c>
      <c r="Q1320" t="str">
        <f t="shared" si="121"/>
        <v>technology</v>
      </c>
      <c r="R1320" t="str">
        <f t="shared" si="122"/>
        <v>wearables</v>
      </c>
      <c r="S1320" s="8">
        <f t="shared" si="123"/>
        <v>41985.043657407412</v>
      </c>
      <c r="T1320" s="8">
        <f t="shared" si="124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5"/>
        <v>97</v>
      </c>
      <c r="Q1321" t="str">
        <f t="shared" si="121"/>
        <v>technology</v>
      </c>
      <c r="R1321" t="str">
        <f t="shared" si="122"/>
        <v>wearables</v>
      </c>
      <c r="S1321" s="8">
        <f t="shared" si="123"/>
        <v>41816.812094907407</v>
      </c>
      <c r="T1321" s="8">
        <f t="shared" si="124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5"/>
        <v>168</v>
      </c>
      <c r="Q1322" t="str">
        <f t="shared" si="121"/>
        <v>technology</v>
      </c>
      <c r="R1322" t="str">
        <f t="shared" si="122"/>
        <v>wearables</v>
      </c>
      <c r="S1322" s="8">
        <f t="shared" si="123"/>
        <v>42705.690347222218</v>
      </c>
      <c r="T1322" s="8">
        <f t="shared" si="124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5"/>
        <v>860</v>
      </c>
      <c r="Q1323" t="str">
        <f t="shared" si="121"/>
        <v>technology</v>
      </c>
      <c r="R1323" t="str">
        <f t="shared" si="122"/>
        <v>wearables</v>
      </c>
      <c r="S1323" s="8">
        <f t="shared" si="123"/>
        <v>42697.74927083333</v>
      </c>
      <c r="T1323" s="8">
        <f t="shared" si="124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5"/>
        <v>27</v>
      </c>
      <c r="Q1324" t="str">
        <f t="shared" si="121"/>
        <v>technology</v>
      </c>
      <c r="R1324" t="str">
        <f t="shared" si="122"/>
        <v>wearables</v>
      </c>
      <c r="S1324" s="8">
        <f t="shared" si="123"/>
        <v>42115.656539351854</v>
      </c>
      <c r="T1324" s="8">
        <f t="shared" si="124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5"/>
        <v>30</v>
      </c>
      <c r="Q1325" t="str">
        <f t="shared" si="121"/>
        <v>technology</v>
      </c>
      <c r="R1325" t="str">
        <f t="shared" si="122"/>
        <v>wearables</v>
      </c>
      <c r="S1325" s="8">
        <f t="shared" si="123"/>
        <v>42451.698449074072</v>
      </c>
      <c r="T1325" s="8">
        <f t="shared" si="124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5"/>
        <v>55</v>
      </c>
      <c r="Q1326" t="str">
        <f t="shared" si="121"/>
        <v>technology</v>
      </c>
      <c r="R1326" t="str">
        <f t="shared" si="122"/>
        <v>wearables</v>
      </c>
      <c r="S1326" s="8">
        <f t="shared" si="123"/>
        <v>42626.633703703701</v>
      </c>
      <c r="T1326" s="8">
        <f t="shared" si="124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5"/>
        <v>61</v>
      </c>
      <c r="Q1327" t="str">
        <f t="shared" si="121"/>
        <v>technology</v>
      </c>
      <c r="R1327" t="str">
        <f t="shared" si="122"/>
        <v>wearables</v>
      </c>
      <c r="S1327" s="8">
        <f t="shared" si="123"/>
        <v>42704.086053240739</v>
      </c>
      <c r="T1327" s="8">
        <f t="shared" si="124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5"/>
        <v>103</v>
      </c>
      <c r="Q1328" t="str">
        <f t="shared" si="121"/>
        <v>technology</v>
      </c>
      <c r="R1328" t="str">
        <f t="shared" si="122"/>
        <v>wearables</v>
      </c>
      <c r="S1328" s="8">
        <f t="shared" si="123"/>
        <v>41974.791990740734</v>
      </c>
      <c r="T1328" s="8">
        <f t="shared" si="124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5"/>
        <v>42</v>
      </c>
      <c r="Q1329" t="str">
        <f t="shared" si="121"/>
        <v>technology</v>
      </c>
      <c r="R1329" t="str">
        <f t="shared" si="122"/>
        <v>wearables</v>
      </c>
      <c r="S1329" s="8">
        <f t="shared" si="123"/>
        <v>42123.678645833337</v>
      </c>
      <c r="T1329" s="8">
        <f t="shared" si="124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5"/>
        <v>117</v>
      </c>
      <c r="Q1330" t="str">
        <f t="shared" si="121"/>
        <v>technology</v>
      </c>
      <c r="R1330" t="str">
        <f t="shared" si="122"/>
        <v>wearables</v>
      </c>
      <c r="S1330" s="8">
        <f t="shared" si="123"/>
        <v>42612.642754629633</v>
      </c>
      <c r="T1330" s="8">
        <f t="shared" si="124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5"/>
        <v>45</v>
      </c>
      <c r="Q1331" t="str">
        <f t="shared" si="121"/>
        <v>technology</v>
      </c>
      <c r="R1331" t="str">
        <f t="shared" si="122"/>
        <v>wearables</v>
      </c>
      <c r="S1331" s="8">
        <f t="shared" si="123"/>
        <v>41935.221585648149</v>
      </c>
      <c r="T1331" s="8">
        <f t="shared" si="124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5"/>
        <v>157</v>
      </c>
      <c r="Q1332" t="str">
        <f t="shared" si="121"/>
        <v>technology</v>
      </c>
      <c r="R1332" t="str">
        <f t="shared" si="122"/>
        <v>wearables</v>
      </c>
      <c r="S1332" s="8">
        <f t="shared" si="123"/>
        <v>42522.276724537034</v>
      </c>
      <c r="T1332" s="8">
        <f t="shared" si="124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5"/>
        <v>101</v>
      </c>
      <c r="Q1333" t="str">
        <f t="shared" si="121"/>
        <v>technology</v>
      </c>
      <c r="R1333" t="str">
        <f t="shared" si="122"/>
        <v>wearables</v>
      </c>
      <c r="S1333" s="8">
        <f t="shared" si="123"/>
        <v>42569.50409722222</v>
      </c>
      <c r="T1333" s="8">
        <f t="shared" si="124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5"/>
        <v>#DIV/0!</v>
      </c>
      <c r="Q1334" t="str">
        <f t="shared" si="121"/>
        <v>technology</v>
      </c>
      <c r="R1334" t="str">
        <f t="shared" si="122"/>
        <v>wearables</v>
      </c>
      <c r="S1334" s="8">
        <f t="shared" si="123"/>
        <v>42732.060277777782</v>
      </c>
      <c r="T1334" s="8">
        <f t="shared" si="124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5"/>
        <v>#DIV/0!</v>
      </c>
      <c r="Q1335" t="str">
        <f t="shared" si="121"/>
        <v>technology</v>
      </c>
      <c r="R1335" t="str">
        <f t="shared" si="122"/>
        <v>wearables</v>
      </c>
      <c r="S1335" s="8">
        <f t="shared" si="123"/>
        <v>41806.106770833336</v>
      </c>
      <c r="T1335" s="8">
        <f t="shared" si="124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5"/>
        <v>52</v>
      </c>
      <c r="Q1336" t="str">
        <f t="shared" si="121"/>
        <v>technology</v>
      </c>
      <c r="R1336" t="str">
        <f t="shared" si="122"/>
        <v>wearables</v>
      </c>
      <c r="S1336" s="8">
        <f t="shared" si="123"/>
        <v>42410.774155092593</v>
      </c>
      <c r="T1336" s="8">
        <f t="shared" si="124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5"/>
        <v>309</v>
      </c>
      <c r="Q1337" t="str">
        <f t="shared" si="121"/>
        <v>technology</v>
      </c>
      <c r="R1337" t="str">
        <f t="shared" si="122"/>
        <v>wearables</v>
      </c>
      <c r="S1337" s="8">
        <f t="shared" si="123"/>
        <v>42313.936365740738</v>
      </c>
      <c r="T1337" s="8">
        <f t="shared" si="124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5"/>
        <v>379</v>
      </c>
      <c r="Q1338" t="str">
        <f t="shared" si="121"/>
        <v>technology</v>
      </c>
      <c r="R1338" t="str">
        <f t="shared" si="122"/>
        <v>wearables</v>
      </c>
      <c r="S1338" s="8">
        <f t="shared" si="123"/>
        <v>41955.863750000004</v>
      </c>
      <c r="T1338" s="8">
        <f t="shared" si="124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5"/>
        <v>176</v>
      </c>
      <c r="Q1339" t="str">
        <f t="shared" si="121"/>
        <v>technology</v>
      </c>
      <c r="R1339" t="str">
        <f t="shared" si="122"/>
        <v>wearables</v>
      </c>
      <c r="S1339" s="8">
        <f t="shared" si="123"/>
        <v>42767.577303240745</v>
      </c>
      <c r="T1339" s="8">
        <f t="shared" si="124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5"/>
        <v>66</v>
      </c>
      <c r="Q1340" t="str">
        <f t="shared" si="121"/>
        <v>technology</v>
      </c>
      <c r="R1340" t="str">
        <f t="shared" si="122"/>
        <v>wearables</v>
      </c>
      <c r="S1340" s="8">
        <f t="shared" si="123"/>
        <v>42188.803622685184</v>
      </c>
      <c r="T1340" s="8">
        <f t="shared" si="124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5"/>
        <v>90</v>
      </c>
      <c r="Q1341" t="str">
        <f t="shared" si="121"/>
        <v>technology</v>
      </c>
      <c r="R1341" t="str">
        <f t="shared" si="122"/>
        <v>wearables</v>
      </c>
      <c r="S1341" s="8">
        <f t="shared" si="123"/>
        <v>41936.647164351853</v>
      </c>
      <c r="T1341" s="8">
        <f t="shared" si="124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5"/>
        <v>#DIV/0!</v>
      </c>
      <c r="Q1342" t="str">
        <f t="shared" si="121"/>
        <v>technology</v>
      </c>
      <c r="R1342" t="str">
        <f t="shared" si="122"/>
        <v>wearables</v>
      </c>
      <c r="S1342" s="8">
        <f t="shared" si="123"/>
        <v>41836.595520833333</v>
      </c>
      <c r="T1342" s="8">
        <f t="shared" si="124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5"/>
        <v>382</v>
      </c>
      <c r="Q1343" t="str">
        <f t="shared" si="121"/>
        <v>technology</v>
      </c>
      <c r="R1343" t="str">
        <f t="shared" si="122"/>
        <v>wearables</v>
      </c>
      <c r="S1343" s="8">
        <f t="shared" si="123"/>
        <v>42612.624039351853</v>
      </c>
      <c r="T1343" s="8">
        <f t="shared" si="124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8">
        <f t="shared" si="123"/>
        <v>42172.816423611104</v>
      </c>
      <c r="T1344" s="8">
        <f t="shared" si="124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5"/>
        <v>158</v>
      </c>
      <c r="Q1345" t="str">
        <f t="shared" si="121"/>
        <v>technology</v>
      </c>
      <c r="R1345" t="str">
        <f t="shared" si="122"/>
        <v>wearables</v>
      </c>
      <c r="S1345" s="8">
        <f t="shared" si="123"/>
        <v>42542.526423611111</v>
      </c>
      <c r="T1345" s="8">
        <f t="shared" si="124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ROUND(E1346/D1346*100,0)</f>
        <v>378</v>
      </c>
      <c r="P1346">
        <f t="shared" si="125"/>
        <v>41</v>
      </c>
      <c r="Q1346" t="str">
        <f t="shared" si="121"/>
        <v>publishing</v>
      </c>
      <c r="R1346" t="str">
        <f t="shared" si="122"/>
        <v>nonfiction</v>
      </c>
      <c r="S1346" s="8">
        <f t="shared" si="123"/>
        <v>42522.789803240739</v>
      </c>
      <c r="T1346" s="8">
        <f t="shared" si="124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>
        <f t="shared" si="125"/>
        <v>54</v>
      </c>
      <c r="Q1347" t="str">
        <f t="shared" ref="Q1347:Q1410" si="127">LEFT(N1347,SEARCH("/",N1347)-1)</f>
        <v>publishing</v>
      </c>
      <c r="R1347" t="str">
        <f t="shared" ref="R1347:R1410" si="128">RIGHT(N1347,LEN(N1347)-SEARCH("/",N1347))</f>
        <v>nonfiction</v>
      </c>
      <c r="S1347" s="8">
        <f t="shared" ref="S1347:S1410" si="129">(((J1347/60)/60)/24)+DATE(1970,1,1)</f>
        <v>41799.814340277779</v>
      </c>
      <c r="T1347" s="8">
        <f t="shared" ref="T1347:T1410" si="130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5"/>
        <v>48</v>
      </c>
      <c r="Q1348" t="str">
        <f t="shared" si="127"/>
        <v>publishing</v>
      </c>
      <c r="R1348" t="str">
        <f t="shared" si="128"/>
        <v>nonfiction</v>
      </c>
      <c r="S1348" s="8">
        <f t="shared" si="129"/>
        <v>41422.075821759259</v>
      </c>
      <c r="T1348" s="8">
        <f t="shared" si="130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5"/>
        <v>82</v>
      </c>
      <c r="Q1349" t="str">
        <f t="shared" si="127"/>
        <v>publishing</v>
      </c>
      <c r="R1349" t="str">
        <f t="shared" si="128"/>
        <v>nonfiction</v>
      </c>
      <c r="S1349" s="8">
        <f t="shared" si="129"/>
        <v>42040.638020833328</v>
      </c>
      <c r="T1349" s="8">
        <f t="shared" si="130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ref="P1350:P1413" si="131">ROUND(E1350/L1350,0)</f>
        <v>230</v>
      </c>
      <c r="Q1350" t="str">
        <f t="shared" si="127"/>
        <v>publishing</v>
      </c>
      <c r="R1350" t="str">
        <f t="shared" si="128"/>
        <v>nonfiction</v>
      </c>
      <c r="S1350" s="8">
        <f t="shared" si="129"/>
        <v>41963.506168981476</v>
      </c>
      <c r="T1350" s="8">
        <f t="shared" si="130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31"/>
        <v>59</v>
      </c>
      <c r="Q1351" t="str">
        <f t="shared" si="127"/>
        <v>publishing</v>
      </c>
      <c r="R1351" t="str">
        <f t="shared" si="128"/>
        <v>nonfiction</v>
      </c>
      <c r="S1351" s="8">
        <f t="shared" si="129"/>
        <v>42317.33258101852</v>
      </c>
      <c r="T1351" s="8">
        <f t="shared" si="130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31"/>
        <v>67</v>
      </c>
      <c r="Q1352" t="str">
        <f t="shared" si="127"/>
        <v>publishing</v>
      </c>
      <c r="R1352" t="str">
        <f t="shared" si="128"/>
        <v>nonfiction</v>
      </c>
      <c r="S1352" s="8">
        <f t="shared" si="129"/>
        <v>42334.013124999998</v>
      </c>
      <c r="T1352" s="8">
        <f t="shared" si="130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31"/>
        <v>169</v>
      </c>
      <c r="Q1353" t="str">
        <f t="shared" si="127"/>
        <v>publishing</v>
      </c>
      <c r="R1353" t="str">
        <f t="shared" si="128"/>
        <v>nonfiction</v>
      </c>
      <c r="S1353" s="8">
        <f t="shared" si="129"/>
        <v>42382.74009259259</v>
      </c>
      <c r="T1353" s="8">
        <f t="shared" si="130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31"/>
        <v>60</v>
      </c>
      <c r="Q1354" t="str">
        <f t="shared" si="127"/>
        <v>publishing</v>
      </c>
      <c r="R1354" t="str">
        <f t="shared" si="128"/>
        <v>nonfiction</v>
      </c>
      <c r="S1354" s="8">
        <f t="shared" si="129"/>
        <v>42200.578310185185</v>
      </c>
      <c r="T1354" s="8">
        <f t="shared" si="130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31"/>
        <v>32</v>
      </c>
      <c r="Q1355" t="str">
        <f t="shared" si="127"/>
        <v>publishing</v>
      </c>
      <c r="R1355" t="str">
        <f t="shared" si="128"/>
        <v>nonfiction</v>
      </c>
      <c r="S1355" s="8">
        <f t="shared" si="129"/>
        <v>41309.11791666667</v>
      </c>
      <c r="T1355" s="8">
        <f t="shared" si="130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31"/>
        <v>24</v>
      </c>
      <c r="Q1356" t="str">
        <f t="shared" si="127"/>
        <v>publishing</v>
      </c>
      <c r="R1356" t="str">
        <f t="shared" si="128"/>
        <v>nonfiction</v>
      </c>
      <c r="S1356" s="8">
        <f t="shared" si="129"/>
        <v>42502.807627314818</v>
      </c>
      <c r="T1356" s="8">
        <f t="shared" si="130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31"/>
        <v>25</v>
      </c>
      <c r="Q1357" t="str">
        <f t="shared" si="127"/>
        <v>publishing</v>
      </c>
      <c r="R1357" t="str">
        <f t="shared" si="128"/>
        <v>nonfiction</v>
      </c>
      <c r="S1357" s="8">
        <f t="shared" si="129"/>
        <v>41213.254687499997</v>
      </c>
      <c r="T1357" s="8">
        <f t="shared" si="130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31"/>
        <v>71</v>
      </c>
      <c r="Q1358" t="str">
        <f t="shared" si="127"/>
        <v>publishing</v>
      </c>
      <c r="R1358" t="str">
        <f t="shared" si="128"/>
        <v>nonfiction</v>
      </c>
      <c r="S1358" s="8">
        <f t="shared" si="129"/>
        <v>41430.038888888892</v>
      </c>
      <c r="T1358" s="8">
        <f t="shared" si="130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31"/>
        <v>39</v>
      </c>
      <c r="Q1359" t="str">
        <f t="shared" si="127"/>
        <v>publishing</v>
      </c>
      <c r="R1359" t="str">
        <f t="shared" si="128"/>
        <v>nonfiction</v>
      </c>
      <c r="S1359" s="8">
        <f t="shared" si="129"/>
        <v>41304.962233796294</v>
      </c>
      <c r="T1359" s="8">
        <f t="shared" si="130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31"/>
        <v>68</v>
      </c>
      <c r="Q1360" t="str">
        <f t="shared" si="127"/>
        <v>publishing</v>
      </c>
      <c r="R1360" t="str">
        <f t="shared" si="128"/>
        <v>nonfiction</v>
      </c>
      <c r="S1360" s="8">
        <f t="shared" si="129"/>
        <v>40689.570868055554</v>
      </c>
      <c r="T1360" s="8">
        <f t="shared" si="130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31"/>
        <v>40</v>
      </c>
      <c r="Q1361" t="str">
        <f t="shared" si="127"/>
        <v>publishing</v>
      </c>
      <c r="R1361" t="str">
        <f t="shared" si="128"/>
        <v>nonfiction</v>
      </c>
      <c r="S1361" s="8">
        <f t="shared" si="129"/>
        <v>40668.814699074072</v>
      </c>
      <c r="T1361" s="8">
        <f t="shared" si="130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31"/>
        <v>32</v>
      </c>
      <c r="Q1362" t="str">
        <f t="shared" si="127"/>
        <v>publishing</v>
      </c>
      <c r="R1362" t="str">
        <f t="shared" si="128"/>
        <v>nonfiction</v>
      </c>
      <c r="S1362" s="8">
        <f t="shared" si="129"/>
        <v>41095.900694444441</v>
      </c>
      <c r="T1362" s="8">
        <f t="shared" si="130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31"/>
        <v>29</v>
      </c>
      <c r="Q1363" t="str">
        <f t="shared" si="127"/>
        <v>publishing</v>
      </c>
      <c r="R1363" t="str">
        <f t="shared" si="128"/>
        <v>nonfiction</v>
      </c>
      <c r="S1363" s="8">
        <f t="shared" si="129"/>
        <v>41781.717268518521</v>
      </c>
      <c r="T1363" s="8">
        <f t="shared" si="130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31"/>
        <v>44</v>
      </c>
      <c r="Q1364" t="str">
        <f t="shared" si="127"/>
        <v>publishing</v>
      </c>
      <c r="R1364" t="str">
        <f t="shared" si="128"/>
        <v>nonfiction</v>
      </c>
      <c r="S1364" s="8">
        <f t="shared" si="129"/>
        <v>41464.934386574074</v>
      </c>
      <c r="T1364" s="8">
        <f t="shared" si="130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8">
        <f t="shared" si="129"/>
        <v>42396.8440625</v>
      </c>
      <c r="T1365" s="8">
        <f t="shared" si="130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31"/>
        <v>346</v>
      </c>
      <c r="Q1366" t="str">
        <f t="shared" si="127"/>
        <v>music</v>
      </c>
      <c r="R1366" t="str">
        <f t="shared" si="128"/>
        <v>rock</v>
      </c>
      <c r="S1366" s="8">
        <f t="shared" si="129"/>
        <v>41951.695671296293</v>
      </c>
      <c r="T1366" s="8">
        <f t="shared" si="130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31"/>
        <v>82</v>
      </c>
      <c r="Q1367" t="str">
        <f t="shared" si="127"/>
        <v>music</v>
      </c>
      <c r="R1367" t="str">
        <f t="shared" si="128"/>
        <v>rock</v>
      </c>
      <c r="S1367" s="8">
        <f t="shared" si="129"/>
        <v>42049.733240740738</v>
      </c>
      <c r="T1367" s="8">
        <f t="shared" si="130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31"/>
        <v>65</v>
      </c>
      <c r="Q1368" t="str">
        <f t="shared" si="127"/>
        <v>music</v>
      </c>
      <c r="R1368" t="str">
        <f t="shared" si="128"/>
        <v>rock</v>
      </c>
      <c r="S1368" s="8">
        <f t="shared" si="129"/>
        <v>41924.996099537035</v>
      </c>
      <c r="T1368" s="8">
        <f t="shared" si="130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31"/>
        <v>63</v>
      </c>
      <c r="Q1369" t="str">
        <f t="shared" si="127"/>
        <v>music</v>
      </c>
      <c r="R1369" t="str">
        <f t="shared" si="128"/>
        <v>rock</v>
      </c>
      <c r="S1369" s="8">
        <f t="shared" si="129"/>
        <v>42292.002893518518</v>
      </c>
      <c r="T1369" s="8">
        <f t="shared" si="130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31"/>
        <v>64</v>
      </c>
      <c r="Q1370" t="str">
        <f t="shared" si="127"/>
        <v>music</v>
      </c>
      <c r="R1370" t="str">
        <f t="shared" si="128"/>
        <v>rock</v>
      </c>
      <c r="S1370" s="8">
        <f t="shared" si="129"/>
        <v>42146.190902777773</v>
      </c>
      <c r="T1370" s="8">
        <f t="shared" si="130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31"/>
        <v>84</v>
      </c>
      <c r="Q1371" t="str">
        <f t="shared" si="127"/>
        <v>music</v>
      </c>
      <c r="R1371" t="str">
        <f t="shared" si="128"/>
        <v>rock</v>
      </c>
      <c r="S1371" s="8">
        <f t="shared" si="129"/>
        <v>41710.594282407408</v>
      </c>
      <c r="T1371" s="8">
        <f t="shared" si="130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31"/>
        <v>78</v>
      </c>
      <c r="Q1372" t="str">
        <f t="shared" si="127"/>
        <v>music</v>
      </c>
      <c r="R1372" t="str">
        <f t="shared" si="128"/>
        <v>rock</v>
      </c>
      <c r="S1372" s="8">
        <f t="shared" si="129"/>
        <v>41548.00335648148</v>
      </c>
      <c r="T1372" s="8">
        <f t="shared" si="130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31"/>
        <v>107</v>
      </c>
      <c r="Q1373" t="str">
        <f t="shared" si="127"/>
        <v>music</v>
      </c>
      <c r="R1373" t="str">
        <f t="shared" si="128"/>
        <v>rock</v>
      </c>
      <c r="S1373" s="8">
        <f t="shared" si="129"/>
        <v>42101.758587962962</v>
      </c>
      <c r="T1373" s="8">
        <f t="shared" si="130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31"/>
        <v>39</v>
      </c>
      <c r="Q1374" t="str">
        <f t="shared" si="127"/>
        <v>music</v>
      </c>
      <c r="R1374" t="str">
        <f t="shared" si="128"/>
        <v>rock</v>
      </c>
      <c r="S1374" s="8">
        <f t="shared" si="129"/>
        <v>41072.739953703705</v>
      </c>
      <c r="T1374" s="8">
        <f t="shared" si="130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31"/>
        <v>202</v>
      </c>
      <c r="Q1375" t="str">
        <f t="shared" si="127"/>
        <v>music</v>
      </c>
      <c r="R1375" t="str">
        <f t="shared" si="128"/>
        <v>rock</v>
      </c>
      <c r="S1375" s="8">
        <f t="shared" si="129"/>
        <v>42704.95177083333</v>
      </c>
      <c r="T1375" s="8">
        <f t="shared" si="130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31"/>
        <v>43</v>
      </c>
      <c r="Q1376" t="str">
        <f t="shared" si="127"/>
        <v>music</v>
      </c>
      <c r="R1376" t="str">
        <f t="shared" si="128"/>
        <v>rock</v>
      </c>
      <c r="S1376" s="8">
        <f t="shared" si="129"/>
        <v>42424.161898148144</v>
      </c>
      <c r="T1376" s="8">
        <f t="shared" si="130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31"/>
        <v>63</v>
      </c>
      <c r="Q1377" t="str">
        <f t="shared" si="127"/>
        <v>music</v>
      </c>
      <c r="R1377" t="str">
        <f t="shared" si="128"/>
        <v>rock</v>
      </c>
      <c r="S1377" s="8">
        <f t="shared" si="129"/>
        <v>42720.066192129627</v>
      </c>
      <c r="T1377" s="8">
        <f t="shared" si="130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31"/>
        <v>56</v>
      </c>
      <c r="Q1378" t="str">
        <f t="shared" si="127"/>
        <v>music</v>
      </c>
      <c r="R1378" t="str">
        <f t="shared" si="128"/>
        <v>rock</v>
      </c>
      <c r="S1378" s="8">
        <f t="shared" si="129"/>
        <v>42677.669050925921</v>
      </c>
      <c r="T1378" s="8">
        <f t="shared" si="130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31"/>
        <v>49</v>
      </c>
      <c r="Q1379" t="str">
        <f t="shared" si="127"/>
        <v>music</v>
      </c>
      <c r="R1379" t="str">
        <f t="shared" si="128"/>
        <v>rock</v>
      </c>
      <c r="S1379" s="8">
        <f t="shared" si="129"/>
        <v>42747.219560185185</v>
      </c>
      <c r="T1379" s="8">
        <f t="shared" si="130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31"/>
        <v>31</v>
      </c>
      <c r="Q1380" t="str">
        <f t="shared" si="127"/>
        <v>music</v>
      </c>
      <c r="R1380" t="str">
        <f t="shared" si="128"/>
        <v>rock</v>
      </c>
      <c r="S1380" s="8">
        <f t="shared" si="129"/>
        <v>42568.759374999994</v>
      </c>
      <c r="T1380" s="8">
        <f t="shared" si="130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31"/>
        <v>74</v>
      </c>
      <c r="Q1381" t="str">
        <f t="shared" si="127"/>
        <v>music</v>
      </c>
      <c r="R1381" t="str">
        <f t="shared" si="128"/>
        <v>rock</v>
      </c>
      <c r="S1381" s="8">
        <f t="shared" si="129"/>
        <v>42130.491620370376</v>
      </c>
      <c r="T1381" s="8">
        <f t="shared" si="130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31"/>
        <v>21</v>
      </c>
      <c r="Q1382" t="str">
        <f t="shared" si="127"/>
        <v>music</v>
      </c>
      <c r="R1382" t="str">
        <f t="shared" si="128"/>
        <v>rock</v>
      </c>
      <c r="S1382" s="8">
        <f t="shared" si="129"/>
        <v>42141.762800925921</v>
      </c>
      <c r="T1382" s="8">
        <f t="shared" si="130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31"/>
        <v>73</v>
      </c>
      <c r="Q1383" t="str">
        <f t="shared" si="127"/>
        <v>music</v>
      </c>
      <c r="R1383" t="str">
        <f t="shared" si="128"/>
        <v>rock</v>
      </c>
      <c r="S1383" s="8">
        <f t="shared" si="129"/>
        <v>42703.214409722219</v>
      </c>
      <c r="T1383" s="8">
        <f t="shared" si="130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31"/>
        <v>56</v>
      </c>
      <c r="Q1384" t="str">
        <f t="shared" si="127"/>
        <v>music</v>
      </c>
      <c r="R1384" t="str">
        <f t="shared" si="128"/>
        <v>rock</v>
      </c>
      <c r="S1384" s="8">
        <f t="shared" si="129"/>
        <v>41370.800185185188</v>
      </c>
      <c r="T1384" s="8">
        <f t="shared" si="130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31"/>
        <v>50</v>
      </c>
      <c r="Q1385" t="str">
        <f t="shared" si="127"/>
        <v>music</v>
      </c>
      <c r="R1385" t="str">
        <f t="shared" si="128"/>
        <v>rock</v>
      </c>
      <c r="S1385" s="8">
        <f t="shared" si="129"/>
        <v>42707.074976851851</v>
      </c>
      <c r="T1385" s="8">
        <f t="shared" si="130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31"/>
        <v>69</v>
      </c>
      <c r="Q1386" t="str">
        <f t="shared" si="127"/>
        <v>music</v>
      </c>
      <c r="R1386" t="str">
        <f t="shared" si="128"/>
        <v>rock</v>
      </c>
      <c r="S1386" s="8">
        <f t="shared" si="129"/>
        <v>42160.735208333332</v>
      </c>
      <c r="T1386" s="8">
        <f t="shared" si="130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31"/>
        <v>66</v>
      </c>
      <c r="Q1387" t="str">
        <f t="shared" si="127"/>
        <v>music</v>
      </c>
      <c r="R1387" t="str">
        <f t="shared" si="128"/>
        <v>rock</v>
      </c>
      <c r="S1387" s="8">
        <f t="shared" si="129"/>
        <v>42433.688900462963</v>
      </c>
      <c r="T1387" s="8">
        <f t="shared" si="130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31"/>
        <v>63</v>
      </c>
      <c r="Q1388" t="str">
        <f t="shared" si="127"/>
        <v>music</v>
      </c>
      <c r="R1388" t="str">
        <f t="shared" si="128"/>
        <v>rock</v>
      </c>
      <c r="S1388" s="8">
        <f t="shared" si="129"/>
        <v>42184.646863425922</v>
      </c>
      <c r="T1388" s="8">
        <f t="shared" si="130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31"/>
        <v>70</v>
      </c>
      <c r="Q1389" t="str">
        <f t="shared" si="127"/>
        <v>music</v>
      </c>
      <c r="R1389" t="str">
        <f t="shared" si="128"/>
        <v>rock</v>
      </c>
      <c r="S1389" s="8">
        <f t="shared" si="129"/>
        <v>42126.92123842593</v>
      </c>
      <c r="T1389" s="8">
        <f t="shared" si="130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31"/>
        <v>60</v>
      </c>
      <c r="Q1390" t="str">
        <f t="shared" si="127"/>
        <v>music</v>
      </c>
      <c r="R1390" t="str">
        <f t="shared" si="128"/>
        <v>rock</v>
      </c>
      <c r="S1390" s="8">
        <f t="shared" si="129"/>
        <v>42634.614780092597</v>
      </c>
      <c r="T1390" s="8">
        <f t="shared" si="130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31"/>
        <v>21</v>
      </c>
      <c r="Q1391" t="str">
        <f t="shared" si="127"/>
        <v>music</v>
      </c>
      <c r="R1391" t="str">
        <f t="shared" si="128"/>
        <v>rock</v>
      </c>
      <c r="S1391" s="8">
        <f t="shared" si="129"/>
        <v>42565.480983796297</v>
      </c>
      <c r="T1391" s="8">
        <f t="shared" si="130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31"/>
        <v>161</v>
      </c>
      <c r="Q1392" t="str">
        <f t="shared" si="127"/>
        <v>music</v>
      </c>
      <c r="R1392" t="str">
        <f t="shared" si="128"/>
        <v>rock</v>
      </c>
      <c r="S1392" s="8">
        <f t="shared" si="129"/>
        <v>42087.803310185183</v>
      </c>
      <c r="T1392" s="8">
        <f t="shared" si="130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31"/>
        <v>42</v>
      </c>
      <c r="Q1393" t="str">
        <f t="shared" si="127"/>
        <v>music</v>
      </c>
      <c r="R1393" t="str">
        <f t="shared" si="128"/>
        <v>rock</v>
      </c>
      <c r="S1393" s="8">
        <f t="shared" si="129"/>
        <v>42193.650671296295</v>
      </c>
      <c r="T1393" s="8">
        <f t="shared" si="130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31"/>
        <v>27</v>
      </c>
      <c r="Q1394" t="str">
        <f t="shared" si="127"/>
        <v>music</v>
      </c>
      <c r="R1394" t="str">
        <f t="shared" si="128"/>
        <v>rock</v>
      </c>
      <c r="S1394" s="8">
        <f t="shared" si="129"/>
        <v>42401.154930555553</v>
      </c>
      <c r="T1394" s="8">
        <f t="shared" si="130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31"/>
        <v>197</v>
      </c>
      <c r="Q1395" t="str">
        <f t="shared" si="127"/>
        <v>music</v>
      </c>
      <c r="R1395" t="str">
        <f t="shared" si="128"/>
        <v>rock</v>
      </c>
      <c r="S1395" s="8">
        <f t="shared" si="129"/>
        <v>42553.681979166664</v>
      </c>
      <c r="T1395" s="8">
        <f t="shared" si="130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31"/>
        <v>54</v>
      </c>
      <c r="Q1396" t="str">
        <f t="shared" si="127"/>
        <v>music</v>
      </c>
      <c r="R1396" t="str">
        <f t="shared" si="128"/>
        <v>rock</v>
      </c>
      <c r="S1396" s="8">
        <f t="shared" si="129"/>
        <v>42752.144976851851</v>
      </c>
      <c r="T1396" s="8">
        <f t="shared" si="130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31"/>
        <v>48</v>
      </c>
      <c r="Q1397" t="str">
        <f t="shared" si="127"/>
        <v>music</v>
      </c>
      <c r="R1397" t="str">
        <f t="shared" si="128"/>
        <v>rock</v>
      </c>
      <c r="S1397" s="8">
        <f t="shared" si="129"/>
        <v>42719.90834490741</v>
      </c>
      <c r="T1397" s="8">
        <f t="shared" si="130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31"/>
        <v>88</v>
      </c>
      <c r="Q1398" t="str">
        <f t="shared" si="127"/>
        <v>music</v>
      </c>
      <c r="R1398" t="str">
        <f t="shared" si="128"/>
        <v>rock</v>
      </c>
      <c r="S1398" s="8">
        <f t="shared" si="129"/>
        <v>42018.99863425926</v>
      </c>
      <c r="T1398" s="8">
        <f t="shared" si="130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31"/>
        <v>72</v>
      </c>
      <c r="Q1399" t="str">
        <f t="shared" si="127"/>
        <v>music</v>
      </c>
      <c r="R1399" t="str">
        <f t="shared" si="128"/>
        <v>rock</v>
      </c>
      <c r="S1399" s="8">
        <f t="shared" si="129"/>
        <v>42640.917939814812</v>
      </c>
      <c r="T1399" s="8">
        <f t="shared" si="130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31"/>
        <v>74</v>
      </c>
      <c r="Q1400" t="str">
        <f t="shared" si="127"/>
        <v>music</v>
      </c>
      <c r="R1400" t="str">
        <f t="shared" si="128"/>
        <v>rock</v>
      </c>
      <c r="S1400" s="8">
        <f t="shared" si="129"/>
        <v>42526.874236111107</v>
      </c>
      <c r="T1400" s="8">
        <f t="shared" si="130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31"/>
        <v>62</v>
      </c>
      <c r="Q1401" t="str">
        <f t="shared" si="127"/>
        <v>music</v>
      </c>
      <c r="R1401" t="str">
        <f t="shared" si="128"/>
        <v>rock</v>
      </c>
      <c r="S1401" s="8">
        <f t="shared" si="129"/>
        <v>41889.004317129627</v>
      </c>
      <c r="T1401" s="8">
        <f t="shared" si="130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31"/>
        <v>17</v>
      </c>
      <c r="Q1402" t="str">
        <f t="shared" si="127"/>
        <v>music</v>
      </c>
      <c r="R1402" t="str">
        <f t="shared" si="128"/>
        <v>rock</v>
      </c>
      <c r="S1402" s="8">
        <f t="shared" si="129"/>
        <v>42498.341122685189</v>
      </c>
      <c r="T1402" s="8">
        <f t="shared" si="130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31"/>
        <v>52</v>
      </c>
      <c r="Q1403" t="str">
        <f t="shared" si="127"/>
        <v>music</v>
      </c>
      <c r="R1403" t="str">
        <f t="shared" si="128"/>
        <v>rock</v>
      </c>
      <c r="S1403" s="8">
        <f t="shared" si="129"/>
        <v>41399.99622685185</v>
      </c>
      <c r="T1403" s="8">
        <f t="shared" si="130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31"/>
        <v>24</v>
      </c>
      <c r="Q1404" t="str">
        <f t="shared" si="127"/>
        <v>music</v>
      </c>
      <c r="R1404" t="str">
        <f t="shared" si="128"/>
        <v>rock</v>
      </c>
      <c r="S1404" s="8">
        <f t="shared" si="129"/>
        <v>42065.053368055553</v>
      </c>
      <c r="T1404" s="8">
        <f t="shared" si="130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31"/>
        <v>62</v>
      </c>
      <c r="Q1405" t="str">
        <f t="shared" si="127"/>
        <v>music</v>
      </c>
      <c r="R1405" t="str">
        <f t="shared" si="128"/>
        <v>rock</v>
      </c>
      <c r="S1405" s="8">
        <f t="shared" si="129"/>
        <v>41451.062905092593</v>
      </c>
      <c r="T1405" s="8">
        <f t="shared" si="130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31"/>
        <v>48</v>
      </c>
      <c r="Q1406" t="str">
        <f t="shared" si="127"/>
        <v>publishing</v>
      </c>
      <c r="R1406" t="str">
        <f t="shared" si="128"/>
        <v>translations</v>
      </c>
      <c r="S1406" s="8">
        <f t="shared" si="129"/>
        <v>42032.510243055556</v>
      </c>
      <c r="T1406" s="8">
        <f t="shared" si="130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31"/>
        <v>6</v>
      </c>
      <c r="Q1407" t="str">
        <f t="shared" si="127"/>
        <v>publishing</v>
      </c>
      <c r="R1407" t="str">
        <f t="shared" si="128"/>
        <v>translations</v>
      </c>
      <c r="S1407" s="8">
        <f t="shared" si="129"/>
        <v>41941.680567129632</v>
      </c>
      <c r="T1407" s="8">
        <f t="shared" si="130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8">
        <f t="shared" si="129"/>
        <v>42297.432951388888</v>
      </c>
      <c r="T1408" s="8">
        <f t="shared" si="130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31"/>
        <v>8</v>
      </c>
      <c r="Q1409" t="str">
        <f t="shared" si="127"/>
        <v>publishing</v>
      </c>
      <c r="R1409" t="str">
        <f t="shared" si="128"/>
        <v>translations</v>
      </c>
      <c r="S1409" s="8">
        <f t="shared" si="129"/>
        <v>41838.536782407406</v>
      </c>
      <c r="T1409" s="8">
        <f t="shared" si="130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ROUND(E1410/D1410*100,0)</f>
        <v>7</v>
      </c>
      <c r="P1410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8">
        <f t="shared" si="129"/>
        <v>42291.872175925921</v>
      </c>
      <c r="T1410" s="8">
        <f t="shared" si="130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t="e">
        <f t="shared" si="131"/>
        <v>#DIV/0!</v>
      </c>
      <c r="Q1411" t="str">
        <f t="shared" ref="Q1411:Q1474" si="133">LEFT(N1411,SEARCH("/",N1411)-1)</f>
        <v>publishing</v>
      </c>
      <c r="R1411" t="str">
        <f t="shared" ref="R1411:R1474" si="134">RIGHT(N1411,LEN(N1411)-SEARCH("/",N1411))</f>
        <v>translations</v>
      </c>
      <c r="S1411" s="8">
        <f t="shared" ref="S1411:S1474" si="135">(((J1411/60)/60)/24)+DATE(1970,1,1)</f>
        <v>41945.133506944447</v>
      </c>
      <c r="T1411" s="8">
        <f t="shared" ref="T1411:T1474" si="136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1"/>
        <v>1</v>
      </c>
      <c r="Q1412" t="str">
        <f t="shared" si="133"/>
        <v>publishing</v>
      </c>
      <c r="R1412" t="str">
        <f t="shared" si="134"/>
        <v>translations</v>
      </c>
      <c r="S1412" s="8">
        <f t="shared" si="135"/>
        <v>42479.318518518514</v>
      </c>
      <c r="T1412" s="8">
        <f t="shared" si="136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1"/>
        <v>2</v>
      </c>
      <c r="Q1413" t="str">
        <f t="shared" si="133"/>
        <v>publishing</v>
      </c>
      <c r="R1413" t="str">
        <f t="shared" si="134"/>
        <v>translations</v>
      </c>
      <c r="S1413" s="8">
        <f t="shared" si="135"/>
        <v>42013.059027777781</v>
      </c>
      <c r="T1413" s="8">
        <f t="shared" si="136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ref="P1414:P1477" si="137">ROUND(E1414/L1414,0)</f>
        <v>25</v>
      </c>
      <c r="Q1414" t="str">
        <f t="shared" si="133"/>
        <v>publishing</v>
      </c>
      <c r="R1414" t="str">
        <f t="shared" si="134"/>
        <v>translations</v>
      </c>
      <c r="S1414" s="8">
        <f t="shared" si="135"/>
        <v>41947.063645833332</v>
      </c>
      <c r="T1414" s="8">
        <f t="shared" si="136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8">
        <f t="shared" si="135"/>
        <v>42360.437152777777</v>
      </c>
      <c r="T1415" s="8">
        <f t="shared" si="136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8">
        <f t="shared" si="135"/>
        <v>42708.25309027778</v>
      </c>
      <c r="T1416" s="8">
        <f t="shared" si="136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7"/>
        <v>89</v>
      </c>
      <c r="Q1417" t="str">
        <f t="shared" si="133"/>
        <v>publishing</v>
      </c>
      <c r="R1417" t="str">
        <f t="shared" si="134"/>
        <v>translations</v>
      </c>
      <c r="S1417" s="8">
        <f t="shared" si="135"/>
        <v>42192.675821759258</v>
      </c>
      <c r="T1417" s="8">
        <f t="shared" si="136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7"/>
        <v>#DIV/0!</v>
      </c>
      <c r="Q1418" t="str">
        <f t="shared" si="133"/>
        <v>publishing</v>
      </c>
      <c r="R1418" t="str">
        <f t="shared" si="134"/>
        <v>translations</v>
      </c>
      <c r="S1418" s="8">
        <f t="shared" si="135"/>
        <v>42299.926145833335</v>
      </c>
      <c r="T1418" s="8">
        <f t="shared" si="136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7"/>
        <v>28</v>
      </c>
      <c r="Q1419" t="str">
        <f t="shared" si="133"/>
        <v>publishing</v>
      </c>
      <c r="R1419" t="str">
        <f t="shared" si="134"/>
        <v>translations</v>
      </c>
      <c r="S1419" s="8">
        <f t="shared" si="135"/>
        <v>42232.15016203704</v>
      </c>
      <c r="T1419" s="8">
        <f t="shared" si="136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8">
        <f t="shared" si="135"/>
        <v>42395.456412037034</v>
      </c>
      <c r="T1420" s="8">
        <f t="shared" si="136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7"/>
        <v>45</v>
      </c>
      <c r="Q1421" t="str">
        <f t="shared" si="133"/>
        <v>publishing</v>
      </c>
      <c r="R1421" t="str">
        <f t="shared" si="134"/>
        <v>translations</v>
      </c>
      <c r="S1421" s="8">
        <f t="shared" si="135"/>
        <v>42622.456238425926</v>
      </c>
      <c r="T1421" s="8">
        <f t="shared" si="136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8">
        <f t="shared" si="135"/>
        <v>42524.667662037042</v>
      </c>
      <c r="T1422" s="8">
        <f t="shared" si="136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8">
        <f t="shared" si="135"/>
        <v>42013.915613425925</v>
      </c>
      <c r="T1423" s="8">
        <f t="shared" si="136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8">
        <f t="shared" si="135"/>
        <v>42604.239629629628</v>
      </c>
      <c r="T1424" s="8">
        <f t="shared" si="136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8">
        <f t="shared" si="135"/>
        <v>42340.360312500001</v>
      </c>
      <c r="T1425" s="8">
        <f t="shared" si="136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7"/>
        <v>109</v>
      </c>
      <c r="Q1426" t="str">
        <f t="shared" si="133"/>
        <v>publishing</v>
      </c>
      <c r="R1426" t="str">
        <f t="shared" si="134"/>
        <v>translations</v>
      </c>
      <c r="S1426" s="8">
        <f t="shared" si="135"/>
        <v>42676.717615740738</v>
      </c>
      <c r="T1426" s="8">
        <f t="shared" si="136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7"/>
        <v>#DIV/0!</v>
      </c>
      <c r="Q1427" t="str">
        <f t="shared" si="133"/>
        <v>publishing</v>
      </c>
      <c r="R1427" t="str">
        <f t="shared" si="134"/>
        <v>translations</v>
      </c>
      <c r="S1427" s="8">
        <f t="shared" si="135"/>
        <v>42093.131469907406</v>
      </c>
      <c r="T1427" s="8">
        <f t="shared" si="136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7"/>
        <v>#DIV/0!</v>
      </c>
      <c r="Q1428" t="str">
        <f t="shared" si="133"/>
        <v>publishing</v>
      </c>
      <c r="R1428" t="str">
        <f t="shared" si="134"/>
        <v>translations</v>
      </c>
      <c r="S1428" s="8">
        <f t="shared" si="135"/>
        <v>42180.390277777777</v>
      </c>
      <c r="T1428" s="8">
        <f t="shared" si="136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7"/>
        <v>105</v>
      </c>
      <c r="Q1429" t="str">
        <f t="shared" si="133"/>
        <v>publishing</v>
      </c>
      <c r="R1429" t="str">
        <f t="shared" si="134"/>
        <v>translations</v>
      </c>
      <c r="S1429" s="8">
        <f t="shared" si="135"/>
        <v>42601.851678240739</v>
      </c>
      <c r="T1429" s="8">
        <f t="shared" si="136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8">
        <f t="shared" si="135"/>
        <v>42432.379826388889</v>
      </c>
      <c r="T1430" s="8">
        <f t="shared" si="136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7"/>
        <v>#DIV/0!</v>
      </c>
      <c r="Q1431" t="str">
        <f t="shared" si="133"/>
        <v>publishing</v>
      </c>
      <c r="R1431" t="str">
        <f t="shared" si="134"/>
        <v>translations</v>
      </c>
      <c r="S1431" s="8">
        <f t="shared" si="135"/>
        <v>42074.060671296291</v>
      </c>
      <c r="T1431" s="8">
        <f t="shared" si="136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7"/>
        <v>81</v>
      </c>
      <c r="Q1432" t="str">
        <f t="shared" si="133"/>
        <v>publishing</v>
      </c>
      <c r="R1432" t="str">
        <f t="shared" si="134"/>
        <v>translations</v>
      </c>
      <c r="S1432" s="8">
        <f t="shared" si="135"/>
        <v>41961.813518518517</v>
      </c>
      <c r="T1432" s="8">
        <f t="shared" si="136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7"/>
        <v>116</v>
      </c>
      <c r="Q1433" t="str">
        <f t="shared" si="133"/>
        <v>publishing</v>
      </c>
      <c r="R1433" t="str">
        <f t="shared" si="134"/>
        <v>translations</v>
      </c>
      <c r="S1433" s="8">
        <f t="shared" si="135"/>
        <v>42304.210833333331</v>
      </c>
      <c r="T1433" s="8">
        <f t="shared" si="136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7"/>
        <v>#DIV/0!</v>
      </c>
      <c r="Q1434" t="str">
        <f t="shared" si="133"/>
        <v>publishing</v>
      </c>
      <c r="R1434" t="str">
        <f t="shared" si="134"/>
        <v>translations</v>
      </c>
      <c r="S1434" s="8">
        <f t="shared" si="135"/>
        <v>42175.780416666668</v>
      </c>
      <c r="T1434" s="8">
        <f t="shared" si="136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7"/>
        <v>81</v>
      </c>
      <c r="Q1435" t="str">
        <f t="shared" si="133"/>
        <v>publishing</v>
      </c>
      <c r="R1435" t="str">
        <f t="shared" si="134"/>
        <v>translations</v>
      </c>
      <c r="S1435" s="8">
        <f t="shared" si="135"/>
        <v>42673.625868055555</v>
      </c>
      <c r="T1435" s="8">
        <f t="shared" si="136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7"/>
        <v>745</v>
      </c>
      <c r="Q1436" t="str">
        <f t="shared" si="133"/>
        <v>publishing</v>
      </c>
      <c r="R1436" t="str">
        <f t="shared" si="134"/>
        <v>translations</v>
      </c>
      <c r="S1436" s="8">
        <f t="shared" si="135"/>
        <v>42142.767106481479</v>
      </c>
      <c r="T1436" s="8">
        <f t="shared" si="136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7"/>
        <v>8</v>
      </c>
      <c r="Q1437" t="str">
        <f t="shared" si="133"/>
        <v>publishing</v>
      </c>
      <c r="R1437" t="str">
        <f t="shared" si="134"/>
        <v>translations</v>
      </c>
      <c r="S1437" s="8">
        <f t="shared" si="135"/>
        <v>42258.780324074076</v>
      </c>
      <c r="T1437" s="8">
        <f t="shared" si="136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7"/>
        <v>39</v>
      </c>
      <c r="Q1438" t="str">
        <f t="shared" si="133"/>
        <v>publishing</v>
      </c>
      <c r="R1438" t="str">
        <f t="shared" si="134"/>
        <v>translations</v>
      </c>
      <c r="S1438" s="8">
        <f t="shared" si="135"/>
        <v>42391.35019675926</v>
      </c>
      <c r="T1438" s="8">
        <f t="shared" si="136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7"/>
        <v>37</v>
      </c>
      <c r="Q1439" t="str">
        <f t="shared" si="133"/>
        <v>publishing</v>
      </c>
      <c r="R1439" t="str">
        <f t="shared" si="134"/>
        <v>translations</v>
      </c>
      <c r="S1439" s="8">
        <f t="shared" si="135"/>
        <v>41796.531701388885</v>
      </c>
      <c r="T1439" s="8">
        <f t="shared" si="136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8">
        <f t="shared" si="135"/>
        <v>42457.871516203704</v>
      </c>
      <c r="T1440" s="8">
        <f t="shared" si="136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8">
        <f t="shared" si="135"/>
        <v>42040.829872685179</v>
      </c>
      <c r="T1441" s="8">
        <f t="shared" si="136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8">
        <f t="shared" si="135"/>
        <v>42486.748414351852</v>
      </c>
      <c r="T1442" s="8">
        <f t="shared" si="136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7"/>
        <v>673</v>
      </c>
      <c r="Q1443" t="str">
        <f t="shared" si="133"/>
        <v>publishing</v>
      </c>
      <c r="R1443" t="str">
        <f t="shared" si="134"/>
        <v>translations</v>
      </c>
      <c r="S1443" s="8">
        <f t="shared" si="135"/>
        <v>42198.765844907408</v>
      </c>
      <c r="T1443" s="8">
        <f t="shared" si="136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7"/>
        <v>#DIV/0!</v>
      </c>
      <c r="Q1444" t="str">
        <f t="shared" si="133"/>
        <v>publishing</v>
      </c>
      <c r="R1444" t="str">
        <f t="shared" si="134"/>
        <v>translations</v>
      </c>
      <c r="S1444" s="8">
        <f t="shared" si="135"/>
        <v>42485.64534722222</v>
      </c>
      <c r="T1444" s="8">
        <f t="shared" si="136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7"/>
        <v>#DIV/0!</v>
      </c>
      <c r="Q1445" t="str">
        <f t="shared" si="133"/>
        <v>publishing</v>
      </c>
      <c r="R1445" t="str">
        <f t="shared" si="134"/>
        <v>translations</v>
      </c>
      <c r="S1445" s="8">
        <f t="shared" si="135"/>
        <v>42707.926030092596</v>
      </c>
      <c r="T1445" s="8">
        <f t="shared" si="136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7"/>
        <v>#DIV/0!</v>
      </c>
      <c r="Q1446" t="str">
        <f t="shared" si="133"/>
        <v>publishing</v>
      </c>
      <c r="R1446" t="str">
        <f t="shared" si="134"/>
        <v>translations</v>
      </c>
      <c r="S1446" s="8">
        <f t="shared" si="135"/>
        <v>42199.873402777783</v>
      </c>
      <c r="T1446" s="8">
        <f t="shared" si="136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7"/>
        <v>#DIV/0!</v>
      </c>
      <c r="Q1447" t="str">
        <f t="shared" si="133"/>
        <v>publishing</v>
      </c>
      <c r="R1447" t="str">
        <f t="shared" si="134"/>
        <v>translations</v>
      </c>
      <c r="S1447" s="8">
        <f t="shared" si="135"/>
        <v>42139.542303240742</v>
      </c>
      <c r="T1447" s="8">
        <f t="shared" si="136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7"/>
        <v>#DIV/0!</v>
      </c>
      <c r="Q1448" t="str">
        <f t="shared" si="133"/>
        <v>publishing</v>
      </c>
      <c r="R1448" t="str">
        <f t="shared" si="134"/>
        <v>translations</v>
      </c>
      <c r="S1448" s="8">
        <f t="shared" si="135"/>
        <v>42461.447662037041</v>
      </c>
      <c r="T1448" s="8">
        <f t="shared" si="136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8">
        <f t="shared" si="135"/>
        <v>42529.730717592596</v>
      </c>
      <c r="T1449" s="8">
        <f t="shared" si="136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7"/>
        <v>#DIV/0!</v>
      </c>
      <c r="Q1450" t="str">
        <f t="shared" si="133"/>
        <v>publishing</v>
      </c>
      <c r="R1450" t="str">
        <f t="shared" si="134"/>
        <v>translations</v>
      </c>
      <c r="S1450" s="8">
        <f t="shared" si="135"/>
        <v>42115.936550925922</v>
      </c>
      <c r="T1450" s="8">
        <f t="shared" si="136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7"/>
        <v>#DIV/0!</v>
      </c>
      <c r="Q1451" t="str">
        <f t="shared" si="133"/>
        <v>publishing</v>
      </c>
      <c r="R1451" t="str">
        <f t="shared" si="134"/>
        <v>translations</v>
      </c>
      <c r="S1451" s="8">
        <f t="shared" si="135"/>
        <v>42086.811400462961</v>
      </c>
      <c r="T1451" s="8">
        <f t="shared" si="136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8">
        <f t="shared" si="135"/>
        <v>42390.171261574069</v>
      </c>
      <c r="T1452" s="8">
        <f t="shared" si="136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8">
        <f t="shared" si="135"/>
        <v>41931.959016203706</v>
      </c>
      <c r="T1453" s="8">
        <f t="shared" si="136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7"/>
        <v>#DIV/0!</v>
      </c>
      <c r="Q1454" t="str">
        <f t="shared" si="133"/>
        <v>publishing</v>
      </c>
      <c r="R1454" t="str">
        <f t="shared" si="134"/>
        <v>translations</v>
      </c>
      <c r="S1454" s="8">
        <f t="shared" si="135"/>
        <v>41818.703275462962</v>
      </c>
      <c r="T1454" s="8">
        <f t="shared" si="136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7"/>
        <v>#DIV/0!</v>
      </c>
      <c r="Q1455" t="str">
        <f t="shared" si="133"/>
        <v>publishing</v>
      </c>
      <c r="R1455" t="str">
        <f t="shared" si="134"/>
        <v>translations</v>
      </c>
      <c r="S1455" s="8">
        <f t="shared" si="135"/>
        <v>42795.696145833332</v>
      </c>
      <c r="T1455" s="8">
        <f t="shared" si="136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8">
        <f t="shared" si="135"/>
        <v>42463.866666666669</v>
      </c>
      <c r="T1456" s="8">
        <f t="shared" si="136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8">
        <f t="shared" si="135"/>
        <v>41832.672685185185</v>
      </c>
      <c r="T1457" s="8">
        <f t="shared" si="136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7"/>
        <v>48</v>
      </c>
      <c r="Q1458" t="str">
        <f t="shared" si="133"/>
        <v>publishing</v>
      </c>
      <c r="R1458" t="str">
        <f t="shared" si="134"/>
        <v>translations</v>
      </c>
      <c r="S1458" s="8">
        <f t="shared" si="135"/>
        <v>42708.668576388889</v>
      </c>
      <c r="T1458" s="8">
        <f t="shared" si="136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7"/>
        <v>#DIV/0!</v>
      </c>
      <c r="Q1459" t="str">
        <f t="shared" si="133"/>
        <v>publishing</v>
      </c>
      <c r="R1459" t="str">
        <f t="shared" si="134"/>
        <v>translations</v>
      </c>
      <c r="S1459" s="8">
        <f t="shared" si="135"/>
        <v>42289.89634259259</v>
      </c>
      <c r="T1459" s="8">
        <f t="shared" si="136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7"/>
        <v>#DIV/0!</v>
      </c>
      <c r="Q1460" t="str">
        <f t="shared" si="133"/>
        <v>publishing</v>
      </c>
      <c r="R1460" t="str">
        <f t="shared" si="134"/>
        <v>translations</v>
      </c>
      <c r="S1460" s="8">
        <f t="shared" si="135"/>
        <v>41831.705555555556</v>
      </c>
      <c r="T1460" s="8">
        <f t="shared" si="136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7"/>
        <v>#DIV/0!</v>
      </c>
      <c r="Q1461" t="str">
        <f t="shared" si="133"/>
        <v>publishing</v>
      </c>
      <c r="R1461" t="str">
        <f t="shared" si="134"/>
        <v>translations</v>
      </c>
      <c r="S1461" s="8">
        <f t="shared" si="135"/>
        <v>42312.204814814817</v>
      </c>
      <c r="T1461" s="8">
        <f t="shared" si="136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7"/>
        <v>#DIV/0!</v>
      </c>
      <c r="Q1462" t="str">
        <f t="shared" si="133"/>
        <v>publishing</v>
      </c>
      <c r="R1462" t="str">
        <f t="shared" si="134"/>
        <v>translations</v>
      </c>
      <c r="S1462" s="8">
        <f t="shared" si="135"/>
        <v>41915.896967592591</v>
      </c>
      <c r="T1462" s="8">
        <f t="shared" si="136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7"/>
        <v>45</v>
      </c>
      <c r="Q1463" t="str">
        <f t="shared" si="133"/>
        <v>publishing</v>
      </c>
      <c r="R1463" t="str">
        <f t="shared" si="134"/>
        <v>radio &amp; podcasts</v>
      </c>
      <c r="S1463" s="8">
        <f t="shared" si="135"/>
        <v>41899.645300925928</v>
      </c>
      <c r="T1463" s="8">
        <f t="shared" si="136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7"/>
        <v>29</v>
      </c>
      <c r="Q1464" t="str">
        <f t="shared" si="133"/>
        <v>publishing</v>
      </c>
      <c r="R1464" t="str">
        <f t="shared" si="134"/>
        <v>radio &amp; podcasts</v>
      </c>
      <c r="S1464" s="8">
        <f t="shared" si="135"/>
        <v>41344.662858796299</v>
      </c>
      <c r="T1464" s="8">
        <f t="shared" si="136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7"/>
        <v>35</v>
      </c>
      <c r="Q1465" t="str">
        <f t="shared" si="133"/>
        <v>publishing</v>
      </c>
      <c r="R1465" t="str">
        <f t="shared" si="134"/>
        <v>radio &amp; podcasts</v>
      </c>
      <c r="S1465" s="8">
        <f t="shared" si="135"/>
        <v>41326.911319444444</v>
      </c>
      <c r="T1465" s="8">
        <f t="shared" si="136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7"/>
        <v>35</v>
      </c>
      <c r="Q1466" t="str">
        <f t="shared" si="133"/>
        <v>publishing</v>
      </c>
      <c r="R1466" t="str">
        <f t="shared" si="134"/>
        <v>radio &amp; podcasts</v>
      </c>
      <c r="S1466" s="8">
        <f t="shared" si="135"/>
        <v>41291.661550925928</v>
      </c>
      <c r="T1466" s="8">
        <f t="shared" si="136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7"/>
        <v>53</v>
      </c>
      <c r="Q1467" t="str">
        <f t="shared" si="133"/>
        <v>publishing</v>
      </c>
      <c r="R1467" t="str">
        <f t="shared" si="134"/>
        <v>radio &amp; podcasts</v>
      </c>
      <c r="S1467" s="8">
        <f t="shared" si="135"/>
        <v>40959.734398148146</v>
      </c>
      <c r="T1467" s="8">
        <f t="shared" si="136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7"/>
        <v>70</v>
      </c>
      <c r="Q1468" t="str">
        <f t="shared" si="133"/>
        <v>publishing</v>
      </c>
      <c r="R1468" t="str">
        <f t="shared" si="134"/>
        <v>radio &amp; podcasts</v>
      </c>
      <c r="S1468" s="8">
        <f t="shared" si="135"/>
        <v>42340.172060185185</v>
      </c>
      <c r="T1468" s="8">
        <f t="shared" si="136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7"/>
        <v>77</v>
      </c>
      <c r="Q1469" t="str">
        <f t="shared" si="133"/>
        <v>publishing</v>
      </c>
      <c r="R1469" t="str">
        <f t="shared" si="134"/>
        <v>radio &amp; podcasts</v>
      </c>
      <c r="S1469" s="8">
        <f t="shared" si="135"/>
        <v>40933.80190972222</v>
      </c>
      <c r="T1469" s="8">
        <f t="shared" si="136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7"/>
        <v>33</v>
      </c>
      <c r="Q1470" t="str">
        <f t="shared" si="133"/>
        <v>publishing</v>
      </c>
      <c r="R1470" t="str">
        <f t="shared" si="134"/>
        <v>radio &amp; podcasts</v>
      </c>
      <c r="S1470" s="8">
        <f t="shared" si="135"/>
        <v>40646.014456018522</v>
      </c>
      <c r="T1470" s="8">
        <f t="shared" si="136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7"/>
        <v>149</v>
      </c>
      <c r="Q1471" t="str">
        <f t="shared" si="133"/>
        <v>publishing</v>
      </c>
      <c r="R1471" t="str">
        <f t="shared" si="134"/>
        <v>radio &amp; podcasts</v>
      </c>
      <c r="S1471" s="8">
        <f t="shared" si="135"/>
        <v>41290.598483796297</v>
      </c>
      <c r="T1471" s="8">
        <f t="shared" si="136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7"/>
        <v>23</v>
      </c>
      <c r="Q1472" t="str">
        <f t="shared" si="133"/>
        <v>publishing</v>
      </c>
      <c r="R1472" t="str">
        <f t="shared" si="134"/>
        <v>radio &amp; podcasts</v>
      </c>
      <c r="S1472" s="8">
        <f t="shared" si="135"/>
        <v>41250.827118055553</v>
      </c>
      <c r="T1472" s="8">
        <f t="shared" si="136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7"/>
        <v>97</v>
      </c>
      <c r="Q1473" t="str">
        <f t="shared" si="133"/>
        <v>publishing</v>
      </c>
      <c r="R1473" t="str">
        <f t="shared" si="134"/>
        <v>radio &amp; podcasts</v>
      </c>
      <c r="S1473" s="8">
        <f t="shared" si="135"/>
        <v>42073.957569444443</v>
      </c>
      <c r="T1473" s="8">
        <f t="shared" si="136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ROUND(E1474/D1474*100,0)</f>
        <v>139</v>
      </c>
      <c r="P1474">
        <f t="shared" si="137"/>
        <v>103</v>
      </c>
      <c r="Q1474" t="str">
        <f t="shared" si="133"/>
        <v>publishing</v>
      </c>
      <c r="R1474" t="str">
        <f t="shared" si="134"/>
        <v>radio &amp; podcasts</v>
      </c>
      <c r="S1474" s="8">
        <f t="shared" si="135"/>
        <v>41533.542858796296</v>
      </c>
      <c r="T1474" s="8">
        <f t="shared" si="136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121</v>
      </c>
      <c r="P1475">
        <f t="shared" si="137"/>
        <v>38</v>
      </c>
      <c r="Q1475" t="str">
        <f t="shared" ref="Q1475:Q1538" si="139">LEFT(N1475,SEARCH("/",N1475)-1)</f>
        <v>publishing</v>
      </c>
      <c r="R1475" t="str">
        <f t="shared" ref="R1475:R1538" si="140">RIGHT(N1475,LEN(N1475)-SEARCH("/",N1475))</f>
        <v>radio &amp; podcasts</v>
      </c>
      <c r="S1475" s="8">
        <f t="shared" ref="S1475:S1538" si="141">(((J1475/60)/60)/24)+DATE(1970,1,1)</f>
        <v>40939.979618055557</v>
      </c>
      <c r="T1475" s="8">
        <f t="shared" ref="T1475:T1538" si="142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7"/>
        <v>44</v>
      </c>
      <c r="Q1476" t="str">
        <f t="shared" si="139"/>
        <v>publishing</v>
      </c>
      <c r="R1476" t="str">
        <f t="shared" si="140"/>
        <v>radio &amp; podcasts</v>
      </c>
      <c r="S1476" s="8">
        <f t="shared" si="141"/>
        <v>41500.727916666663</v>
      </c>
      <c r="T1476" s="8">
        <f t="shared" si="142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7"/>
        <v>64</v>
      </c>
      <c r="Q1477" t="str">
        <f t="shared" si="139"/>
        <v>publishing</v>
      </c>
      <c r="R1477" t="str">
        <f t="shared" si="140"/>
        <v>radio &amp; podcasts</v>
      </c>
      <c r="S1477" s="8">
        <f t="shared" si="141"/>
        <v>41960.722951388889</v>
      </c>
      <c r="T1477" s="8">
        <f t="shared" si="142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ref="P1478:P1541" si="143">ROUND(E1478/L1478,0)</f>
        <v>43</v>
      </c>
      <c r="Q1478" t="str">
        <f t="shared" si="139"/>
        <v>publishing</v>
      </c>
      <c r="R1478" t="str">
        <f t="shared" si="140"/>
        <v>radio &amp; podcasts</v>
      </c>
      <c r="S1478" s="8">
        <f t="shared" si="141"/>
        <v>40766.041921296295</v>
      </c>
      <c r="T1478" s="8">
        <f t="shared" si="142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43"/>
        <v>90</v>
      </c>
      <c r="Q1479" t="str">
        <f t="shared" si="139"/>
        <v>publishing</v>
      </c>
      <c r="R1479" t="str">
        <f t="shared" si="140"/>
        <v>radio &amp; podcasts</v>
      </c>
      <c r="S1479" s="8">
        <f t="shared" si="141"/>
        <v>40840.615787037037</v>
      </c>
      <c r="T1479" s="8">
        <f t="shared" si="142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43"/>
        <v>29</v>
      </c>
      <c r="Q1480" t="str">
        <f t="shared" si="139"/>
        <v>publishing</v>
      </c>
      <c r="R1480" t="str">
        <f t="shared" si="140"/>
        <v>radio &amp; podcasts</v>
      </c>
      <c r="S1480" s="8">
        <f t="shared" si="141"/>
        <v>41394.871678240743</v>
      </c>
      <c r="T1480" s="8">
        <f t="shared" si="142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43"/>
        <v>31</v>
      </c>
      <c r="Q1481" t="str">
        <f t="shared" si="139"/>
        <v>publishing</v>
      </c>
      <c r="R1481" t="str">
        <f t="shared" si="140"/>
        <v>radio &amp; podcasts</v>
      </c>
      <c r="S1481" s="8">
        <f t="shared" si="141"/>
        <v>41754.745243055557</v>
      </c>
      <c r="T1481" s="8">
        <f t="shared" si="142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43"/>
        <v>92</v>
      </c>
      <c r="Q1482" t="str">
        <f t="shared" si="139"/>
        <v>publishing</v>
      </c>
      <c r="R1482" t="str">
        <f t="shared" si="140"/>
        <v>radio &amp; podcasts</v>
      </c>
      <c r="S1482" s="8">
        <f t="shared" si="141"/>
        <v>41464.934016203704</v>
      </c>
      <c r="T1482" s="8">
        <f t="shared" si="142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43"/>
        <v>18</v>
      </c>
      <c r="Q1483" t="str">
        <f t="shared" si="139"/>
        <v>publishing</v>
      </c>
      <c r="R1483" t="str">
        <f t="shared" si="140"/>
        <v>fiction</v>
      </c>
      <c r="S1483" s="8">
        <f t="shared" si="141"/>
        <v>41550.922974537039</v>
      </c>
      <c r="T1483" s="8">
        <f t="shared" si="142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43"/>
        <v>5</v>
      </c>
      <c r="Q1484" t="str">
        <f t="shared" si="139"/>
        <v>publishing</v>
      </c>
      <c r="R1484" t="str">
        <f t="shared" si="140"/>
        <v>fiction</v>
      </c>
      <c r="S1484" s="8">
        <f t="shared" si="141"/>
        <v>41136.85805555556</v>
      </c>
      <c r="T1484" s="8">
        <f t="shared" si="142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8">
        <f t="shared" si="141"/>
        <v>42548.192997685182</v>
      </c>
      <c r="T1485" s="8">
        <f t="shared" si="142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43"/>
        <v>#DIV/0!</v>
      </c>
      <c r="Q1486" t="str">
        <f t="shared" si="139"/>
        <v>publishing</v>
      </c>
      <c r="R1486" t="str">
        <f t="shared" si="140"/>
        <v>fiction</v>
      </c>
      <c r="S1486" s="8">
        <f t="shared" si="141"/>
        <v>41053.200960648144</v>
      </c>
      <c r="T1486" s="8">
        <f t="shared" si="142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8">
        <f t="shared" si="141"/>
        <v>42130.795983796299</v>
      </c>
      <c r="T1487" s="8">
        <f t="shared" si="142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8">
        <f t="shared" si="141"/>
        <v>42032.168530092589</v>
      </c>
      <c r="T1488" s="8">
        <f t="shared" si="142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43"/>
        <v>#DIV/0!</v>
      </c>
      <c r="Q1489" t="str">
        <f t="shared" si="139"/>
        <v>publishing</v>
      </c>
      <c r="R1489" t="str">
        <f t="shared" si="140"/>
        <v>fiction</v>
      </c>
      <c r="S1489" s="8">
        <f t="shared" si="141"/>
        <v>42554.917488425926</v>
      </c>
      <c r="T1489" s="8">
        <f t="shared" si="142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8">
        <f t="shared" si="141"/>
        <v>41614.563194444447</v>
      </c>
      <c r="T1490" s="8">
        <f t="shared" si="142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43"/>
        <v>#DIV/0!</v>
      </c>
      <c r="Q1491" t="str">
        <f t="shared" si="139"/>
        <v>publishing</v>
      </c>
      <c r="R1491" t="str">
        <f t="shared" si="140"/>
        <v>fiction</v>
      </c>
      <c r="S1491" s="8">
        <f t="shared" si="141"/>
        <v>41198.611712962964</v>
      </c>
      <c r="T1491" s="8">
        <f t="shared" si="142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43"/>
        <v>47</v>
      </c>
      <c r="Q1492" t="str">
        <f t="shared" si="139"/>
        <v>publishing</v>
      </c>
      <c r="R1492" t="str">
        <f t="shared" si="140"/>
        <v>fiction</v>
      </c>
      <c r="S1492" s="8">
        <f t="shared" si="141"/>
        <v>41520.561041666668</v>
      </c>
      <c r="T1492" s="8">
        <f t="shared" si="142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8">
        <f t="shared" si="141"/>
        <v>41991.713460648149</v>
      </c>
      <c r="T1493" s="8">
        <f t="shared" si="142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8">
        <f t="shared" si="141"/>
        <v>40682.884791666671</v>
      </c>
      <c r="T1494" s="8">
        <f t="shared" si="142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43"/>
        <v>#DIV/0!</v>
      </c>
      <c r="Q1495" t="str">
        <f t="shared" si="139"/>
        <v>publishing</v>
      </c>
      <c r="R1495" t="str">
        <f t="shared" si="140"/>
        <v>fiction</v>
      </c>
      <c r="S1495" s="8">
        <f t="shared" si="141"/>
        <v>41411.866608796299</v>
      </c>
      <c r="T1495" s="8">
        <f t="shared" si="142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43"/>
        <v>40</v>
      </c>
      <c r="Q1496" t="str">
        <f t="shared" si="139"/>
        <v>publishing</v>
      </c>
      <c r="R1496" t="str">
        <f t="shared" si="140"/>
        <v>fiction</v>
      </c>
      <c r="S1496" s="8">
        <f t="shared" si="141"/>
        <v>42067.722372685181</v>
      </c>
      <c r="T1496" s="8">
        <f t="shared" si="142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43"/>
        <v>#DIV/0!</v>
      </c>
      <c r="Q1497" t="str">
        <f t="shared" si="139"/>
        <v>publishing</v>
      </c>
      <c r="R1497" t="str">
        <f t="shared" si="140"/>
        <v>fiction</v>
      </c>
      <c r="S1497" s="8">
        <f t="shared" si="141"/>
        <v>40752.789710648147</v>
      </c>
      <c r="T1497" s="8">
        <f t="shared" si="142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43"/>
        <v>#DIV/0!</v>
      </c>
      <c r="Q1498" t="str">
        <f t="shared" si="139"/>
        <v>publishing</v>
      </c>
      <c r="R1498" t="str">
        <f t="shared" si="140"/>
        <v>fiction</v>
      </c>
      <c r="S1498" s="8">
        <f t="shared" si="141"/>
        <v>41838.475219907406</v>
      </c>
      <c r="T1498" s="8">
        <f t="shared" si="142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43"/>
        <v>1</v>
      </c>
      <c r="Q1499" t="str">
        <f t="shared" si="139"/>
        <v>publishing</v>
      </c>
      <c r="R1499" t="str">
        <f t="shared" si="140"/>
        <v>fiction</v>
      </c>
      <c r="S1499" s="8">
        <f t="shared" si="141"/>
        <v>41444.64261574074</v>
      </c>
      <c r="T1499" s="8">
        <f t="shared" si="142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8">
        <f t="shared" si="141"/>
        <v>41840.983541666668</v>
      </c>
      <c r="T1500" s="8">
        <f t="shared" si="142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43"/>
        <v>5</v>
      </c>
      <c r="Q1501" t="str">
        <f t="shared" si="139"/>
        <v>publishing</v>
      </c>
      <c r="R1501" t="str">
        <f t="shared" si="140"/>
        <v>fiction</v>
      </c>
      <c r="S1501" s="8">
        <f t="shared" si="141"/>
        <v>42527.007326388892</v>
      </c>
      <c r="T1501" s="8">
        <f t="shared" si="142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43"/>
        <v>47</v>
      </c>
      <c r="Q1502" t="str">
        <f t="shared" si="139"/>
        <v>publishing</v>
      </c>
      <c r="R1502" t="str">
        <f t="shared" si="140"/>
        <v>fiction</v>
      </c>
      <c r="S1502" s="8">
        <f t="shared" si="141"/>
        <v>41365.904594907406</v>
      </c>
      <c r="T1502" s="8">
        <f t="shared" si="142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43"/>
        <v>98</v>
      </c>
      <c r="Q1503" t="str">
        <f t="shared" si="139"/>
        <v>photography</v>
      </c>
      <c r="R1503" t="str">
        <f t="shared" si="140"/>
        <v>photobooks</v>
      </c>
      <c r="S1503" s="8">
        <f t="shared" si="141"/>
        <v>42163.583599537036</v>
      </c>
      <c r="T1503" s="8">
        <f t="shared" si="142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43"/>
        <v>68</v>
      </c>
      <c r="Q1504" t="str">
        <f t="shared" si="139"/>
        <v>photography</v>
      </c>
      <c r="R1504" t="str">
        <f t="shared" si="140"/>
        <v>photobooks</v>
      </c>
      <c r="S1504" s="8">
        <f t="shared" si="141"/>
        <v>42426.542592592596</v>
      </c>
      <c r="T1504" s="8">
        <f t="shared" si="142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43"/>
        <v>57</v>
      </c>
      <c r="Q1505" t="str">
        <f t="shared" si="139"/>
        <v>photography</v>
      </c>
      <c r="R1505" t="str">
        <f t="shared" si="140"/>
        <v>photobooks</v>
      </c>
      <c r="S1505" s="8">
        <f t="shared" si="141"/>
        <v>42606.347233796296</v>
      </c>
      <c r="T1505" s="8">
        <f t="shared" si="142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43"/>
        <v>67</v>
      </c>
      <c r="Q1506" t="str">
        <f t="shared" si="139"/>
        <v>photography</v>
      </c>
      <c r="R1506" t="str">
        <f t="shared" si="140"/>
        <v>photobooks</v>
      </c>
      <c r="S1506" s="8">
        <f t="shared" si="141"/>
        <v>41772.657685185186</v>
      </c>
      <c r="T1506" s="8">
        <f t="shared" si="142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43"/>
        <v>48</v>
      </c>
      <c r="Q1507" t="str">
        <f t="shared" si="139"/>
        <v>photography</v>
      </c>
      <c r="R1507" t="str">
        <f t="shared" si="140"/>
        <v>photobooks</v>
      </c>
      <c r="S1507" s="8">
        <f t="shared" si="141"/>
        <v>42414.44332175926</v>
      </c>
      <c r="T1507" s="8">
        <f t="shared" si="142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43"/>
        <v>39</v>
      </c>
      <c r="Q1508" t="str">
        <f t="shared" si="139"/>
        <v>photography</v>
      </c>
      <c r="R1508" t="str">
        <f t="shared" si="140"/>
        <v>photobooks</v>
      </c>
      <c r="S1508" s="8">
        <f t="shared" si="141"/>
        <v>41814.785925925928</v>
      </c>
      <c r="T1508" s="8">
        <f t="shared" si="142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43"/>
        <v>78</v>
      </c>
      <c r="Q1509" t="str">
        <f t="shared" si="139"/>
        <v>photography</v>
      </c>
      <c r="R1509" t="str">
        <f t="shared" si="140"/>
        <v>photobooks</v>
      </c>
      <c r="S1509" s="8">
        <f t="shared" si="141"/>
        <v>40254.450335648151</v>
      </c>
      <c r="T1509" s="8">
        <f t="shared" si="142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43"/>
        <v>97</v>
      </c>
      <c r="Q1510" t="str">
        <f t="shared" si="139"/>
        <v>photography</v>
      </c>
      <c r="R1510" t="str">
        <f t="shared" si="140"/>
        <v>photobooks</v>
      </c>
      <c r="S1510" s="8">
        <f t="shared" si="141"/>
        <v>41786.614363425928</v>
      </c>
      <c r="T1510" s="8">
        <f t="shared" si="142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43"/>
        <v>110</v>
      </c>
      <c r="Q1511" t="str">
        <f t="shared" si="139"/>
        <v>photography</v>
      </c>
      <c r="R1511" t="str">
        <f t="shared" si="140"/>
        <v>photobooks</v>
      </c>
      <c r="S1511" s="8">
        <f t="shared" si="141"/>
        <v>42751.533391203702</v>
      </c>
      <c r="T1511" s="8">
        <f t="shared" si="142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43"/>
        <v>40</v>
      </c>
      <c r="Q1512" t="str">
        <f t="shared" si="139"/>
        <v>photography</v>
      </c>
      <c r="R1512" t="str">
        <f t="shared" si="140"/>
        <v>photobooks</v>
      </c>
      <c r="S1512" s="8">
        <f t="shared" si="141"/>
        <v>41809.385162037033</v>
      </c>
      <c r="T1512" s="8">
        <f t="shared" si="142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43"/>
        <v>76</v>
      </c>
      <c r="Q1513" t="str">
        <f t="shared" si="139"/>
        <v>photography</v>
      </c>
      <c r="R1513" t="str">
        <f t="shared" si="140"/>
        <v>photobooks</v>
      </c>
      <c r="S1513" s="8">
        <f t="shared" si="141"/>
        <v>42296.583379629628</v>
      </c>
      <c r="T1513" s="8">
        <f t="shared" si="142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43"/>
        <v>58</v>
      </c>
      <c r="Q1514" t="str">
        <f t="shared" si="139"/>
        <v>photography</v>
      </c>
      <c r="R1514" t="str">
        <f t="shared" si="140"/>
        <v>photobooks</v>
      </c>
      <c r="S1514" s="8">
        <f t="shared" si="141"/>
        <v>42741.684479166666</v>
      </c>
      <c r="T1514" s="8">
        <f t="shared" si="142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43"/>
        <v>56</v>
      </c>
      <c r="Q1515" t="str">
        <f t="shared" si="139"/>
        <v>photography</v>
      </c>
      <c r="R1515" t="str">
        <f t="shared" si="140"/>
        <v>photobooks</v>
      </c>
      <c r="S1515" s="8">
        <f t="shared" si="141"/>
        <v>41806.637337962966</v>
      </c>
      <c r="T1515" s="8">
        <f t="shared" si="142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43"/>
        <v>151</v>
      </c>
      <c r="Q1516" t="str">
        <f t="shared" si="139"/>
        <v>photography</v>
      </c>
      <c r="R1516" t="str">
        <f t="shared" si="140"/>
        <v>photobooks</v>
      </c>
      <c r="S1516" s="8">
        <f t="shared" si="141"/>
        <v>42234.597685185188</v>
      </c>
      <c r="T1516" s="8">
        <f t="shared" si="142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43"/>
        <v>850</v>
      </c>
      <c r="Q1517" t="str">
        <f t="shared" si="139"/>
        <v>photography</v>
      </c>
      <c r="R1517" t="str">
        <f t="shared" si="140"/>
        <v>photobooks</v>
      </c>
      <c r="S1517" s="8">
        <f t="shared" si="141"/>
        <v>42415.253437499996</v>
      </c>
      <c r="T1517" s="8">
        <f t="shared" si="142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43"/>
        <v>159</v>
      </c>
      <c r="Q1518" t="str">
        <f t="shared" si="139"/>
        <v>photography</v>
      </c>
      <c r="R1518" t="str">
        <f t="shared" si="140"/>
        <v>photobooks</v>
      </c>
      <c r="S1518" s="8">
        <f t="shared" si="141"/>
        <v>42619.466342592597</v>
      </c>
      <c r="T1518" s="8">
        <f t="shared" si="142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43"/>
        <v>40</v>
      </c>
      <c r="Q1519" t="str">
        <f t="shared" si="139"/>
        <v>photography</v>
      </c>
      <c r="R1519" t="str">
        <f t="shared" si="140"/>
        <v>photobooks</v>
      </c>
      <c r="S1519" s="8">
        <f t="shared" si="141"/>
        <v>41948.56658564815</v>
      </c>
      <c r="T1519" s="8">
        <f t="shared" si="142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43"/>
        <v>131</v>
      </c>
      <c r="Q1520" t="str">
        <f t="shared" si="139"/>
        <v>photography</v>
      </c>
      <c r="R1520" t="str">
        <f t="shared" si="140"/>
        <v>photobooks</v>
      </c>
      <c r="S1520" s="8">
        <f t="shared" si="141"/>
        <v>41760.8200462963</v>
      </c>
      <c r="T1520" s="8">
        <f t="shared" si="142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43"/>
        <v>64</v>
      </c>
      <c r="Q1521" t="str">
        <f t="shared" si="139"/>
        <v>photography</v>
      </c>
      <c r="R1521" t="str">
        <f t="shared" si="140"/>
        <v>photobooks</v>
      </c>
      <c r="S1521" s="8">
        <f t="shared" si="141"/>
        <v>41782.741701388892</v>
      </c>
      <c r="T1521" s="8">
        <f t="shared" si="142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43"/>
        <v>112</v>
      </c>
      <c r="Q1522" t="str">
        <f t="shared" si="139"/>
        <v>photography</v>
      </c>
      <c r="R1522" t="str">
        <f t="shared" si="140"/>
        <v>photobooks</v>
      </c>
      <c r="S1522" s="8">
        <f t="shared" si="141"/>
        <v>41955.857789351852</v>
      </c>
      <c r="T1522" s="8">
        <f t="shared" si="142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43"/>
        <v>170</v>
      </c>
      <c r="Q1523" t="str">
        <f t="shared" si="139"/>
        <v>photography</v>
      </c>
      <c r="R1523" t="str">
        <f t="shared" si="140"/>
        <v>photobooks</v>
      </c>
      <c r="S1523" s="8">
        <f t="shared" si="141"/>
        <v>42493.167719907404</v>
      </c>
      <c r="T1523" s="8">
        <f t="shared" si="142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43"/>
        <v>134</v>
      </c>
      <c r="Q1524" t="str">
        <f t="shared" si="139"/>
        <v>photography</v>
      </c>
      <c r="R1524" t="str">
        <f t="shared" si="140"/>
        <v>photobooks</v>
      </c>
      <c r="S1524" s="8">
        <f t="shared" si="141"/>
        <v>41899.830312500002</v>
      </c>
      <c r="T1524" s="8">
        <f t="shared" si="142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43"/>
        <v>96</v>
      </c>
      <c r="Q1525" t="str">
        <f t="shared" si="139"/>
        <v>photography</v>
      </c>
      <c r="R1525" t="str">
        <f t="shared" si="140"/>
        <v>photobooks</v>
      </c>
      <c r="S1525" s="8">
        <f t="shared" si="141"/>
        <v>41964.751342592594</v>
      </c>
      <c r="T1525" s="8">
        <f t="shared" si="142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43"/>
        <v>222</v>
      </c>
      <c r="Q1526" t="str">
        <f t="shared" si="139"/>
        <v>photography</v>
      </c>
      <c r="R1526" t="str">
        <f t="shared" si="140"/>
        <v>photobooks</v>
      </c>
      <c r="S1526" s="8">
        <f t="shared" si="141"/>
        <v>42756.501041666663</v>
      </c>
      <c r="T1526" s="8">
        <f t="shared" si="142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43"/>
        <v>32</v>
      </c>
      <c r="Q1527" t="str">
        <f t="shared" si="139"/>
        <v>photography</v>
      </c>
      <c r="R1527" t="str">
        <f t="shared" si="140"/>
        <v>photobooks</v>
      </c>
      <c r="S1527" s="8">
        <f t="shared" si="141"/>
        <v>42570.702986111108</v>
      </c>
      <c r="T1527" s="8">
        <f t="shared" si="142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43"/>
        <v>99</v>
      </c>
      <c r="Q1528" t="str">
        <f t="shared" si="139"/>
        <v>photography</v>
      </c>
      <c r="R1528" t="str">
        <f t="shared" si="140"/>
        <v>photobooks</v>
      </c>
      <c r="S1528" s="8">
        <f t="shared" si="141"/>
        <v>42339.276006944448</v>
      </c>
      <c r="T1528" s="8">
        <f t="shared" si="142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43"/>
        <v>55</v>
      </c>
      <c r="Q1529" t="str">
        <f t="shared" si="139"/>
        <v>photography</v>
      </c>
      <c r="R1529" t="str">
        <f t="shared" si="140"/>
        <v>photobooks</v>
      </c>
      <c r="S1529" s="8">
        <f t="shared" si="141"/>
        <v>42780.600532407407</v>
      </c>
      <c r="T1529" s="8">
        <f t="shared" si="142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43"/>
        <v>53</v>
      </c>
      <c r="Q1530" t="str">
        <f t="shared" si="139"/>
        <v>photography</v>
      </c>
      <c r="R1530" t="str">
        <f t="shared" si="140"/>
        <v>photobooks</v>
      </c>
      <c r="S1530" s="8">
        <f t="shared" si="141"/>
        <v>42736.732893518521</v>
      </c>
      <c r="T1530" s="8">
        <f t="shared" si="142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43"/>
        <v>136</v>
      </c>
      <c r="Q1531" t="str">
        <f t="shared" si="139"/>
        <v>photography</v>
      </c>
      <c r="R1531" t="str">
        <f t="shared" si="140"/>
        <v>photobooks</v>
      </c>
      <c r="S1531" s="8">
        <f t="shared" si="141"/>
        <v>42052.628703703704</v>
      </c>
      <c r="T1531" s="8">
        <f t="shared" si="142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43"/>
        <v>54</v>
      </c>
      <c r="Q1532" t="str">
        <f t="shared" si="139"/>
        <v>photography</v>
      </c>
      <c r="R1532" t="str">
        <f t="shared" si="140"/>
        <v>photobooks</v>
      </c>
      <c r="S1532" s="8">
        <f t="shared" si="141"/>
        <v>42275.767303240747</v>
      </c>
      <c r="T1532" s="8">
        <f t="shared" si="142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43"/>
        <v>57</v>
      </c>
      <c r="Q1533" t="str">
        <f t="shared" si="139"/>
        <v>photography</v>
      </c>
      <c r="R1533" t="str">
        <f t="shared" si="140"/>
        <v>photobooks</v>
      </c>
      <c r="S1533" s="8">
        <f t="shared" si="141"/>
        <v>41941.802384259259</v>
      </c>
      <c r="T1533" s="8">
        <f t="shared" si="142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43"/>
        <v>82</v>
      </c>
      <c r="Q1534" t="str">
        <f t="shared" si="139"/>
        <v>photography</v>
      </c>
      <c r="R1534" t="str">
        <f t="shared" si="140"/>
        <v>photobooks</v>
      </c>
      <c r="S1534" s="8">
        <f t="shared" si="141"/>
        <v>42391.475289351853</v>
      </c>
      <c r="T1534" s="8">
        <f t="shared" si="142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43"/>
        <v>88</v>
      </c>
      <c r="Q1535" t="str">
        <f t="shared" si="139"/>
        <v>photography</v>
      </c>
      <c r="R1535" t="str">
        <f t="shared" si="140"/>
        <v>photobooks</v>
      </c>
      <c r="S1535" s="8">
        <f t="shared" si="141"/>
        <v>42443.00204861111</v>
      </c>
      <c r="T1535" s="8">
        <f t="shared" si="142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43"/>
        <v>85</v>
      </c>
      <c r="Q1536" t="str">
        <f t="shared" si="139"/>
        <v>photography</v>
      </c>
      <c r="R1536" t="str">
        <f t="shared" si="140"/>
        <v>photobooks</v>
      </c>
      <c r="S1536" s="8">
        <f t="shared" si="141"/>
        <v>42221.67432870371</v>
      </c>
      <c r="T1536" s="8">
        <f t="shared" si="142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43"/>
        <v>48</v>
      </c>
      <c r="Q1537" t="str">
        <f t="shared" si="139"/>
        <v>photography</v>
      </c>
      <c r="R1537" t="str">
        <f t="shared" si="140"/>
        <v>photobooks</v>
      </c>
      <c r="S1537" s="8">
        <f t="shared" si="141"/>
        <v>42484.829062500001</v>
      </c>
      <c r="T1537" s="8">
        <f t="shared" si="142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ROUND(E1538/D1538*100,0)</f>
        <v>250</v>
      </c>
      <c r="P1538">
        <f t="shared" si="143"/>
        <v>66</v>
      </c>
      <c r="Q1538" t="str">
        <f t="shared" si="139"/>
        <v>photography</v>
      </c>
      <c r="R1538" t="str">
        <f t="shared" si="140"/>
        <v>photobooks</v>
      </c>
      <c r="S1538" s="8">
        <f t="shared" si="141"/>
        <v>42213.802199074074</v>
      </c>
      <c r="T1538" s="8">
        <f t="shared" si="142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180</v>
      </c>
      <c r="P1539">
        <f t="shared" si="143"/>
        <v>96</v>
      </c>
      <c r="Q1539" t="str">
        <f t="shared" ref="Q1539:Q1602" si="145">LEFT(N1539,SEARCH("/",N1539)-1)</f>
        <v>photography</v>
      </c>
      <c r="R1539" t="str">
        <f t="shared" ref="R1539:R1602" si="146">RIGHT(N1539,LEN(N1539)-SEARCH("/",N1539))</f>
        <v>photobooks</v>
      </c>
      <c r="S1539" s="8">
        <f t="shared" ref="S1539:S1602" si="147">(((J1539/60)/60)/24)+DATE(1970,1,1)</f>
        <v>42552.315127314811</v>
      </c>
      <c r="T1539" s="8">
        <f t="shared" ref="T1539:T1602" si="148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3"/>
        <v>156</v>
      </c>
      <c r="Q1540" t="str">
        <f t="shared" si="145"/>
        <v>photography</v>
      </c>
      <c r="R1540" t="str">
        <f t="shared" si="146"/>
        <v>photobooks</v>
      </c>
      <c r="S1540" s="8">
        <f t="shared" si="147"/>
        <v>41981.782060185185</v>
      </c>
      <c r="T1540" s="8">
        <f t="shared" si="148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3"/>
        <v>96</v>
      </c>
      <c r="Q1541" t="str">
        <f t="shared" si="145"/>
        <v>photography</v>
      </c>
      <c r="R1541" t="str">
        <f t="shared" si="146"/>
        <v>photobooks</v>
      </c>
      <c r="S1541" s="8">
        <f t="shared" si="147"/>
        <v>42705.919201388882</v>
      </c>
      <c r="T1541" s="8">
        <f t="shared" si="148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ref="P1542:P1605" si="149">ROUND(E1542/L1542,0)</f>
        <v>180</v>
      </c>
      <c r="Q1542" t="str">
        <f t="shared" si="145"/>
        <v>photography</v>
      </c>
      <c r="R1542" t="str">
        <f t="shared" si="146"/>
        <v>photobooks</v>
      </c>
      <c r="S1542" s="8">
        <f t="shared" si="147"/>
        <v>41939.00712962963</v>
      </c>
      <c r="T1542" s="8">
        <f t="shared" si="148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9"/>
        <v>3</v>
      </c>
      <c r="Q1543" t="str">
        <f t="shared" si="145"/>
        <v>photography</v>
      </c>
      <c r="R1543" t="str">
        <f t="shared" si="146"/>
        <v>nature</v>
      </c>
      <c r="S1543" s="8">
        <f t="shared" si="147"/>
        <v>41974.712245370371</v>
      </c>
      <c r="T1543" s="8">
        <f t="shared" si="148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8">
        <f t="shared" si="147"/>
        <v>42170.996527777781</v>
      </c>
      <c r="T1544" s="8">
        <f t="shared" si="148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8">
        <f t="shared" si="147"/>
        <v>41935.509652777779</v>
      </c>
      <c r="T1545" s="8">
        <f t="shared" si="148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9"/>
        <v>#DIV/0!</v>
      </c>
      <c r="Q1546" t="str">
        <f t="shared" si="145"/>
        <v>photography</v>
      </c>
      <c r="R1546" t="str">
        <f t="shared" si="146"/>
        <v>nature</v>
      </c>
      <c r="S1546" s="8">
        <f t="shared" si="147"/>
        <v>42053.051203703704</v>
      </c>
      <c r="T1546" s="8">
        <f t="shared" si="148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9"/>
        <v>1</v>
      </c>
      <c r="Q1547" t="str">
        <f t="shared" si="145"/>
        <v>photography</v>
      </c>
      <c r="R1547" t="str">
        <f t="shared" si="146"/>
        <v>nature</v>
      </c>
      <c r="S1547" s="8">
        <f t="shared" si="147"/>
        <v>42031.884652777779</v>
      </c>
      <c r="T1547" s="8">
        <f t="shared" si="148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9"/>
        <v>26</v>
      </c>
      <c r="Q1548" t="str">
        <f t="shared" si="145"/>
        <v>photography</v>
      </c>
      <c r="R1548" t="str">
        <f t="shared" si="146"/>
        <v>nature</v>
      </c>
      <c r="S1548" s="8">
        <f t="shared" si="147"/>
        <v>41839.212951388887</v>
      </c>
      <c r="T1548" s="8">
        <f t="shared" si="148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9"/>
        <v>#DIV/0!</v>
      </c>
      <c r="Q1549" t="str">
        <f t="shared" si="145"/>
        <v>photography</v>
      </c>
      <c r="R1549" t="str">
        <f t="shared" si="146"/>
        <v>nature</v>
      </c>
      <c r="S1549" s="8">
        <f t="shared" si="147"/>
        <v>42782.426875000005</v>
      </c>
      <c r="T1549" s="8">
        <f t="shared" si="148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8">
        <f t="shared" si="147"/>
        <v>42286.88217592593</v>
      </c>
      <c r="T1550" s="8">
        <f t="shared" si="148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9"/>
        <v>28</v>
      </c>
      <c r="Q1551" t="str">
        <f t="shared" si="145"/>
        <v>photography</v>
      </c>
      <c r="R1551" t="str">
        <f t="shared" si="146"/>
        <v>nature</v>
      </c>
      <c r="S1551" s="8">
        <f t="shared" si="147"/>
        <v>42281.136099537034</v>
      </c>
      <c r="T1551" s="8">
        <f t="shared" si="148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9"/>
        <v>14</v>
      </c>
      <c r="Q1552" t="str">
        <f t="shared" si="145"/>
        <v>photography</v>
      </c>
      <c r="R1552" t="str">
        <f t="shared" si="146"/>
        <v>nature</v>
      </c>
      <c r="S1552" s="8">
        <f t="shared" si="147"/>
        <v>42472.449467592596</v>
      </c>
      <c r="T1552" s="8">
        <f t="shared" si="148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9"/>
        <v>#DIV/0!</v>
      </c>
      <c r="Q1553" t="str">
        <f t="shared" si="145"/>
        <v>photography</v>
      </c>
      <c r="R1553" t="str">
        <f t="shared" si="146"/>
        <v>nature</v>
      </c>
      <c r="S1553" s="8">
        <f t="shared" si="147"/>
        <v>42121.824525462958</v>
      </c>
      <c r="T1553" s="8">
        <f t="shared" si="148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9"/>
        <v>132</v>
      </c>
      <c r="Q1554" t="str">
        <f t="shared" si="145"/>
        <v>photography</v>
      </c>
      <c r="R1554" t="str">
        <f t="shared" si="146"/>
        <v>nature</v>
      </c>
      <c r="S1554" s="8">
        <f t="shared" si="147"/>
        <v>41892.688750000001</v>
      </c>
      <c r="T1554" s="8">
        <f t="shared" si="148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9"/>
        <v>#DIV/0!</v>
      </c>
      <c r="Q1555" t="str">
        <f t="shared" si="145"/>
        <v>photography</v>
      </c>
      <c r="R1555" t="str">
        <f t="shared" si="146"/>
        <v>nature</v>
      </c>
      <c r="S1555" s="8">
        <f t="shared" si="147"/>
        <v>42219.282951388886</v>
      </c>
      <c r="T1555" s="8">
        <f t="shared" si="148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9"/>
        <v>#DIV/0!</v>
      </c>
      <c r="Q1556" t="str">
        <f t="shared" si="145"/>
        <v>photography</v>
      </c>
      <c r="R1556" t="str">
        <f t="shared" si="146"/>
        <v>nature</v>
      </c>
      <c r="S1556" s="8">
        <f t="shared" si="147"/>
        <v>42188.252199074079</v>
      </c>
      <c r="T1556" s="8">
        <f t="shared" si="148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9"/>
        <v>#DIV/0!</v>
      </c>
      <c r="Q1557" t="str">
        <f t="shared" si="145"/>
        <v>photography</v>
      </c>
      <c r="R1557" t="str">
        <f t="shared" si="146"/>
        <v>nature</v>
      </c>
      <c r="S1557" s="8">
        <f t="shared" si="147"/>
        <v>42241.613796296297</v>
      </c>
      <c r="T1557" s="8">
        <f t="shared" si="148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9"/>
        <v>56</v>
      </c>
      <c r="Q1558" t="str">
        <f t="shared" si="145"/>
        <v>photography</v>
      </c>
      <c r="R1558" t="str">
        <f t="shared" si="146"/>
        <v>nature</v>
      </c>
      <c r="S1558" s="8">
        <f t="shared" si="147"/>
        <v>42525.153055555551</v>
      </c>
      <c r="T1558" s="8">
        <f t="shared" si="148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8">
        <f t="shared" si="147"/>
        <v>41871.65315972222</v>
      </c>
      <c r="T1559" s="8">
        <f t="shared" si="148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9"/>
        <v>12</v>
      </c>
      <c r="Q1560" t="str">
        <f t="shared" si="145"/>
        <v>photography</v>
      </c>
      <c r="R1560" t="str">
        <f t="shared" si="146"/>
        <v>nature</v>
      </c>
      <c r="S1560" s="8">
        <f t="shared" si="147"/>
        <v>42185.397673611107</v>
      </c>
      <c r="T1560" s="8">
        <f t="shared" si="148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8">
        <f t="shared" si="147"/>
        <v>42108.05322916666</v>
      </c>
      <c r="T1561" s="8">
        <f t="shared" si="148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9"/>
        <v>24</v>
      </c>
      <c r="Q1562" t="str">
        <f t="shared" si="145"/>
        <v>photography</v>
      </c>
      <c r="R1562" t="str">
        <f t="shared" si="146"/>
        <v>nature</v>
      </c>
      <c r="S1562" s="8">
        <f t="shared" si="147"/>
        <v>41936.020752314813</v>
      </c>
      <c r="T1562" s="8">
        <f t="shared" si="148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8">
        <f t="shared" si="147"/>
        <v>41555.041701388887</v>
      </c>
      <c r="T1563" s="8">
        <f t="shared" si="148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9"/>
        <v>#DIV/0!</v>
      </c>
      <c r="Q1564" t="str">
        <f t="shared" si="145"/>
        <v>publishing</v>
      </c>
      <c r="R1564" t="str">
        <f t="shared" si="146"/>
        <v>art books</v>
      </c>
      <c r="S1564" s="8">
        <f t="shared" si="147"/>
        <v>40079.566157407404</v>
      </c>
      <c r="T1564" s="8">
        <f t="shared" si="148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9"/>
        <v>43</v>
      </c>
      <c r="Q1565" t="str">
        <f t="shared" si="145"/>
        <v>publishing</v>
      </c>
      <c r="R1565" t="str">
        <f t="shared" si="146"/>
        <v>art books</v>
      </c>
      <c r="S1565" s="8">
        <f t="shared" si="147"/>
        <v>41652.742488425924</v>
      </c>
      <c r="T1565" s="8">
        <f t="shared" si="148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8">
        <f t="shared" si="147"/>
        <v>42121.367002314815</v>
      </c>
      <c r="T1566" s="8">
        <f t="shared" si="148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8">
        <f t="shared" si="147"/>
        <v>40672.729872685188</v>
      </c>
      <c r="T1567" s="8">
        <f t="shared" si="148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9"/>
        <v>108</v>
      </c>
      <c r="Q1568" t="str">
        <f t="shared" si="145"/>
        <v>publishing</v>
      </c>
      <c r="R1568" t="str">
        <f t="shared" si="146"/>
        <v>art books</v>
      </c>
      <c r="S1568" s="8">
        <f t="shared" si="147"/>
        <v>42549.916712962964</v>
      </c>
      <c r="T1568" s="8">
        <f t="shared" si="148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9"/>
        <v>27</v>
      </c>
      <c r="Q1569" t="str">
        <f t="shared" si="145"/>
        <v>publishing</v>
      </c>
      <c r="R1569" t="str">
        <f t="shared" si="146"/>
        <v>art books</v>
      </c>
      <c r="S1569" s="8">
        <f t="shared" si="147"/>
        <v>41671.936863425923</v>
      </c>
      <c r="T1569" s="8">
        <f t="shared" si="148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8">
        <f t="shared" si="147"/>
        <v>41962.062326388885</v>
      </c>
      <c r="T1570" s="8">
        <f t="shared" si="148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9"/>
        <v>#DIV/0!</v>
      </c>
      <c r="Q1571" t="str">
        <f t="shared" si="145"/>
        <v>publishing</v>
      </c>
      <c r="R1571" t="str">
        <f t="shared" si="146"/>
        <v>art books</v>
      </c>
      <c r="S1571" s="8">
        <f t="shared" si="147"/>
        <v>41389.679560185185</v>
      </c>
      <c r="T1571" s="8">
        <f t="shared" si="148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9"/>
        <v>48</v>
      </c>
      <c r="Q1572" t="str">
        <f t="shared" si="145"/>
        <v>publishing</v>
      </c>
      <c r="R1572" t="str">
        <f t="shared" si="146"/>
        <v>art books</v>
      </c>
      <c r="S1572" s="8">
        <f t="shared" si="147"/>
        <v>42438.813449074078</v>
      </c>
      <c r="T1572" s="8">
        <f t="shared" si="148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8">
        <f t="shared" si="147"/>
        <v>42144.769479166673</v>
      </c>
      <c r="T1573" s="8">
        <f t="shared" si="148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9"/>
        <v>42</v>
      </c>
      <c r="Q1574" t="str">
        <f t="shared" si="145"/>
        <v>publishing</v>
      </c>
      <c r="R1574" t="str">
        <f t="shared" si="146"/>
        <v>art books</v>
      </c>
      <c r="S1574" s="8">
        <f t="shared" si="147"/>
        <v>42404.033090277779</v>
      </c>
      <c r="T1574" s="8">
        <f t="shared" si="148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9"/>
        <v>74</v>
      </c>
      <c r="Q1575" t="str">
        <f t="shared" si="145"/>
        <v>publishing</v>
      </c>
      <c r="R1575" t="str">
        <f t="shared" si="146"/>
        <v>art books</v>
      </c>
      <c r="S1575" s="8">
        <f t="shared" si="147"/>
        <v>42786.000023148154</v>
      </c>
      <c r="T1575" s="8">
        <f t="shared" si="148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9"/>
        <v>84</v>
      </c>
      <c r="Q1576" t="str">
        <f t="shared" si="145"/>
        <v>publishing</v>
      </c>
      <c r="R1576" t="str">
        <f t="shared" si="146"/>
        <v>art books</v>
      </c>
      <c r="S1576" s="8">
        <f t="shared" si="147"/>
        <v>42017.927418981482</v>
      </c>
      <c r="T1576" s="8">
        <f t="shared" si="148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9"/>
        <v>65</v>
      </c>
      <c r="Q1577" t="str">
        <f t="shared" si="145"/>
        <v>publishing</v>
      </c>
      <c r="R1577" t="str">
        <f t="shared" si="146"/>
        <v>art books</v>
      </c>
      <c r="S1577" s="8">
        <f t="shared" si="147"/>
        <v>41799.524259259262</v>
      </c>
      <c r="T1577" s="8">
        <f t="shared" si="148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8">
        <f t="shared" si="147"/>
        <v>42140.879259259258</v>
      </c>
      <c r="T1578" s="8">
        <f t="shared" si="148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9"/>
        <v>28</v>
      </c>
      <c r="Q1579" t="str">
        <f t="shared" si="145"/>
        <v>publishing</v>
      </c>
      <c r="R1579" t="str">
        <f t="shared" si="146"/>
        <v>art books</v>
      </c>
      <c r="S1579" s="8">
        <f t="shared" si="147"/>
        <v>41054.847777777781</v>
      </c>
      <c r="T1579" s="8">
        <f t="shared" si="148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9"/>
        <v>51</v>
      </c>
      <c r="Q1580" t="str">
        <f t="shared" si="145"/>
        <v>publishing</v>
      </c>
      <c r="R1580" t="str">
        <f t="shared" si="146"/>
        <v>art books</v>
      </c>
      <c r="S1580" s="8">
        <f t="shared" si="147"/>
        <v>40399.065868055557</v>
      </c>
      <c r="T1580" s="8">
        <f t="shared" si="148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8">
        <f t="shared" si="147"/>
        <v>41481.996423611112</v>
      </c>
      <c r="T1581" s="8">
        <f t="shared" si="148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9"/>
        <v>#DIV/0!</v>
      </c>
      <c r="Q1582" t="str">
        <f t="shared" si="145"/>
        <v>publishing</v>
      </c>
      <c r="R1582" t="str">
        <f t="shared" si="146"/>
        <v>art books</v>
      </c>
      <c r="S1582" s="8">
        <f t="shared" si="147"/>
        <v>40990.050069444449</v>
      </c>
      <c r="T1582" s="8">
        <f t="shared" si="148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9"/>
        <v>5</v>
      </c>
      <c r="Q1583" t="str">
        <f t="shared" si="145"/>
        <v>photography</v>
      </c>
      <c r="R1583" t="str">
        <f t="shared" si="146"/>
        <v>places</v>
      </c>
      <c r="S1583" s="8">
        <f t="shared" si="147"/>
        <v>42325.448958333334</v>
      </c>
      <c r="T1583" s="8">
        <f t="shared" si="148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8">
        <f t="shared" si="147"/>
        <v>42246.789965277778</v>
      </c>
      <c r="T1584" s="8">
        <f t="shared" si="148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8">
        <f t="shared" si="147"/>
        <v>41877.904988425929</v>
      </c>
      <c r="T1585" s="8">
        <f t="shared" si="148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9"/>
        <v>#DIV/0!</v>
      </c>
      <c r="Q1586" t="str">
        <f t="shared" si="145"/>
        <v>photography</v>
      </c>
      <c r="R1586" t="str">
        <f t="shared" si="146"/>
        <v>places</v>
      </c>
      <c r="S1586" s="8">
        <f t="shared" si="147"/>
        <v>41779.649317129632</v>
      </c>
      <c r="T1586" s="8">
        <f t="shared" si="148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9"/>
        <v>132</v>
      </c>
      <c r="Q1587" t="str">
        <f t="shared" si="145"/>
        <v>photography</v>
      </c>
      <c r="R1587" t="str">
        <f t="shared" si="146"/>
        <v>places</v>
      </c>
      <c r="S1587" s="8">
        <f t="shared" si="147"/>
        <v>42707.895462962959</v>
      </c>
      <c r="T1587" s="8">
        <f t="shared" si="148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9"/>
        <v>#DIV/0!</v>
      </c>
      <c r="Q1588" t="str">
        <f t="shared" si="145"/>
        <v>photography</v>
      </c>
      <c r="R1588" t="str">
        <f t="shared" si="146"/>
        <v>places</v>
      </c>
      <c r="S1588" s="8">
        <f t="shared" si="147"/>
        <v>42069.104421296302</v>
      </c>
      <c r="T1588" s="8">
        <f t="shared" si="148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9"/>
        <v>1</v>
      </c>
      <c r="Q1589" t="str">
        <f t="shared" si="145"/>
        <v>photography</v>
      </c>
      <c r="R1589" t="str">
        <f t="shared" si="146"/>
        <v>places</v>
      </c>
      <c r="S1589" s="8">
        <f t="shared" si="147"/>
        <v>41956.950983796298</v>
      </c>
      <c r="T1589" s="8">
        <f t="shared" si="148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9"/>
        <v>#DIV/0!</v>
      </c>
      <c r="Q1590" t="str">
        <f t="shared" si="145"/>
        <v>photography</v>
      </c>
      <c r="R1590" t="str">
        <f t="shared" si="146"/>
        <v>places</v>
      </c>
      <c r="S1590" s="8">
        <f t="shared" si="147"/>
        <v>42005.24998842593</v>
      </c>
      <c r="T1590" s="8">
        <f t="shared" si="148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9"/>
        <v>#DIV/0!</v>
      </c>
      <c r="Q1591" t="str">
        <f t="shared" si="145"/>
        <v>photography</v>
      </c>
      <c r="R1591" t="str">
        <f t="shared" si="146"/>
        <v>places</v>
      </c>
      <c r="S1591" s="8">
        <f t="shared" si="147"/>
        <v>42256.984791666662</v>
      </c>
      <c r="T1591" s="8">
        <f t="shared" si="148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8">
        <f t="shared" si="147"/>
        <v>42240.857222222221</v>
      </c>
      <c r="T1592" s="8">
        <f t="shared" si="148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9"/>
        <v>44</v>
      </c>
      <c r="Q1593" t="str">
        <f t="shared" si="145"/>
        <v>photography</v>
      </c>
      <c r="R1593" t="str">
        <f t="shared" si="146"/>
        <v>places</v>
      </c>
      <c r="S1593" s="8">
        <f t="shared" si="147"/>
        <v>42433.726168981477</v>
      </c>
      <c r="T1593" s="8">
        <f t="shared" si="148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9"/>
        <v>#DIV/0!</v>
      </c>
      <c r="Q1594" t="str">
        <f t="shared" si="145"/>
        <v>photography</v>
      </c>
      <c r="R1594" t="str">
        <f t="shared" si="146"/>
        <v>places</v>
      </c>
      <c r="S1594" s="8">
        <f t="shared" si="147"/>
        <v>42046.072743055556</v>
      </c>
      <c r="T1594" s="8">
        <f t="shared" si="148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9"/>
        <v>1</v>
      </c>
      <c r="Q1595" t="str">
        <f t="shared" si="145"/>
        <v>photography</v>
      </c>
      <c r="R1595" t="str">
        <f t="shared" si="146"/>
        <v>places</v>
      </c>
      <c r="S1595" s="8">
        <f t="shared" si="147"/>
        <v>42033.845543981486</v>
      </c>
      <c r="T1595" s="8">
        <f t="shared" si="148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9"/>
        <v>21</v>
      </c>
      <c r="Q1596" t="str">
        <f t="shared" si="145"/>
        <v>photography</v>
      </c>
      <c r="R1596" t="str">
        <f t="shared" si="146"/>
        <v>places</v>
      </c>
      <c r="S1596" s="8">
        <f t="shared" si="147"/>
        <v>42445.712754629625</v>
      </c>
      <c r="T1596" s="8">
        <f t="shared" si="148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8">
        <f t="shared" si="147"/>
        <v>41780.050092592595</v>
      </c>
      <c r="T1597" s="8">
        <f t="shared" si="148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8">
        <f t="shared" si="147"/>
        <v>41941.430196759262</v>
      </c>
      <c r="T1598" s="8">
        <f t="shared" si="148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9"/>
        <v>#DIV/0!</v>
      </c>
      <c r="Q1599" t="str">
        <f t="shared" si="145"/>
        <v>photography</v>
      </c>
      <c r="R1599" t="str">
        <f t="shared" si="146"/>
        <v>places</v>
      </c>
      <c r="S1599" s="8">
        <f t="shared" si="147"/>
        <v>42603.354131944448</v>
      </c>
      <c r="T1599" s="8">
        <f t="shared" si="148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9"/>
        <v>1</v>
      </c>
      <c r="Q1600" t="str">
        <f t="shared" si="145"/>
        <v>photography</v>
      </c>
      <c r="R1600" t="str">
        <f t="shared" si="146"/>
        <v>places</v>
      </c>
      <c r="S1600" s="8">
        <f t="shared" si="147"/>
        <v>42151.667337962965</v>
      </c>
      <c r="T1600" s="8">
        <f t="shared" si="148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9"/>
        <v>#DIV/0!</v>
      </c>
      <c r="Q1601" t="str">
        <f t="shared" si="145"/>
        <v>photography</v>
      </c>
      <c r="R1601" t="str">
        <f t="shared" si="146"/>
        <v>places</v>
      </c>
      <c r="S1601" s="8">
        <f t="shared" si="147"/>
        <v>42438.53907407407</v>
      </c>
      <c r="T1601" s="8">
        <f t="shared" si="148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ROUND(E1602/D1602*100,0)</f>
        <v>7</v>
      </c>
      <c r="P1602">
        <f t="shared" si="149"/>
        <v>41</v>
      </c>
      <c r="Q1602" t="str">
        <f t="shared" si="145"/>
        <v>photography</v>
      </c>
      <c r="R1602" t="str">
        <f t="shared" si="146"/>
        <v>places</v>
      </c>
      <c r="S1602" s="8">
        <f t="shared" si="147"/>
        <v>41791.057314814818</v>
      </c>
      <c r="T1602" s="8">
        <f t="shared" si="148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</v>
      </c>
      <c r="P1603">
        <f t="shared" si="149"/>
        <v>48</v>
      </c>
      <c r="Q1603" t="str">
        <f t="shared" ref="Q1603:Q1666" si="151">LEFT(N1603,SEARCH("/",N1603)-1)</f>
        <v>music</v>
      </c>
      <c r="R1603" t="str">
        <f t="shared" ref="R1603:R1666" si="152">RIGHT(N1603,LEN(N1603)-SEARCH("/",N1603))</f>
        <v>rock</v>
      </c>
      <c r="S1603" s="8">
        <f t="shared" ref="S1603:S1666" si="153">(((J1603/60)/60)/24)+DATE(1970,1,1)</f>
        <v>40638.092974537038</v>
      </c>
      <c r="T1603" s="8">
        <f t="shared" ref="T1603:T1666" si="154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49"/>
        <v>47</v>
      </c>
      <c r="Q1604" t="str">
        <f t="shared" si="151"/>
        <v>music</v>
      </c>
      <c r="R1604" t="str">
        <f t="shared" si="152"/>
        <v>rock</v>
      </c>
      <c r="S1604" s="8">
        <f t="shared" si="153"/>
        <v>40788.297650462962</v>
      </c>
      <c r="T1604" s="8">
        <f t="shared" si="154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49"/>
        <v>67</v>
      </c>
      <c r="Q1605" t="str">
        <f t="shared" si="151"/>
        <v>music</v>
      </c>
      <c r="R1605" t="str">
        <f t="shared" si="152"/>
        <v>rock</v>
      </c>
      <c r="S1605" s="8">
        <f t="shared" si="153"/>
        <v>40876.169664351852</v>
      </c>
      <c r="T1605" s="8">
        <f t="shared" si="154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ref="P1606:P1669" si="155">ROUND(E1606/L1606,0)</f>
        <v>49</v>
      </c>
      <c r="Q1606" t="str">
        <f t="shared" si="151"/>
        <v>music</v>
      </c>
      <c r="R1606" t="str">
        <f t="shared" si="152"/>
        <v>rock</v>
      </c>
      <c r="S1606" s="8">
        <f t="shared" si="153"/>
        <v>40945.845312500001</v>
      </c>
      <c r="T1606" s="8">
        <f t="shared" si="154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5"/>
        <v>137</v>
      </c>
      <c r="Q1607" t="str">
        <f t="shared" si="151"/>
        <v>music</v>
      </c>
      <c r="R1607" t="str">
        <f t="shared" si="152"/>
        <v>rock</v>
      </c>
      <c r="S1607" s="8">
        <f t="shared" si="153"/>
        <v>40747.012881944444</v>
      </c>
      <c r="T1607" s="8">
        <f t="shared" si="154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5"/>
        <v>88</v>
      </c>
      <c r="Q1608" t="str">
        <f t="shared" si="151"/>
        <v>music</v>
      </c>
      <c r="R1608" t="str">
        <f t="shared" si="152"/>
        <v>rock</v>
      </c>
      <c r="S1608" s="8">
        <f t="shared" si="153"/>
        <v>40536.111550925925</v>
      </c>
      <c r="T1608" s="8">
        <f t="shared" si="154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5"/>
        <v>71</v>
      </c>
      <c r="Q1609" t="str">
        <f t="shared" si="151"/>
        <v>music</v>
      </c>
      <c r="R1609" t="str">
        <f t="shared" si="152"/>
        <v>rock</v>
      </c>
      <c r="S1609" s="8">
        <f t="shared" si="153"/>
        <v>41053.80846064815</v>
      </c>
      <c r="T1609" s="8">
        <f t="shared" si="154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5"/>
        <v>53</v>
      </c>
      <c r="Q1610" t="str">
        <f t="shared" si="151"/>
        <v>music</v>
      </c>
      <c r="R1610" t="str">
        <f t="shared" si="152"/>
        <v>rock</v>
      </c>
      <c r="S1610" s="8">
        <f t="shared" si="153"/>
        <v>41607.83085648148</v>
      </c>
      <c r="T1610" s="8">
        <f t="shared" si="154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5"/>
        <v>444</v>
      </c>
      <c r="Q1611" t="str">
        <f t="shared" si="151"/>
        <v>music</v>
      </c>
      <c r="R1611" t="str">
        <f t="shared" si="152"/>
        <v>rock</v>
      </c>
      <c r="S1611" s="8">
        <f t="shared" si="153"/>
        <v>40796.001261574071</v>
      </c>
      <c r="T1611" s="8">
        <f t="shared" si="154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5"/>
        <v>49</v>
      </c>
      <c r="Q1612" t="str">
        <f t="shared" si="151"/>
        <v>music</v>
      </c>
      <c r="R1612" t="str">
        <f t="shared" si="152"/>
        <v>rock</v>
      </c>
      <c r="S1612" s="8">
        <f t="shared" si="153"/>
        <v>41228.924884259257</v>
      </c>
      <c r="T1612" s="8">
        <f t="shared" si="154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5"/>
        <v>37</v>
      </c>
      <c r="Q1613" t="str">
        <f t="shared" si="151"/>
        <v>music</v>
      </c>
      <c r="R1613" t="str">
        <f t="shared" si="152"/>
        <v>rock</v>
      </c>
      <c r="S1613" s="8">
        <f t="shared" si="153"/>
        <v>41409.00037037037</v>
      </c>
      <c r="T1613" s="8">
        <f t="shared" si="154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5"/>
        <v>50</v>
      </c>
      <c r="Q1614" t="str">
        <f t="shared" si="151"/>
        <v>music</v>
      </c>
      <c r="R1614" t="str">
        <f t="shared" si="152"/>
        <v>rock</v>
      </c>
      <c r="S1614" s="8">
        <f t="shared" si="153"/>
        <v>41246.874814814815</v>
      </c>
      <c r="T1614" s="8">
        <f t="shared" si="154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5"/>
        <v>39</v>
      </c>
      <c r="Q1615" t="str">
        <f t="shared" si="151"/>
        <v>music</v>
      </c>
      <c r="R1615" t="str">
        <f t="shared" si="152"/>
        <v>rock</v>
      </c>
      <c r="S1615" s="8">
        <f t="shared" si="153"/>
        <v>41082.069467592592</v>
      </c>
      <c r="T1615" s="8">
        <f t="shared" si="154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5"/>
        <v>67</v>
      </c>
      <c r="Q1616" t="str">
        <f t="shared" si="151"/>
        <v>music</v>
      </c>
      <c r="R1616" t="str">
        <f t="shared" si="152"/>
        <v>rock</v>
      </c>
      <c r="S1616" s="8">
        <f t="shared" si="153"/>
        <v>41794.981122685182</v>
      </c>
      <c r="T1616" s="8">
        <f t="shared" si="154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5"/>
        <v>67</v>
      </c>
      <c r="Q1617" t="str">
        <f t="shared" si="151"/>
        <v>music</v>
      </c>
      <c r="R1617" t="str">
        <f t="shared" si="152"/>
        <v>rock</v>
      </c>
      <c r="S1617" s="8">
        <f t="shared" si="153"/>
        <v>40845.050879629627</v>
      </c>
      <c r="T1617" s="8">
        <f t="shared" si="154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5"/>
        <v>66</v>
      </c>
      <c r="Q1618" t="str">
        <f t="shared" si="151"/>
        <v>music</v>
      </c>
      <c r="R1618" t="str">
        <f t="shared" si="152"/>
        <v>rock</v>
      </c>
      <c r="S1618" s="8">
        <f t="shared" si="153"/>
        <v>41194.715520833335</v>
      </c>
      <c r="T1618" s="8">
        <f t="shared" si="154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5"/>
        <v>65</v>
      </c>
      <c r="Q1619" t="str">
        <f t="shared" si="151"/>
        <v>music</v>
      </c>
      <c r="R1619" t="str">
        <f t="shared" si="152"/>
        <v>rock</v>
      </c>
      <c r="S1619" s="8">
        <f t="shared" si="153"/>
        <v>41546.664212962962</v>
      </c>
      <c r="T1619" s="8">
        <f t="shared" si="154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5"/>
        <v>58</v>
      </c>
      <c r="Q1620" t="str">
        <f t="shared" si="151"/>
        <v>music</v>
      </c>
      <c r="R1620" t="str">
        <f t="shared" si="152"/>
        <v>rock</v>
      </c>
      <c r="S1620" s="8">
        <f t="shared" si="153"/>
        <v>41301.654340277775</v>
      </c>
      <c r="T1620" s="8">
        <f t="shared" si="154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5"/>
        <v>87</v>
      </c>
      <c r="Q1621" t="str">
        <f t="shared" si="151"/>
        <v>music</v>
      </c>
      <c r="R1621" t="str">
        <f t="shared" si="152"/>
        <v>rock</v>
      </c>
      <c r="S1621" s="8">
        <f t="shared" si="153"/>
        <v>41876.18618055556</v>
      </c>
      <c r="T1621" s="8">
        <f t="shared" si="154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5"/>
        <v>66</v>
      </c>
      <c r="Q1622" t="str">
        <f t="shared" si="151"/>
        <v>music</v>
      </c>
      <c r="R1622" t="str">
        <f t="shared" si="152"/>
        <v>rock</v>
      </c>
      <c r="S1622" s="8">
        <f t="shared" si="153"/>
        <v>41321.339583333334</v>
      </c>
      <c r="T1622" s="8">
        <f t="shared" si="154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5"/>
        <v>164</v>
      </c>
      <c r="Q1623" t="str">
        <f t="shared" si="151"/>
        <v>music</v>
      </c>
      <c r="R1623" t="str">
        <f t="shared" si="152"/>
        <v>rock</v>
      </c>
      <c r="S1623" s="8">
        <f t="shared" si="153"/>
        <v>41003.60665509259</v>
      </c>
      <c r="T1623" s="8">
        <f t="shared" si="154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5"/>
        <v>108</v>
      </c>
      <c r="Q1624" t="str">
        <f t="shared" si="151"/>
        <v>music</v>
      </c>
      <c r="R1624" t="str">
        <f t="shared" si="152"/>
        <v>rock</v>
      </c>
      <c r="S1624" s="8">
        <f t="shared" si="153"/>
        <v>41950.29483796296</v>
      </c>
      <c r="T1624" s="8">
        <f t="shared" si="154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5"/>
        <v>42</v>
      </c>
      <c r="Q1625" t="str">
        <f t="shared" si="151"/>
        <v>music</v>
      </c>
      <c r="R1625" t="str">
        <f t="shared" si="152"/>
        <v>rock</v>
      </c>
      <c r="S1625" s="8">
        <f t="shared" si="153"/>
        <v>41453.688530092593</v>
      </c>
      <c r="T1625" s="8">
        <f t="shared" si="154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5"/>
        <v>47</v>
      </c>
      <c r="Q1626" t="str">
        <f t="shared" si="151"/>
        <v>music</v>
      </c>
      <c r="R1626" t="str">
        <f t="shared" si="152"/>
        <v>rock</v>
      </c>
      <c r="S1626" s="8">
        <f t="shared" si="153"/>
        <v>41243.367303240739</v>
      </c>
      <c r="T1626" s="8">
        <f t="shared" si="154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5"/>
        <v>112</v>
      </c>
      <c r="Q1627" t="str">
        <f t="shared" si="151"/>
        <v>music</v>
      </c>
      <c r="R1627" t="str">
        <f t="shared" si="152"/>
        <v>rock</v>
      </c>
      <c r="S1627" s="8">
        <f t="shared" si="153"/>
        <v>41135.699687500004</v>
      </c>
      <c r="T1627" s="8">
        <f t="shared" si="154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5"/>
        <v>75</v>
      </c>
      <c r="Q1628" t="str">
        <f t="shared" si="151"/>
        <v>music</v>
      </c>
      <c r="R1628" t="str">
        <f t="shared" si="152"/>
        <v>rock</v>
      </c>
      <c r="S1628" s="8">
        <f t="shared" si="153"/>
        <v>41579.847997685189</v>
      </c>
      <c r="T1628" s="8">
        <f t="shared" si="154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5"/>
        <v>62</v>
      </c>
      <c r="Q1629" t="str">
        <f t="shared" si="151"/>
        <v>music</v>
      </c>
      <c r="R1629" t="str">
        <f t="shared" si="152"/>
        <v>rock</v>
      </c>
      <c r="S1629" s="8">
        <f t="shared" si="153"/>
        <v>41205.707048611112</v>
      </c>
      <c r="T1629" s="8">
        <f t="shared" si="154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5"/>
        <v>46</v>
      </c>
      <c r="Q1630" t="str">
        <f t="shared" si="151"/>
        <v>music</v>
      </c>
      <c r="R1630" t="str">
        <f t="shared" si="152"/>
        <v>rock</v>
      </c>
      <c r="S1630" s="8">
        <f t="shared" si="153"/>
        <v>41774.737060185187</v>
      </c>
      <c r="T1630" s="8">
        <f t="shared" si="154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5"/>
        <v>76</v>
      </c>
      <c r="Q1631" t="str">
        <f t="shared" si="151"/>
        <v>music</v>
      </c>
      <c r="R1631" t="str">
        <f t="shared" si="152"/>
        <v>rock</v>
      </c>
      <c r="S1631" s="8">
        <f t="shared" si="153"/>
        <v>41645.867280092592</v>
      </c>
      <c r="T1631" s="8">
        <f t="shared" si="154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5"/>
        <v>84</v>
      </c>
      <c r="Q1632" t="str">
        <f t="shared" si="151"/>
        <v>music</v>
      </c>
      <c r="R1632" t="str">
        <f t="shared" si="152"/>
        <v>rock</v>
      </c>
      <c r="S1632" s="8">
        <f t="shared" si="153"/>
        <v>40939.837673611109</v>
      </c>
      <c r="T1632" s="8">
        <f t="shared" si="154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5"/>
        <v>117</v>
      </c>
      <c r="Q1633" t="str">
        <f t="shared" si="151"/>
        <v>music</v>
      </c>
      <c r="R1633" t="str">
        <f t="shared" si="152"/>
        <v>rock</v>
      </c>
      <c r="S1633" s="8">
        <f t="shared" si="153"/>
        <v>41164.859502314815</v>
      </c>
      <c r="T1633" s="8">
        <f t="shared" si="154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5"/>
        <v>86</v>
      </c>
      <c r="Q1634" t="str">
        <f t="shared" si="151"/>
        <v>music</v>
      </c>
      <c r="R1634" t="str">
        <f t="shared" si="152"/>
        <v>rock</v>
      </c>
      <c r="S1634" s="8">
        <f t="shared" si="153"/>
        <v>40750.340902777774</v>
      </c>
      <c r="T1634" s="8">
        <f t="shared" si="154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5"/>
        <v>172</v>
      </c>
      <c r="Q1635" t="str">
        <f t="shared" si="151"/>
        <v>music</v>
      </c>
      <c r="R1635" t="str">
        <f t="shared" si="152"/>
        <v>rock</v>
      </c>
      <c r="S1635" s="8">
        <f t="shared" si="153"/>
        <v>40896.883750000001</v>
      </c>
      <c r="T1635" s="8">
        <f t="shared" si="154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5"/>
        <v>63</v>
      </c>
      <c r="Q1636" t="str">
        <f t="shared" si="151"/>
        <v>music</v>
      </c>
      <c r="R1636" t="str">
        <f t="shared" si="152"/>
        <v>rock</v>
      </c>
      <c r="S1636" s="8">
        <f t="shared" si="153"/>
        <v>40658.189826388887</v>
      </c>
      <c r="T1636" s="8">
        <f t="shared" si="154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5"/>
        <v>68</v>
      </c>
      <c r="Q1637" t="str">
        <f t="shared" si="151"/>
        <v>music</v>
      </c>
      <c r="R1637" t="str">
        <f t="shared" si="152"/>
        <v>rock</v>
      </c>
      <c r="S1637" s="8">
        <f t="shared" si="153"/>
        <v>42502.868761574078</v>
      </c>
      <c r="T1637" s="8">
        <f t="shared" si="154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5"/>
        <v>54</v>
      </c>
      <c r="Q1638" t="str">
        <f t="shared" si="151"/>
        <v>music</v>
      </c>
      <c r="R1638" t="str">
        <f t="shared" si="152"/>
        <v>rock</v>
      </c>
      <c r="S1638" s="8">
        <f t="shared" si="153"/>
        <v>40663.08666666667</v>
      </c>
      <c r="T1638" s="8">
        <f t="shared" si="154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5"/>
        <v>35</v>
      </c>
      <c r="Q1639" t="str">
        <f t="shared" si="151"/>
        <v>music</v>
      </c>
      <c r="R1639" t="str">
        <f t="shared" si="152"/>
        <v>rock</v>
      </c>
      <c r="S1639" s="8">
        <f t="shared" si="153"/>
        <v>40122.751620370371</v>
      </c>
      <c r="T1639" s="8">
        <f t="shared" si="154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5"/>
        <v>39</v>
      </c>
      <c r="Q1640" t="str">
        <f t="shared" si="151"/>
        <v>music</v>
      </c>
      <c r="R1640" t="str">
        <f t="shared" si="152"/>
        <v>rock</v>
      </c>
      <c r="S1640" s="8">
        <f t="shared" si="153"/>
        <v>41288.68712962963</v>
      </c>
      <c r="T1640" s="8">
        <f t="shared" si="154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5"/>
        <v>95</v>
      </c>
      <c r="Q1641" t="str">
        <f t="shared" si="151"/>
        <v>music</v>
      </c>
      <c r="R1641" t="str">
        <f t="shared" si="152"/>
        <v>rock</v>
      </c>
      <c r="S1641" s="8">
        <f t="shared" si="153"/>
        <v>40941.652372685188</v>
      </c>
      <c r="T1641" s="8">
        <f t="shared" si="154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5"/>
        <v>40</v>
      </c>
      <c r="Q1642" t="str">
        <f t="shared" si="151"/>
        <v>music</v>
      </c>
      <c r="R1642" t="str">
        <f t="shared" si="152"/>
        <v>rock</v>
      </c>
      <c r="S1642" s="8">
        <f t="shared" si="153"/>
        <v>40379.23096064815</v>
      </c>
      <c r="T1642" s="8">
        <f t="shared" si="154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5"/>
        <v>98</v>
      </c>
      <c r="Q1643" t="str">
        <f t="shared" si="151"/>
        <v>music</v>
      </c>
      <c r="R1643" t="str">
        <f t="shared" si="152"/>
        <v>pop</v>
      </c>
      <c r="S1643" s="8">
        <f t="shared" si="153"/>
        <v>41962.596574074079</v>
      </c>
      <c r="T1643" s="8">
        <f t="shared" si="154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5"/>
        <v>43</v>
      </c>
      <c r="Q1644" t="str">
        <f t="shared" si="151"/>
        <v>music</v>
      </c>
      <c r="R1644" t="str">
        <f t="shared" si="152"/>
        <v>pop</v>
      </c>
      <c r="S1644" s="8">
        <f t="shared" si="153"/>
        <v>40688.024618055555</v>
      </c>
      <c r="T1644" s="8">
        <f t="shared" si="154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5"/>
        <v>169</v>
      </c>
      <c r="Q1645" t="str">
        <f t="shared" si="151"/>
        <v>music</v>
      </c>
      <c r="R1645" t="str">
        <f t="shared" si="152"/>
        <v>pop</v>
      </c>
      <c r="S1645" s="8">
        <f t="shared" si="153"/>
        <v>41146.824212962965</v>
      </c>
      <c r="T1645" s="8">
        <f t="shared" si="154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5"/>
        <v>86</v>
      </c>
      <c r="Q1646" t="str">
        <f t="shared" si="151"/>
        <v>music</v>
      </c>
      <c r="R1646" t="str">
        <f t="shared" si="152"/>
        <v>pop</v>
      </c>
      <c r="S1646" s="8">
        <f t="shared" si="153"/>
        <v>41175.05972222222</v>
      </c>
      <c r="T1646" s="8">
        <f t="shared" si="154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5"/>
        <v>554</v>
      </c>
      <c r="Q1647" t="str">
        <f t="shared" si="151"/>
        <v>music</v>
      </c>
      <c r="R1647" t="str">
        <f t="shared" si="152"/>
        <v>pop</v>
      </c>
      <c r="S1647" s="8">
        <f t="shared" si="153"/>
        <v>41521.617361111108</v>
      </c>
      <c r="T1647" s="8">
        <f t="shared" si="154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5"/>
        <v>27</v>
      </c>
      <c r="Q1648" t="str">
        <f t="shared" si="151"/>
        <v>music</v>
      </c>
      <c r="R1648" t="str">
        <f t="shared" si="152"/>
        <v>pop</v>
      </c>
      <c r="S1648" s="8">
        <f t="shared" si="153"/>
        <v>41833.450266203705</v>
      </c>
      <c r="T1648" s="8">
        <f t="shared" si="154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5"/>
        <v>114</v>
      </c>
      <c r="Q1649" t="str">
        <f t="shared" si="151"/>
        <v>music</v>
      </c>
      <c r="R1649" t="str">
        <f t="shared" si="152"/>
        <v>pop</v>
      </c>
      <c r="S1649" s="8">
        <f t="shared" si="153"/>
        <v>41039.409456018519</v>
      </c>
      <c r="T1649" s="8">
        <f t="shared" si="154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5"/>
        <v>32</v>
      </c>
      <c r="Q1650" t="str">
        <f t="shared" si="151"/>
        <v>music</v>
      </c>
      <c r="R1650" t="str">
        <f t="shared" si="152"/>
        <v>pop</v>
      </c>
      <c r="S1650" s="8">
        <f t="shared" si="153"/>
        <v>40592.704652777778</v>
      </c>
      <c r="T1650" s="8">
        <f t="shared" si="154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5"/>
        <v>47</v>
      </c>
      <c r="Q1651" t="str">
        <f t="shared" si="151"/>
        <v>music</v>
      </c>
      <c r="R1651" t="str">
        <f t="shared" si="152"/>
        <v>pop</v>
      </c>
      <c r="S1651" s="8">
        <f t="shared" si="153"/>
        <v>41737.684664351851</v>
      </c>
      <c r="T1651" s="8">
        <f t="shared" si="154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5"/>
        <v>88</v>
      </c>
      <c r="Q1652" t="str">
        <f t="shared" si="151"/>
        <v>music</v>
      </c>
      <c r="R1652" t="str">
        <f t="shared" si="152"/>
        <v>pop</v>
      </c>
      <c r="S1652" s="8">
        <f t="shared" si="153"/>
        <v>41526.435613425929</v>
      </c>
      <c r="T1652" s="8">
        <f t="shared" si="154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5"/>
        <v>101</v>
      </c>
      <c r="Q1653" t="str">
        <f t="shared" si="151"/>
        <v>music</v>
      </c>
      <c r="R1653" t="str">
        <f t="shared" si="152"/>
        <v>pop</v>
      </c>
      <c r="S1653" s="8">
        <f t="shared" si="153"/>
        <v>40625.900694444441</v>
      </c>
      <c r="T1653" s="8">
        <f t="shared" si="154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5"/>
        <v>65</v>
      </c>
      <c r="Q1654" t="str">
        <f t="shared" si="151"/>
        <v>music</v>
      </c>
      <c r="R1654" t="str">
        <f t="shared" si="152"/>
        <v>pop</v>
      </c>
      <c r="S1654" s="8">
        <f t="shared" si="153"/>
        <v>41572.492974537039</v>
      </c>
      <c r="T1654" s="8">
        <f t="shared" si="154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5"/>
        <v>52</v>
      </c>
      <c r="Q1655" t="str">
        <f t="shared" si="151"/>
        <v>music</v>
      </c>
      <c r="R1655" t="str">
        <f t="shared" si="152"/>
        <v>pop</v>
      </c>
      <c r="S1655" s="8">
        <f t="shared" si="153"/>
        <v>40626.834444444445</v>
      </c>
      <c r="T1655" s="8">
        <f t="shared" si="154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5"/>
        <v>39</v>
      </c>
      <c r="Q1656" t="str">
        <f t="shared" si="151"/>
        <v>music</v>
      </c>
      <c r="R1656" t="str">
        <f t="shared" si="152"/>
        <v>pop</v>
      </c>
      <c r="S1656" s="8">
        <f t="shared" si="153"/>
        <v>40987.890740740739</v>
      </c>
      <c r="T1656" s="8">
        <f t="shared" si="154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5"/>
        <v>45</v>
      </c>
      <c r="Q1657" t="str">
        <f t="shared" si="151"/>
        <v>music</v>
      </c>
      <c r="R1657" t="str">
        <f t="shared" si="152"/>
        <v>pop</v>
      </c>
      <c r="S1657" s="8">
        <f t="shared" si="153"/>
        <v>40974.791898148149</v>
      </c>
      <c r="T1657" s="8">
        <f t="shared" si="154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5"/>
        <v>157</v>
      </c>
      <c r="Q1658" t="str">
        <f t="shared" si="151"/>
        <v>music</v>
      </c>
      <c r="R1658" t="str">
        <f t="shared" si="152"/>
        <v>pop</v>
      </c>
      <c r="S1658" s="8">
        <f t="shared" si="153"/>
        <v>41226.928842592592</v>
      </c>
      <c r="T1658" s="8">
        <f t="shared" si="154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5"/>
        <v>119</v>
      </c>
      <c r="Q1659" t="str">
        <f t="shared" si="151"/>
        <v>music</v>
      </c>
      <c r="R1659" t="str">
        <f t="shared" si="152"/>
        <v>pop</v>
      </c>
      <c r="S1659" s="8">
        <f t="shared" si="153"/>
        <v>41023.782037037039</v>
      </c>
      <c r="T1659" s="8">
        <f t="shared" si="154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5"/>
        <v>74</v>
      </c>
      <c r="Q1660" t="str">
        <f t="shared" si="151"/>
        <v>music</v>
      </c>
      <c r="R1660" t="str">
        <f t="shared" si="152"/>
        <v>pop</v>
      </c>
      <c r="S1660" s="8">
        <f t="shared" si="153"/>
        <v>41223.22184027778</v>
      </c>
      <c r="T1660" s="8">
        <f t="shared" si="154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5"/>
        <v>13</v>
      </c>
      <c r="Q1661" t="str">
        <f t="shared" si="151"/>
        <v>music</v>
      </c>
      <c r="R1661" t="str">
        <f t="shared" si="152"/>
        <v>pop</v>
      </c>
      <c r="S1661" s="8">
        <f t="shared" si="153"/>
        <v>41596.913437499999</v>
      </c>
      <c r="T1661" s="8">
        <f t="shared" si="154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5"/>
        <v>28</v>
      </c>
      <c r="Q1662" t="str">
        <f t="shared" si="151"/>
        <v>music</v>
      </c>
      <c r="R1662" t="str">
        <f t="shared" si="152"/>
        <v>pop</v>
      </c>
      <c r="S1662" s="8">
        <f t="shared" si="153"/>
        <v>42459.693865740745</v>
      </c>
      <c r="T1662" s="8">
        <f t="shared" si="154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5"/>
        <v>80</v>
      </c>
      <c r="Q1663" t="str">
        <f t="shared" si="151"/>
        <v>music</v>
      </c>
      <c r="R1663" t="str">
        <f t="shared" si="152"/>
        <v>pop</v>
      </c>
      <c r="S1663" s="8">
        <f t="shared" si="153"/>
        <v>42343.998043981483</v>
      </c>
      <c r="T1663" s="8">
        <f t="shared" si="154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5"/>
        <v>132</v>
      </c>
      <c r="Q1664" t="str">
        <f t="shared" si="151"/>
        <v>music</v>
      </c>
      <c r="R1664" t="str">
        <f t="shared" si="152"/>
        <v>pop</v>
      </c>
      <c r="S1664" s="8">
        <f t="shared" si="153"/>
        <v>40848.198333333334</v>
      </c>
      <c r="T1664" s="8">
        <f t="shared" si="154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5"/>
        <v>34</v>
      </c>
      <c r="Q1665" t="str">
        <f t="shared" si="151"/>
        <v>music</v>
      </c>
      <c r="R1665" t="str">
        <f t="shared" si="152"/>
        <v>pop</v>
      </c>
      <c r="S1665" s="8">
        <f t="shared" si="153"/>
        <v>42006.02207175926</v>
      </c>
      <c r="T1665" s="8">
        <f t="shared" si="154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ROUND(E1666/D1666*100,0)</f>
        <v>122</v>
      </c>
      <c r="P1666">
        <f t="shared" si="155"/>
        <v>34</v>
      </c>
      <c r="Q1666" t="str">
        <f t="shared" si="151"/>
        <v>music</v>
      </c>
      <c r="R1666" t="str">
        <f t="shared" si="152"/>
        <v>pop</v>
      </c>
      <c r="S1666" s="8">
        <f t="shared" si="153"/>
        <v>40939.761782407404</v>
      </c>
      <c r="T1666" s="8">
        <f t="shared" si="154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</v>
      </c>
      <c r="P1667">
        <f t="shared" si="155"/>
        <v>45</v>
      </c>
      <c r="Q1667" t="str">
        <f t="shared" ref="Q1667:Q1730" si="157">LEFT(N1667,SEARCH("/",N1667)-1)</f>
        <v>music</v>
      </c>
      <c r="R1667" t="str">
        <f t="shared" ref="R1667:R1730" si="158">RIGHT(N1667,LEN(N1667)-SEARCH("/",N1667))</f>
        <v>pop</v>
      </c>
      <c r="S1667" s="8">
        <f t="shared" ref="S1667:S1730" si="159">(((J1667/60)/60)/24)+DATE(1970,1,1)</f>
        <v>40564.649456018517</v>
      </c>
      <c r="T1667" s="8">
        <f t="shared" ref="T1667:T1730" si="160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5"/>
        <v>41</v>
      </c>
      <c r="Q1668" t="str">
        <f t="shared" si="157"/>
        <v>music</v>
      </c>
      <c r="R1668" t="str">
        <f t="shared" si="158"/>
        <v>pop</v>
      </c>
      <c r="S1668" s="8">
        <f t="shared" si="159"/>
        <v>41331.253159722226</v>
      </c>
      <c r="T1668" s="8">
        <f t="shared" si="160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5"/>
        <v>53</v>
      </c>
      <c r="Q1669" t="str">
        <f t="shared" si="157"/>
        <v>music</v>
      </c>
      <c r="R1669" t="str">
        <f t="shared" si="158"/>
        <v>pop</v>
      </c>
      <c r="S1669" s="8">
        <f t="shared" si="159"/>
        <v>41682.0705787037</v>
      </c>
      <c r="T1669" s="8">
        <f t="shared" si="160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ref="P1670:P1733" si="161">ROUND(E1670/L1670,0)</f>
        <v>71</v>
      </c>
      <c r="Q1670" t="str">
        <f t="shared" si="157"/>
        <v>music</v>
      </c>
      <c r="R1670" t="str">
        <f t="shared" si="158"/>
        <v>pop</v>
      </c>
      <c r="S1670" s="8">
        <f t="shared" si="159"/>
        <v>40845.14975694444</v>
      </c>
      <c r="T1670" s="8">
        <f t="shared" si="160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61"/>
        <v>54</v>
      </c>
      <c r="Q1671" t="str">
        <f t="shared" si="157"/>
        <v>music</v>
      </c>
      <c r="R1671" t="str">
        <f t="shared" si="158"/>
        <v>pop</v>
      </c>
      <c r="S1671" s="8">
        <f t="shared" si="159"/>
        <v>42461.885138888887</v>
      </c>
      <c r="T1671" s="8">
        <f t="shared" si="160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61"/>
        <v>45</v>
      </c>
      <c r="Q1672" t="str">
        <f t="shared" si="157"/>
        <v>music</v>
      </c>
      <c r="R1672" t="str">
        <f t="shared" si="158"/>
        <v>pop</v>
      </c>
      <c r="S1672" s="8">
        <f t="shared" si="159"/>
        <v>40313.930543981485</v>
      </c>
      <c r="T1672" s="8">
        <f t="shared" si="160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61"/>
        <v>26</v>
      </c>
      <c r="Q1673" t="str">
        <f t="shared" si="157"/>
        <v>music</v>
      </c>
      <c r="R1673" t="str">
        <f t="shared" si="158"/>
        <v>pop</v>
      </c>
      <c r="S1673" s="8">
        <f t="shared" si="159"/>
        <v>42553.54414351852</v>
      </c>
      <c r="T1673" s="8">
        <f t="shared" si="160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61"/>
        <v>39</v>
      </c>
      <c r="Q1674" t="str">
        <f t="shared" si="157"/>
        <v>music</v>
      </c>
      <c r="R1674" t="str">
        <f t="shared" si="158"/>
        <v>pop</v>
      </c>
      <c r="S1674" s="8">
        <f t="shared" si="159"/>
        <v>41034.656597222223</v>
      </c>
      <c r="T1674" s="8">
        <f t="shared" si="160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61"/>
        <v>46</v>
      </c>
      <c r="Q1675" t="str">
        <f t="shared" si="157"/>
        <v>music</v>
      </c>
      <c r="R1675" t="str">
        <f t="shared" si="158"/>
        <v>pop</v>
      </c>
      <c r="S1675" s="8">
        <f t="shared" si="159"/>
        <v>42039.878379629634</v>
      </c>
      <c r="T1675" s="8">
        <f t="shared" si="160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61"/>
        <v>89</v>
      </c>
      <c r="Q1676" t="str">
        <f t="shared" si="157"/>
        <v>music</v>
      </c>
      <c r="R1676" t="str">
        <f t="shared" si="158"/>
        <v>pop</v>
      </c>
      <c r="S1676" s="8">
        <f t="shared" si="159"/>
        <v>42569.605393518519</v>
      </c>
      <c r="T1676" s="8">
        <f t="shared" si="160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61"/>
        <v>40</v>
      </c>
      <c r="Q1677" t="str">
        <f t="shared" si="157"/>
        <v>music</v>
      </c>
      <c r="R1677" t="str">
        <f t="shared" si="158"/>
        <v>pop</v>
      </c>
      <c r="S1677" s="8">
        <f t="shared" si="159"/>
        <v>40802.733101851853</v>
      </c>
      <c r="T1677" s="8">
        <f t="shared" si="160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61"/>
        <v>82</v>
      </c>
      <c r="Q1678" t="str">
        <f t="shared" si="157"/>
        <v>music</v>
      </c>
      <c r="R1678" t="str">
        <f t="shared" si="158"/>
        <v>pop</v>
      </c>
      <c r="S1678" s="8">
        <f t="shared" si="159"/>
        <v>40973.72623842593</v>
      </c>
      <c r="T1678" s="8">
        <f t="shared" si="160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61"/>
        <v>160</v>
      </c>
      <c r="Q1679" t="str">
        <f t="shared" si="157"/>
        <v>music</v>
      </c>
      <c r="R1679" t="str">
        <f t="shared" si="158"/>
        <v>pop</v>
      </c>
      <c r="S1679" s="8">
        <f t="shared" si="159"/>
        <v>42416.407129629632</v>
      </c>
      <c r="T1679" s="8">
        <f t="shared" si="160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61"/>
        <v>36</v>
      </c>
      <c r="Q1680" t="str">
        <f t="shared" si="157"/>
        <v>music</v>
      </c>
      <c r="R1680" t="str">
        <f t="shared" si="158"/>
        <v>pop</v>
      </c>
      <c r="S1680" s="8">
        <f t="shared" si="159"/>
        <v>41662.854988425926</v>
      </c>
      <c r="T1680" s="8">
        <f t="shared" si="160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61"/>
        <v>63</v>
      </c>
      <c r="Q1681" t="str">
        <f t="shared" si="157"/>
        <v>music</v>
      </c>
      <c r="R1681" t="str">
        <f t="shared" si="158"/>
        <v>pop</v>
      </c>
      <c r="S1681" s="8">
        <f t="shared" si="159"/>
        <v>40723.068807870368</v>
      </c>
      <c r="T1681" s="8">
        <f t="shared" si="160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61"/>
        <v>47</v>
      </c>
      <c r="Q1682" t="str">
        <f t="shared" si="157"/>
        <v>music</v>
      </c>
      <c r="R1682" t="str">
        <f t="shared" si="158"/>
        <v>pop</v>
      </c>
      <c r="S1682" s="8">
        <f t="shared" si="159"/>
        <v>41802.757719907408</v>
      </c>
      <c r="T1682" s="8">
        <f t="shared" si="160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61"/>
        <v>75</v>
      </c>
      <c r="Q1683" t="str">
        <f t="shared" si="157"/>
        <v>music</v>
      </c>
      <c r="R1683" t="str">
        <f t="shared" si="158"/>
        <v>faith</v>
      </c>
      <c r="S1683" s="8">
        <f t="shared" si="159"/>
        <v>42774.121342592596</v>
      </c>
      <c r="T1683" s="8">
        <f t="shared" si="160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61"/>
        <v>#DIV/0!</v>
      </c>
      <c r="Q1684" t="str">
        <f t="shared" si="157"/>
        <v>music</v>
      </c>
      <c r="R1684" t="str">
        <f t="shared" si="158"/>
        <v>faith</v>
      </c>
      <c r="S1684" s="8">
        <f t="shared" si="159"/>
        <v>42779.21365740741</v>
      </c>
      <c r="T1684" s="8">
        <f t="shared" si="160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61"/>
        <v>76</v>
      </c>
      <c r="Q1685" t="str">
        <f t="shared" si="157"/>
        <v>music</v>
      </c>
      <c r="R1685" t="str">
        <f t="shared" si="158"/>
        <v>faith</v>
      </c>
      <c r="S1685" s="8">
        <f t="shared" si="159"/>
        <v>42808.781689814816</v>
      </c>
      <c r="T1685" s="8">
        <f t="shared" si="160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61"/>
        <v>86</v>
      </c>
      <c r="Q1686" t="str">
        <f t="shared" si="157"/>
        <v>music</v>
      </c>
      <c r="R1686" t="str">
        <f t="shared" si="158"/>
        <v>faith</v>
      </c>
      <c r="S1686" s="8">
        <f t="shared" si="159"/>
        <v>42783.815289351856</v>
      </c>
      <c r="T1686" s="8">
        <f t="shared" si="160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61"/>
        <v>24</v>
      </c>
      <c r="Q1687" t="str">
        <f t="shared" si="157"/>
        <v>music</v>
      </c>
      <c r="R1687" t="str">
        <f t="shared" si="158"/>
        <v>faith</v>
      </c>
      <c r="S1687" s="8">
        <f t="shared" si="159"/>
        <v>42788.2502662037</v>
      </c>
      <c r="T1687" s="8">
        <f t="shared" si="160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61"/>
        <v>18</v>
      </c>
      <c r="Q1688" t="str">
        <f t="shared" si="157"/>
        <v>music</v>
      </c>
      <c r="R1688" t="str">
        <f t="shared" si="158"/>
        <v>faith</v>
      </c>
      <c r="S1688" s="8">
        <f t="shared" si="159"/>
        <v>42792.843969907408</v>
      </c>
      <c r="T1688" s="8">
        <f t="shared" si="160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61"/>
        <v>80</v>
      </c>
      <c r="Q1689" t="str">
        <f t="shared" si="157"/>
        <v>music</v>
      </c>
      <c r="R1689" t="str">
        <f t="shared" si="158"/>
        <v>faith</v>
      </c>
      <c r="S1689" s="8">
        <f t="shared" si="159"/>
        <v>42802.046817129631</v>
      </c>
      <c r="T1689" s="8">
        <f t="shared" si="160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61"/>
        <v>253</v>
      </c>
      <c r="Q1690" t="str">
        <f t="shared" si="157"/>
        <v>music</v>
      </c>
      <c r="R1690" t="str">
        <f t="shared" si="158"/>
        <v>faith</v>
      </c>
      <c r="S1690" s="8">
        <f t="shared" si="159"/>
        <v>42804.534652777773</v>
      </c>
      <c r="T1690" s="8">
        <f t="shared" si="160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61"/>
        <v>171</v>
      </c>
      <c r="Q1691" t="str">
        <f t="shared" si="157"/>
        <v>music</v>
      </c>
      <c r="R1691" t="str">
        <f t="shared" si="158"/>
        <v>faith</v>
      </c>
      <c r="S1691" s="8">
        <f t="shared" si="159"/>
        <v>42780.942476851851</v>
      </c>
      <c r="T1691" s="8">
        <f t="shared" si="160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61"/>
        <v>58</v>
      </c>
      <c r="Q1692" t="str">
        <f t="shared" si="157"/>
        <v>music</v>
      </c>
      <c r="R1692" t="str">
        <f t="shared" si="158"/>
        <v>faith</v>
      </c>
      <c r="S1692" s="8">
        <f t="shared" si="159"/>
        <v>42801.43104166667</v>
      </c>
      <c r="T1692" s="8">
        <f t="shared" si="160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61"/>
        <v>264</v>
      </c>
      <c r="Q1693" t="str">
        <f t="shared" si="157"/>
        <v>music</v>
      </c>
      <c r="R1693" t="str">
        <f t="shared" si="158"/>
        <v>faith</v>
      </c>
      <c r="S1693" s="8">
        <f t="shared" si="159"/>
        <v>42795.701481481476</v>
      </c>
      <c r="T1693" s="8">
        <f t="shared" si="160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61"/>
        <v>159</v>
      </c>
      <c r="Q1694" t="str">
        <f t="shared" si="157"/>
        <v>music</v>
      </c>
      <c r="R1694" t="str">
        <f t="shared" si="158"/>
        <v>faith</v>
      </c>
      <c r="S1694" s="8">
        <f t="shared" si="159"/>
        <v>42788.151238425926</v>
      </c>
      <c r="T1694" s="8">
        <f t="shared" si="160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61"/>
        <v>35</v>
      </c>
      <c r="Q1695" t="str">
        <f t="shared" si="157"/>
        <v>music</v>
      </c>
      <c r="R1695" t="str">
        <f t="shared" si="158"/>
        <v>faith</v>
      </c>
      <c r="S1695" s="8">
        <f t="shared" si="159"/>
        <v>42803.920277777783</v>
      </c>
      <c r="T1695" s="8">
        <f t="shared" si="160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61"/>
        <v>5</v>
      </c>
      <c r="Q1696" t="str">
        <f t="shared" si="157"/>
        <v>music</v>
      </c>
      <c r="R1696" t="str">
        <f t="shared" si="158"/>
        <v>faith</v>
      </c>
      <c r="S1696" s="8">
        <f t="shared" si="159"/>
        <v>42791.669837962967</v>
      </c>
      <c r="T1696" s="8">
        <f t="shared" si="160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61"/>
        <v>61</v>
      </c>
      <c r="Q1697" t="str">
        <f t="shared" si="157"/>
        <v>music</v>
      </c>
      <c r="R1697" t="str">
        <f t="shared" si="158"/>
        <v>faith</v>
      </c>
      <c r="S1697" s="8">
        <f t="shared" si="159"/>
        <v>42801.031412037039</v>
      </c>
      <c r="T1697" s="8">
        <f t="shared" si="160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61"/>
        <v>#DIV/0!</v>
      </c>
      <c r="Q1698" t="str">
        <f t="shared" si="157"/>
        <v>music</v>
      </c>
      <c r="R1698" t="str">
        <f t="shared" si="158"/>
        <v>faith</v>
      </c>
      <c r="S1698" s="8">
        <f t="shared" si="159"/>
        <v>42796.069571759261</v>
      </c>
      <c r="T1698" s="8">
        <f t="shared" si="160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61"/>
        <v>115</v>
      </c>
      <c r="Q1699" t="str">
        <f t="shared" si="157"/>
        <v>music</v>
      </c>
      <c r="R1699" t="str">
        <f t="shared" si="158"/>
        <v>faith</v>
      </c>
      <c r="S1699" s="8">
        <f t="shared" si="159"/>
        <v>42805.032962962956</v>
      </c>
      <c r="T1699" s="8">
        <f t="shared" si="160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61"/>
        <v>#DIV/0!</v>
      </c>
      <c r="Q1700" t="str">
        <f t="shared" si="157"/>
        <v>music</v>
      </c>
      <c r="R1700" t="str">
        <f t="shared" si="158"/>
        <v>faith</v>
      </c>
      <c r="S1700" s="8">
        <f t="shared" si="159"/>
        <v>42796.207870370374</v>
      </c>
      <c r="T1700" s="8">
        <f t="shared" si="160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61"/>
        <v>54</v>
      </c>
      <c r="Q1701" t="str">
        <f t="shared" si="157"/>
        <v>music</v>
      </c>
      <c r="R1701" t="str">
        <f t="shared" si="158"/>
        <v>faith</v>
      </c>
      <c r="S1701" s="8">
        <f t="shared" si="159"/>
        <v>42806.863946759258</v>
      </c>
      <c r="T1701" s="8">
        <f t="shared" si="160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61"/>
        <v>66</v>
      </c>
      <c r="Q1702" t="str">
        <f t="shared" si="157"/>
        <v>music</v>
      </c>
      <c r="R1702" t="str">
        <f t="shared" si="158"/>
        <v>faith</v>
      </c>
      <c r="S1702" s="8">
        <f t="shared" si="159"/>
        <v>42796.071643518517</v>
      </c>
      <c r="T1702" s="8">
        <f t="shared" si="160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61"/>
        <v>5</v>
      </c>
      <c r="Q1703" t="str">
        <f t="shared" si="157"/>
        <v>music</v>
      </c>
      <c r="R1703" t="str">
        <f t="shared" si="158"/>
        <v>faith</v>
      </c>
      <c r="S1703" s="8">
        <f t="shared" si="159"/>
        <v>41989.664409722223</v>
      </c>
      <c r="T1703" s="8">
        <f t="shared" si="160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61"/>
        <v>1</v>
      </c>
      <c r="Q1704" t="str">
        <f t="shared" si="157"/>
        <v>music</v>
      </c>
      <c r="R1704" t="str">
        <f t="shared" si="158"/>
        <v>faith</v>
      </c>
      <c r="S1704" s="8">
        <f t="shared" si="159"/>
        <v>42063.869791666672</v>
      </c>
      <c r="T1704" s="8">
        <f t="shared" si="160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61"/>
        <v>26</v>
      </c>
      <c r="Q1705" t="str">
        <f t="shared" si="157"/>
        <v>music</v>
      </c>
      <c r="R1705" t="str">
        <f t="shared" si="158"/>
        <v>faith</v>
      </c>
      <c r="S1705" s="8">
        <f t="shared" si="159"/>
        <v>42187.281678240746</v>
      </c>
      <c r="T1705" s="8">
        <f t="shared" si="160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61"/>
        <v>118</v>
      </c>
      <c r="Q1706" t="str">
        <f t="shared" si="157"/>
        <v>music</v>
      </c>
      <c r="R1706" t="str">
        <f t="shared" si="158"/>
        <v>faith</v>
      </c>
      <c r="S1706" s="8">
        <f t="shared" si="159"/>
        <v>42021.139733796299</v>
      </c>
      <c r="T1706" s="8">
        <f t="shared" si="160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61"/>
        <v>#DIV/0!</v>
      </c>
      <c r="Q1707" t="str">
        <f t="shared" si="157"/>
        <v>music</v>
      </c>
      <c r="R1707" t="str">
        <f t="shared" si="158"/>
        <v>faith</v>
      </c>
      <c r="S1707" s="8">
        <f t="shared" si="159"/>
        <v>42245.016736111109</v>
      </c>
      <c r="T1707" s="8">
        <f t="shared" si="160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61"/>
        <v>#DIV/0!</v>
      </c>
      <c r="Q1708" t="str">
        <f t="shared" si="157"/>
        <v>music</v>
      </c>
      <c r="R1708" t="str">
        <f t="shared" si="158"/>
        <v>faith</v>
      </c>
      <c r="S1708" s="8">
        <f t="shared" si="159"/>
        <v>42179.306388888886</v>
      </c>
      <c r="T1708" s="8">
        <f t="shared" si="160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61"/>
        <v>54</v>
      </c>
      <c r="Q1709" t="str">
        <f t="shared" si="157"/>
        <v>music</v>
      </c>
      <c r="R1709" t="str">
        <f t="shared" si="158"/>
        <v>faith</v>
      </c>
      <c r="S1709" s="8">
        <f t="shared" si="159"/>
        <v>42427.721006944441</v>
      </c>
      <c r="T1709" s="8">
        <f t="shared" si="160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61"/>
        <v>#DIV/0!</v>
      </c>
      <c r="Q1710" t="str">
        <f t="shared" si="157"/>
        <v>music</v>
      </c>
      <c r="R1710" t="str">
        <f t="shared" si="158"/>
        <v>faith</v>
      </c>
      <c r="S1710" s="8">
        <f t="shared" si="159"/>
        <v>42451.866967592592</v>
      </c>
      <c r="T1710" s="8">
        <f t="shared" si="160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61"/>
        <v>21</v>
      </c>
      <c r="Q1711" t="str">
        <f t="shared" si="157"/>
        <v>music</v>
      </c>
      <c r="R1711" t="str">
        <f t="shared" si="158"/>
        <v>faith</v>
      </c>
      <c r="S1711" s="8">
        <f t="shared" si="159"/>
        <v>41841.56381944444</v>
      </c>
      <c r="T1711" s="8">
        <f t="shared" si="160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61"/>
        <v>34</v>
      </c>
      <c r="Q1712" t="str">
        <f t="shared" si="157"/>
        <v>music</v>
      </c>
      <c r="R1712" t="str">
        <f t="shared" si="158"/>
        <v>faith</v>
      </c>
      <c r="S1712" s="8">
        <f t="shared" si="159"/>
        <v>42341.59129629629</v>
      </c>
      <c r="T1712" s="8">
        <f t="shared" si="160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61"/>
        <v>525</v>
      </c>
      <c r="Q1713" t="str">
        <f t="shared" si="157"/>
        <v>music</v>
      </c>
      <c r="R1713" t="str">
        <f t="shared" si="158"/>
        <v>faith</v>
      </c>
      <c r="S1713" s="8">
        <f t="shared" si="159"/>
        <v>41852.646226851852</v>
      </c>
      <c r="T1713" s="8">
        <f t="shared" si="160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61"/>
        <v>#DIV/0!</v>
      </c>
      <c r="Q1714" t="str">
        <f t="shared" si="157"/>
        <v>music</v>
      </c>
      <c r="R1714" t="str">
        <f t="shared" si="158"/>
        <v>faith</v>
      </c>
      <c r="S1714" s="8">
        <f t="shared" si="159"/>
        <v>42125.913807870369</v>
      </c>
      <c r="T1714" s="8">
        <f t="shared" si="160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61"/>
        <v>50</v>
      </c>
      <c r="Q1715" t="str">
        <f t="shared" si="157"/>
        <v>music</v>
      </c>
      <c r="R1715" t="str">
        <f t="shared" si="158"/>
        <v>faith</v>
      </c>
      <c r="S1715" s="8">
        <f t="shared" si="159"/>
        <v>41887.801064814819</v>
      </c>
      <c r="T1715" s="8">
        <f t="shared" si="160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61"/>
        <v>116</v>
      </c>
      <c r="Q1716" t="str">
        <f t="shared" si="157"/>
        <v>music</v>
      </c>
      <c r="R1716" t="str">
        <f t="shared" si="158"/>
        <v>faith</v>
      </c>
      <c r="S1716" s="8">
        <f t="shared" si="159"/>
        <v>42095.918530092589</v>
      </c>
      <c r="T1716" s="8">
        <f t="shared" si="160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61"/>
        <v>6</v>
      </c>
      <c r="Q1717" t="str">
        <f t="shared" si="157"/>
        <v>music</v>
      </c>
      <c r="R1717" t="str">
        <f t="shared" si="158"/>
        <v>faith</v>
      </c>
      <c r="S1717" s="8">
        <f t="shared" si="159"/>
        <v>42064.217418981483</v>
      </c>
      <c r="T1717" s="8">
        <f t="shared" si="160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61"/>
        <v>50</v>
      </c>
      <c r="Q1718" t="str">
        <f t="shared" si="157"/>
        <v>music</v>
      </c>
      <c r="R1718" t="str">
        <f t="shared" si="158"/>
        <v>faith</v>
      </c>
      <c r="S1718" s="8">
        <f t="shared" si="159"/>
        <v>42673.577534722222</v>
      </c>
      <c r="T1718" s="8">
        <f t="shared" si="160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61"/>
        <v>34</v>
      </c>
      <c r="Q1719" t="str">
        <f t="shared" si="157"/>
        <v>music</v>
      </c>
      <c r="R1719" t="str">
        <f t="shared" si="158"/>
        <v>faith</v>
      </c>
      <c r="S1719" s="8">
        <f t="shared" si="159"/>
        <v>42460.98192129629</v>
      </c>
      <c r="T1719" s="8">
        <f t="shared" si="160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61"/>
        <v>38</v>
      </c>
      <c r="Q1720" t="str">
        <f t="shared" si="157"/>
        <v>music</v>
      </c>
      <c r="R1720" t="str">
        <f t="shared" si="158"/>
        <v>faith</v>
      </c>
      <c r="S1720" s="8">
        <f t="shared" si="159"/>
        <v>42460.610520833332</v>
      </c>
      <c r="T1720" s="8">
        <f t="shared" si="160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61"/>
        <v>12</v>
      </c>
      <c r="Q1721" t="str">
        <f t="shared" si="157"/>
        <v>music</v>
      </c>
      <c r="R1721" t="str">
        <f t="shared" si="158"/>
        <v>faith</v>
      </c>
      <c r="S1721" s="8">
        <f t="shared" si="159"/>
        <v>41869.534618055557</v>
      </c>
      <c r="T1721" s="8">
        <f t="shared" si="160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61"/>
        <v>28</v>
      </c>
      <c r="Q1722" t="str">
        <f t="shared" si="157"/>
        <v>music</v>
      </c>
      <c r="R1722" t="str">
        <f t="shared" si="158"/>
        <v>faith</v>
      </c>
      <c r="S1722" s="8">
        <f t="shared" si="159"/>
        <v>41922.783229166671</v>
      </c>
      <c r="T1722" s="8">
        <f t="shared" si="160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61"/>
        <v>#DIV/0!</v>
      </c>
      <c r="Q1723" t="str">
        <f t="shared" si="157"/>
        <v>music</v>
      </c>
      <c r="R1723" t="str">
        <f t="shared" si="158"/>
        <v>faith</v>
      </c>
      <c r="S1723" s="8">
        <f t="shared" si="159"/>
        <v>42319.461377314816</v>
      </c>
      <c r="T1723" s="8">
        <f t="shared" si="160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61"/>
        <v>1</v>
      </c>
      <c r="Q1724" t="str">
        <f t="shared" si="157"/>
        <v>music</v>
      </c>
      <c r="R1724" t="str">
        <f t="shared" si="158"/>
        <v>faith</v>
      </c>
      <c r="S1724" s="8">
        <f t="shared" si="159"/>
        <v>42425.960983796293</v>
      </c>
      <c r="T1724" s="8">
        <f t="shared" si="160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61"/>
        <v>217</v>
      </c>
      <c r="Q1725" t="str">
        <f t="shared" si="157"/>
        <v>music</v>
      </c>
      <c r="R1725" t="str">
        <f t="shared" si="158"/>
        <v>faith</v>
      </c>
      <c r="S1725" s="8">
        <f t="shared" si="159"/>
        <v>42129.82540509259</v>
      </c>
      <c r="T1725" s="8">
        <f t="shared" si="160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61"/>
        <v>9</v>
      </c>
      <c r="Q1726" t="str">
        <f t="shared" si="157"/>
        <v>music</v>
      </c>
      <c r="R1726" t="str">
        <f t="shared" si="158"/>
        <v>faith</v>
      </c>
      <c r="S1726" s="8">
        <f t="shared" si="159"/>
        <v>41912.932430555556</v>
      </c>
      <c r="T1726" s="8">
        <f t="shared" si="160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61"/>
        <v>62</v>
      </c>
      <c r="Q1727" t="str">
        <f t="shared" si="157"/>
        <v>music</v>
      </c>
      <c r="R1727" t="str">
        <f t="shared" si="158"/>
        <v>faith</v>
      </c>
      <c r="S1727" s="8">
        <f t="shared" si="159"/>
        <v>41845.968159722222</v>
      </c>
      <c r="T1727" s="8">
        <f t="shared" si="160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61"/>
        <v>137</v>
      </c>
      <c r="Q1728" t="str">
        <f t="shared" si="157"/>
        <v>music</v>
      </c>
      <c r="R1728" t="str">
        <f t="shared" si="158"/>
        <v>faith</v>
      </c>
      <c r="S1728" s="8">
        <f t="shared" si="159"/>
        <v>41788.919722222221</v>
      </c>
      <c r="T1728" s="8">
        <f t="shared" si="160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61"/>
        <v>1</v>
      </c>
      <c r="Q1729" t="str">
        <f t="shared" si="157"/>
        <v>music</v>
      </c>
      <c r="R1729" t="str">
        <f t="shared" si="158"/>
        <v>faith</v>
      </c>
      <c r="S1729" s="8">
        <f t="shared" si="159"/>
        <v>42044.927974537044</v>
      </c>
      <c r="T1729" s="8">
        <f t="shared" si="160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ROUND(E1730/D1730*100,0)</f>
        <v>68</v>
      </c>
      <c r="P1730">
        <f t="shared" si="161"/>
        <v>122</v>
      </c>
      <c r="Q1730" t="str">
        <f t="shared" si="157"/>
        <v>music</v>
      </c>
      <c r="R1730" t="str">
        <f t="shared" si="158"/>
        <v>faith</v>
      </c>
      <c r="S1730" s="8">
        <f t="shared" si="159"/>
        <v>42268.625856481478</v>
      </c>
      <c r="T1730" s="8">
        <f t="shared" si="160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t="e">
        <f t="shared" si="161"/>
        <v>#DIV/0!</v>
      </c>
      <c r="Q1731" t="str">
        <f t="shared" ref="Q1731:Q1794" si="163">LEFT(N1731,SEARCH("/",N1731)-1)</f>
        <v>music</v>
      </c>
      <c r="R1731" t="str">
        <f t="shared" ref="R1731:R1794" si="164">RIGHT(N1731,LEN(N1731)-SEARCH("/",N1731))</f>
        <v>faith</v>
      </c>
      <c r="S1731" s="8">
        <f t="shared" ref="S1731:S1794" si="165">(((J1731/60)/60)/24)+DATE(1970,1,1)</f>
        <v>42471.052152777775</v>
      </c>
      <c r="T1731" s="8">
        <f t="shared" ref="T1731:T1794" si="166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1"/>
        <v>#DIV/0!</v>
      </c>
      <c r="Q1732" t="str">
        <f t="shared" si="163"/>
        <v>music</v>
      </c>
      <c r="R1732" t="str">
        <f t="shared" si="164"/>
        <v>faith</v>
      </c>
      <c r="S1732" s="8">
        <f t="shared" si="165"/>
        <v>42272.087766203709</v>
      </c>
      <c r="T1732" s="8">
        <f t="shared" si="166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1"/>
        <v>#DIV/0!</v>
      </c>
      <c r="Q1733" t="str">
        <f t="shared" si="163"/>
        <v>music</v>
      </c>
      <c r="R1733" t="str">
        <f t="shared" si="164"/>
        <v>faith</v>
      </c>
      <c r="S1733" s="8">
        <f t="shared" si="165"/>
        <v>42152.906851851847</v>
      </c>
      <c r="T1733" s="8">
        <f t="shared" si="166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ref="P1734:P1797" si="167">ROUND(E1734/L1734,0)</f>
        <v>#DIV/0!</v>
      </c>
      <c r="Q1734" t="str">
        <f t="shared" si="163"/>
        <v>music</v>
      </c>
      <c r="R1734" t="str">
        <f t="shared" si="164"/>
        <v>faith</v>
      </c>
      <c r="S1734" s="8">
        <f t="shared" si="165"/>
        <v>42325.683807870373</v>
      </c>
      <c r="T1734" s="8">
        <f t="shared" si="166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7"/>
        <v>#DIV/0!</v>
      </c>
      <c r="Q1735" t="str">
        <f t="shared" si="163"/>
        <v>music</v>
      </c>
      <c r="R1735" t="str">
        <f t="shared" si="164"/>
        <v>faith</v>
      </c>
      <c r="S1735" s="8">
        <f t="shared" si="165"/>
        <v>42614.675625000003</v>
      </c>
      <c r="T1735" s="8">
        <f t="shared" si="166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7"/>
        <v>1</v>
      </c>
      <c r="Q1736" t="str">
        <f t="shared" si="163"/>
        <v>music</v>
      </c>
      <c r="R1736" t="str">
        <f t="shared" si="164"/>
        <v>faith</v>
      </c>
      <c r="S1736" s="8">
        <f t="shared" si="165"/>
        <v>42102.036527777775</v>
      </c>
      <c r="T1736" s="8">
        <f t="shared" si="166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7"/>
        <v>55</v>
      </c>
      <c r="Q1737" t="str">
        <f t="shared" si="163"/>
        <v>music</v>
      </c>
      <c r="R1737" t="str">
        <f t="shared" si="164"/>
        <v>faith</v>
      </c>
      <c r="S1737" s="8">
        <f t="shared" si="165"/>
        <v>42559.814178240747</v>
      </c>
      <c r="T1737" s="8">
        <f t="shared" si="166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7"/>
        <v>22</v>
      </c>
      <c r="Q1738" t="str">
        <f t="shared" si="163"/>
        <v>music</v>
      </c>
      <c r="R1738" t="str">
        <f t="shared" si="164"/>
        <v>faith</v>
      </c>
      <c r="S1738" s="8">
        <f t="shared" si="165"/>
        <v>42286.861493055556</v>
      </c>
      <c r="T1738" s="8">
        <f t="shared" si="166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7"/>
        <v>57</v>
      </c>
      <c r="Q1739" t="str">
        <f t="shared" si="163"/>
        <v>music</v>
      </c>
      <c r="R1739" t="str">
        <f t="shared" si="164"/>
        <v>faith</v>
      </c>
      <c r="S1739" s="8">
        <f t="shared" si="165"/>
        <v>42175.948981481488</v>
      </c>
      <c r="T1739" s="8">
        <f t="shared" si="166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7"/>
        <v>20</v>
      </c>
      <c r="Q1740" t="str">
        <f t="shared" si="163"/>
        <v>music</v>
      </c>
      <c r="R1740" t="str">
        <f t="shared" si="164"/>
        <v>faith</v>
      </c>
      <c r="S1740" s="8">
        <f t="shared" si="165"/>
        <v>41884.874328703707</v>
      </c>
      <c r="T1740" s="8">
        <f t="shared" si="166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7"/>
        <v>1</v>
      </c>
      <c r="Q1741" t="str">
        <f t="shared" si="163"/>
        <v>music</v>
      </c>
      <c r="R1741" t="str">
        <f t="shared" si="164"/>
        <v>faith</v>
      </c>
      <c r="S1741" s="8">
        <f t="shared" si="165"/>
        <v>42435.874212962968</v>
      </c>
      <c r="T1741" s="8">
        <f t="shared" si="166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7"/>
        <v>#DIV/0!</v>
      </c>
      <c r="Q1742" t="str">
        <f t="shared" si="163"/>
        <v>music</v>
      </c>
      <c r="R1742" t="str">
        <f t="shared" si="164"/>
        <v>faith</v>
      </c>
      <c r="S1742" s="8">
        <f t="shared" si="165"/>
        <v>42171.817384259266</v>
      </c>
      <c r="T1742" s="8">
        <f t="shared" si="166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7"/>
        <v>26</v>
      </c>
      <c r="Q1743" t="str">
        <f t="shared" si="163"/>
        <v>photography</v>
      </c>
      <c r="R1743" t="str">
        <f t="shared" si="164"/>
        <v>photobooks</v>
      </c>
      <c r="S1743" s="8">
        <f t="shared" si="165"/>
        <v>42120.628136574072</v>
      </c>
      <c r="T1743" s="8">
        <f t="shared" si="166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7"/>
        <v>64</v>
      </c>
      <c r="Q1744" t="str">
        <f t="shared" si="163"/>
        <v>photography</v>
      </c>
      <c r="R1744" t="str">
        <f t="shared" si="164"/>
        <v>photobooks</v>
      </c>
      <c r="S1744" s="8">
        <f t="shared" si="165"/>
        <v>42710.876967592587</v>
      </c>
      <c r="T1744" s="8">
        <f t="shared" si="166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7"/>
        <v>90</v>
      </c>
      <c r="Q1745" t="str">
        <f t="shared" si="163"/>
        <v>photography</v>
      </c>
      <c r="R1745" t="str">
        <f t="shared" si="164"/>
        <v>photobooks</v>
      </c>
      <c r="S1745" s="8">
        <f t="shared" si="165"/>
        <v>42586.925636574073</v>
      </c>
      <c r="T1745" s="8">
        <f t="shared" si="166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7"/>
        <v>93</v>
      </c>
      <c r="Q1746" t="str">
        <f t="shared" si="163"/>
        <v>photography</v>
      </c>
      <c r="R1746" t="str">
        <f t="shared" si="164"/>
        <v>photobooks</v>
      </c>
      <c r="S1746" s="8">
        <f t="shared" si="165"/>
        <v>42026.605057870373</v>
      </c>
      <c r="T1746" s="8">
        <f t="shared" si="166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7"/>
        <v>90</v>
      </c>
      <c r="Q1747" t="str">
        <f t="shared" si="163"/>
        <v>photography</v>
      </c>
      <c r="R1747" t="str">
        <f t="shared" si="164"/>
        <v>photobooks</v>
      </c>
      <c r="S1747" s="8">
        <f t="shared" si="165"/>
        <v>42690.259699074071</v>
      </c>
      <c r="T1747" s="8">
        <f t="shared" si="166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7"/>
        <v>208</v>
      </c>
      <c r="Q1748" t="str">
        <f t="shared" si="163"/>
        <v>photography</v>
      </c>
      <c r="R1748" t="str">
        <f t="shared" si="164"/>
        <v>photobooks</v>
      </c>
      <c r="S1748" s="8">
        <f t="shared" si="165"/>
        <v>42668.176701388889</v>
      </c>
      <c r="T1748" s="8">
        <f t="shared" si="166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7"/>
        <v>59</v>
      </c>
      <c r="Q1749" t="str">
        <f t="shared" si="163"/>
        <v>photography</v>
      </c>
      <c r="R1749" t="str">
        <f t="shared" si="164"/>
        <v>photobooks</v>
      </c>
      <c r="S1749" s="8">
        <f t="shared" si="165"/>
        <v>42292.435532407413</v>
      </c>
      <c r="T1749" s="8">
        <f t="shared" si="166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7"/>
        <v>359</v>
      </c>
      <c r="Q1750" t="str">
        <f t="shared" si="163"/>
        <v>photography</v>
      </c>
      <c r="R1750" t="str">
        <f t="shared" si="164"/>
        <v>photobooks</v>
      </c>
      <c r="S1750" s="8">
        <f t="shared" si="165"/>
        <v>42219.950729166667</v>
      </c>
      <c r="T1750" s="8">
        <f t="shared" si="166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7"/>
        <v>95</v>
      </c>
      <c r="Q1751" t="str">
        <f t="shared" si="163"/>
        <v>photography</v>
      </c>
      <c r="R1751" t="str">
        <f t="shared" si="164"/>
        <v>photobooks</v>
      </c>
      <c r="S1751" s="8">
        <f t="shared" si="165"/>
        <v>42758.975937499999</v>
      </c>
      <c r="T1751" s="8">
        <f t="shared" si="166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7"/>
        <v>81</v>
      </c>
      <c r="Q1752" t="str">
        <f t="shared" si="163"/>
        <v>photography</v>
      </c>
      <c r="R1752" t="str">
        <f t="shared" si="164"/>
        <v>photobooks</v>
      </c>
      <c r="S1752" s="8">
        <f t="shared" si="165"/>
        <v>42454.836851851855</v>
      </c>
      <c r="T1752" s="8">
        <f t="shared" si="166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7"/>
        <v>169</v>
      </c>
      <c r="Q1753" t="str">
        <f t="shared" si="163"/>
        <v>photography</v>
      </c>
      <c r="R1753" t="str">
        <f t="shared" si="164"/>
        <v>photobooks</v>
      </c>
      <c r="S1753" s="8">
        <f t="shared" si="165"/>
        <v>42052.7815162037</v>
      </c>
      <c r="T1753" s="8">
        <f t="shared" si="166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7"/>
        <v>35</v>
      </c>
      <c r="Q1754" t="str">
        <f t="shared" si="163"/>
        <v>photography</v>
      </c>
      <c r="R1754" t="str">
        <f t="shared" si="164"/>
        <v>photobooks</v>
      </c>
      <c r="S1754" s="8">
        <f t="shared" si="165"/>
        <v>42627.253263888888</v>
      </c>
      <c r="T1754" s="8">
        <f t="shared" si="166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7"/>
        <v>463</v>
      </c>
      <c r="Q1755" t="str">
        <f t="shared" si="163"/>
        <v>photography</v>
      </c>
      <c r="R1755" t="str">
        <f t="shared" si="164"/>
        <v>photobooks</v>
      </c>
      <c r="S1755" s="8">
        <f t="shared" si="165"/>
        <v>42420.74962962963</v>
      </c>
      <c r="T1755" s="8">
        <f t="shared" si="166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7"/>
        <v>104</v>
      </c>
      <c r="Q1756" t="str">
        <f t="shared" si="163"/>
        <v>photography</v>
      </c>
      <c r="R1756" t="str">
        <f t="shared" si="164"/>
        <v>photobooks</v>
      </c>
      <c r="S1756" s="8">
        <f t="shared" si="165"/>
        <v>42067.876770833333</v>
      </c>
      <c r="T1756" s="8">
        <f t="shared" si="166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7"/>
        <v>8</v>
      </c>
      <c r="Q1757" t="str">
        <f t="shared" si="163"/>
        <v>photography</v>
      </c>
      <c r="R1757" t="str">
        <f t="shared" si="164"/>
        <v>photobooks</v>
      </c>
      <c r="S1757" s="8">
        <f t="shared" si="165"/>
        <v>42252.788900462961</v>
      </c>
      <c r="T1757" s="8">
        <f t="shared" si="166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7"/>
        <v>47</v>
      </c>
      <c r="Q1758" t="str">
        <f t="shared" si="163"/>
        <v>photography</v>
      </c>
      <c r="R1758" t="str">
        <f t="shared" si="164"/>
        <v>photobooks</v>
      </c>
      <c r="S1758" s="8">
        <f t="shared" si="165"/>
        <v>42571.167465277773</v>
      </c>
      <c r="T1758" s="8">
        <f t="shared" si="166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7"/>
        <v>414</v>
      </c>
      <c r="Q1759" t="str">
        <f t="shared" si="163"/>
        <v>photography</v>
      </c>
      <c r="R1759" t="str">
        <f t="shared" si="164"/>
        <v>photobooks</v>
      </c>
      <c r="S1759" s="8">
        <f t="shared" si="165"/>
        <v>42733.827349537038</v>
      </c>
      <c r="T1759" s="8">
        <f t="shared" si="166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7"/>
        <v>42</v>
      </c>
      <c r="Q1760" t="str">
        <f t="shared" si="163"/>
        <v>photography</v>
      </c>
      <c r="R1760" t="str">
        <f t="shared" si="164"/>
        <v>photobooks</v>
      </c>
      <c r="S1760" s="8">
        <f t="shared" si="165"/>
        <v>42505.955925925926</v>
      </c>
      <c r="T1760" s="8">
        <f t="shared" si="166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7"/>
        <v>109</v>
      </c>
      <c r="Q1761" t="str">
        <f t="shared" si="163"/>
        <v>photography</v>
      </c>
      <c r="R1761" t="str">
        <f t="shared" si="164"/>
        <v>photobooks</v>
      </c>
      <c r="S1761" s="8">
        <f t="shared" si="165"/>
        <v>42068.829039351855</v>
      </c>
      <c r="T1761" s="8">
        <f t="shared" si="166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7"/>
        <v>81</v>
      </c>
      <c r="Q1762" t="str">
        <f t="shared" si="163"/>
        <v>photography</v>
      </c>
      <c r="R1762" t="str">
        <f t="shared" si="164"/>
        <v>photobooks</v>
      </c>
      <c r="S1762" s="8">
        <f t="shared" si="165"/>
        <v>42405.67260416667</v>
      </c>
      <c r="T1762" s="8">
        <f t="shared" si="166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7"/>
        <v>52</v>
      </c>
      <c r="Q1763" t="str">
        <f t="shared" si="163"/>
        <v>photography</v>
      </c>
      <c r="R1763" t="str">
        <f t="shared" si="164"/>
        <v>photobooks</v>
      </c>
      <c r="S1763" s="8">
        <f t="shared" si="165"/>
        <v>42209.567824074074</v>
      </c>
      <c r="T1763" s="8">
        <f t="shared" si="166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7"/>
        <v>35</v>
      </c>
      <c r="Q1764" t="str">
        <f t="shared" si="163"/>
        <v>photography</v>
      </c>
      <c r="R1764" t="str">
        <f t="shared" si="164"/>
        <v>photobooks</v>
      </c>
      <c r="S1764" s="8">
        <f t="shared" si="165"/>
        <v>42410.982002314813</v>
      </c>
      <c r="T1764" s="8">
        <f t="shared" si="166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7"/>
        <v>104</v>
      </c>
      <c r="Q1765" t="str">
        <f t="shared" si="163"/>
        <v>photography</v>
      </c>
      <c r="R1765" t="str">
        <f t="shared" si="164"/>
        <v>photobooks</v>
      </c>
      <c r="S1765" s="8">
        <f t="shared" si="165"/>
        <v>42636.868518518517</v>
      </c>
      <c r="T1765" s="8">
        <f t="shared" si="166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7"/>
        <v>55</v>
      </c>
      <c r="Q1766" t="str">
        <f t="shared" si="163"/>
        <v>photography</v>
      </c>
      <c r="R1766" t="str">
        <f t="shared" si="164"/>
        <v>photobooks</v>
      </c>
      <c r="S1766" s="8">
        <f t="shared" si="165"/>
        <v>41825.485868055555</v>
      </c>
      <c r="T1766" s="8">
        <f t="shared" si="166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7"/>
        <v>72</v>
      </c>
      <c r="Q1767" t="str">
        <f t="shared" si="163"/>
        <v>photography</v>
      </c>
      <c r="R1767" t="str">
        <f t="shared" si="164"/>
        <v>photobooks</v>
      </c>
      <c r="S1767" s="8">
        <f t="shared" si="165"/>
        <v>41834.980462962965</v>
      </c>
      <c r="T1767" s="8">
        <f t="shared" si="166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7"/>
        <v>#DIV/0!</v>
      </c>
      <c r="Q1768" t="str">
        <f t="shared" si="163"/>
        <v>photography</v>
      </c>
      <c r="R1768" t="str">
        <f t="shared" si="164"/>
        <v>photobooks</v>
      </c>
      <c r="S1768" s="8">
        <f t="shared" si="165"/>
        <v>41855.859814814816</v>
      </c>
      <c r="T1768" s="8">
        <f t="shared" si="166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7"/>
        <v>59</v>
      </c>
      <c r="Q1769" t="str">
        <f t="shared" si="163"/>
        <v>photography</v>
      </c>
      <c r="R1769" t="str">
        <f t="shared" si="164"/>
        <v>photobooks</v>
      </c>
      <c r="S1769" s="8">
        <f t="shared" si="165"/>
        <v>41824.658379629633</v>
      </c>
      <c r="T1769" s="8">
        <f t="shared" si="166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7"/>
        <v>12</v>
      </c>
      <c r="Q1770" t="str">
        <f t="shared" si="163"/>
        <v>photography</v>
      </c>
      <c r="R1770" t="str">
        <f t="shared" si="164"/>
        <v>photobooks</v>
      </c>
      <c r="S1770" s="8">
        <f t="shared" si="165"/>
        <v>41849.560694444444</v>
      </c>
      <c r="T1770" s="8">
        <f t="shared" si="166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7"/>
        <v>49</v>
      </c>
      <c r="Q1771" t="str">
        <f t="shared" si="163"/>
        <v>photography</v>
      </c>
      <c r="R1771" t="str">
        <f t="shared" si="164"/>
        <v>photobooks</v>
      </c>
      <c r="S1771" s="8">
        <f t="shared" si="165"/>
        <v>41987.818969907406</v>
      </c>
      <c r="T1771" s="8">
        <f t="shared" si="166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7"/>
        <v>151</v>
      </c>
      <c r="Q1772" t="str">
        <f t="shared" si="163"/>
        <v>photography</v>
      </c>
      <c r="R1772" t="str">
        <f t="shared" si="164"/>
        <v>photobooks</v>
      </c>
      <c r="S1772" s="8">
        <f t="shared" si="165"/>
        <v>41891.780023148152</v>
      </c>
      <c r="T1772" s="8">
        <f t="shared" si="166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7"/>
        <v>36</v>
      </c>
      <c r="Q1773" t="str">
        <f t="shared" si="163"/>
        <v>photography</v>
      </c>
      <c r="R1773" t="str">
        <f t="shared" si="164"/>
        <v>photobooks</v>
      </c>
      <c r="S1773" s="8">
        <f t="shared" si="165"/>
        <v>41905.979629629634</v>
      </c>
      <c r="T1773" s="8">
        <f t="shared" si="166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7"/>
        <v>45</v>
      </c>
      <c r="Q1774" t="str">
        <f t="shared" si="163"/>
        <v>photography</v>
      </c>
      <c r="R1774" t="str">
        <f t="shared" si="164"/>
        <v>photobooks</v>
      </c>
      <c r="S1774" s="8">
        <f t="shared" si="165"/>
        <v>41766.718009259261</v>
      </c>
      <c r="T1774" s="8">
        <f t="shared" si="166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7"/>
        <v>99</v>
      </c>
      <c r="Q1775" t="str">
        <f t="shared" si="163"/>
        <v>photography</v>
      </c>
      <c r="R1775" t="str">
        <f t="shared" si="164"/>
        <v>photobooks</v>
      </c>
      <c r="S1775" s="8">
        <f t="shared" si="165"/>
        <v>41978.760393518518</v>
      </c>
      <c r="T1775" s="8">
        <f t="shared" si="166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7"/>
        <v>88</v>
      </c>
      <c r="Q1776" t="str">
        <f t="shared" si="163"/>
        <v>photography</v>
      </c>
      <c r="R1776" t="str">
        <f t="shared" si="164"/>
        <v>photobooks</v>
      </c>
      <c r="S1776" s="8">
        <f t="shared" si="165"/>
        <v>41930.218657407408</v>
      </c>
      <c r="T1776" s="8">
        <f t="shared" si="166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7"/>
        <v>171</v>
      </c>
      <c r="Q1777" t="str">
        <f t="shared" si="163"/>
        <v>photography</v>
      </c>
      <c r="R1777" t="str">
        <f t="shared" si="164"/>
        <v>photobooks</v>
      </c>
      <c r="S1777" s="8">
        <f t="shared" si="165"/>
        <v>41891.976388888892</v>
      </c>
      <c r="T1777" s="8">
        <f t="shared" si="166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7"/>
        <v>84</v>
      </c>
      <c r="Q1778" t="str">
        <f t="shared" si="163"/>
        <v>photography</v>
      </c>
      <c r="R1778" t="str">
        <f t="shared" si="164"/>
        <v>photobooks</v>
      </c>
      <c r="S1778" s="8">
        <f t="shared" si="165"/>
        <v>41905.95684027778</v>
      </c>
      <c r="T1778" s="8">
        <f t="shared" si="166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7"/>
        <v>65</v>
      </c>
      <c r="Q1779" t="str">
        <f t="shared" si="163"/>
        <v>photography</v>
      </c>
      <c r="R1779" t="str">
        <f t="shared" si="164"/>
        <v>photobooks</v>
      </c>
      <c r="S1779" s="8">
        <f t="shared" si="165"/>
        <v>42025.357094907406</v>
      </c>
      <c r="T1779" s="8">
        <f t="shared" si="166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7"/>
        <v>66</v>
      </c>
      <c r="Q1780" t="str">
        <f t="shared" si="163"/>
        <v>photography</v>
      </c>
      <c r="R1780" t="str">
        <f t="shared" si="164"/>
        <v>photobooks</v>
      </c>
      <c r="S1780" s="8">
        <f t="shared" si="165"/>
        <v>42045.86336805555</v>
      </c>
      <c r="T1780" s="8">
        <f t="shared" si="166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7"/>
        <v>105</v>
      </c>
      <c r="Q1781" t="str">
        <f t="shared" si="163"/>
        <v>photography</v>
      </c>
      <c r="R1781" t="str">
        <f t="shared" si="164"/>
        <v>photobooks</v>
      </c>
      <c r="S1781" s="8">
        <f t="shared" si="165"/>
        <v>42585.691898148143</v>
      </c>
      <c r="T1781" s="8">
        <f t="shared" si="166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7"/>
        <v>78</v>
      </c>
      <c r="Q1782" t="str">
        <f t="shared" si="163"/>
        <v>photography</v>
      </c>
      <c r="R1782" t="str">
        <f t="shared" si="164"/>
        <v>photobooks</v>
      </c>
      <c r="S1782" s="8">
        <f t="shared" si="165"/>
        <v>42493.600810185191</v>
      </c>
      <c r="T1782" s="8">
        <f t="shared" si="166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7"/>
        <v>59</v>
      </c>
      <c r="Q1783" t="str">
        <f t="shared" si="163"/>
        <v>photography</v>
      </c>
      <c r="R1783" t="str">
        <f t="shared" si="164"/>
        <v>photobooks</v>
      </c>
      <c r="S1783" s="8">
        <f t="shared" si="165"/>
        <v>42597.617418981477</v>
      </c>
      <c r="T1783" s="8">
        <f t="shared" si="166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7"/>
        <v>71</v>
      </c>
      <c r="Q1784" t="str">
        <f t="shared" si="163"/>
        <v>photography</v>
      </c>
      <c r="R1784" t="str">
        <f t="shared" si="164"/>
        <v>photobooks</v>
      </c>
      <c r="S1784" s="8">
        <f t="shared" si="165"/>
        <v>42388.575104166666</v>
      </c>
      <c r="T1784" s="8">
        <f t="shared" si="166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7"/>
        <v>51</v>
      </c>
      <c r="Q1785" t="str">
        <f t="shared" si="163"/>
        <v>photography</v>
      </c>
      <c r="R1785" t="str">
        <f t="shared" si="164"/>
        <v>photobooks</v>
      </c>
      <c r="S1785" s="8">
        <f t="shared" si="165"/>
        <v>42115.949976851851</v>
      </c>
      <c r="T1785" s="8">
        <f t="shared" si="166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7"/>
        <v>60</v>
      </c>
      <c r="Q1786" t="str">
        <f t="shared" si="163"/>
        <v>photography</v>
      </c>
      <c r="R1786" t="str">
        <f t="shared" si="164"/>
        <v>photobooks</v>
      </c>
      <c r="S1786" s="8">
        <f t="shared" si="165"/>
        <v>42003.655555555553</v>
      </c>
      <c r="T1786" s="8">
        <f t="shared" si="166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7"/>
        <v>45</v>
      </c>
      <c r="Q1787" t="str">
        <f t="shared" si="163"/>
        <v>photography</v>
      </c>
      <c r="R1787" t="str">
        <f t="shared" si="164"/>
        <v>photobooks</v>
      </c>
      <c r="S1787" s="8">
        <f t="shared" si="165"/>
        <v>41897.134895833333</v>
      </c>
      <c r="T1787" s="8">
        <f t="shared" si="166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7"/>
        <v>31</v>
      </c>
      <c r="Q1788" t="str">
        <f t="shared" si="163"/>
        <v>photography</v>
      </c>
      <c r="R1788" t="str">
        <f t="shared" si="164"/>
        <v>photobooks</v>
      </c>
      <c r="S1788" s="8">
        <f t="shared" si="165"/>
        <v>41958.550659722227</v>
      </c>
      <c r="T1788" s="8">
        <f t="shared" si="166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7"/>
        <v>64</v>
      </c>
      <c r="Q1789" t="str">
        <f t="shared" si="163"/>
        <v>photography</v>
      </c>
      <c r="R1789" t="str">
        <f t="shared" si="164"/>
        <v>photobooks</v>
      </c>
      <c r="S1789" s="8">
        <f t="shared" si="165"/>
        <v>42068.65552083333</v>
      </c>
      <c r="T1789" s="8">
        <f t="shared" si="166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8">
        <f t="shared" si="165"/>
        <v>41913.94840277778</v>
      </c>
      <c r="T1790" s="8">
        <f t="shared" si="166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8">
        <f t="shared" si="165"/>
        <v>41956.250034722223</v>
      </c>
      <c r="T1791" s="8">
        <f t="shared" si="166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7"/>
        <v>109</v>
      </c>
      <c r="Q1792" t="str">
        <f t="shared" si="163"/>
        <v>photography</v>
      </c>
      <c r="R1792" t="str">
        <f t="shared" si="164"/>
        <v>photobooks</v>
      </c>
      <c r="S1792" s="8">
        <f t="shared" si="165"/>
        <v>42010.674513888895</v>
      </c>
      <c r="T1792" s="8">
        <f t="shared" si="166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7"/>
        <v>27</v>
      </c>
      <c r="Q1793" t="str">
        <f t="shared" si="163"/>
        <v>photography</v>
      </c>
      <c r="R1793" t="str">
        <f t="shared" si="164"/>
        <v>photobooks</v>
      </c>
      <c r="S1793" s="8">
        <f t="shared" si="165"/>
        <v>41973.740335648152</v>
      </c>
      <c r="T1793" s="8">
        <f t="shared" si="166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ROUND(E1794/D1794*100,0)</f>
        <v>61</v>
      </c>
      <c r="P1794">
        <f t="shared" si="167"/>
        <v>110</v>
      </c>
      <c r="Q1794" t="str">
        <f t="shared" si="163"/>
        <v>photography</v>
      </c>
      <c r="R1794" t="str">
        <f t="shared" si="164"/>
        <v>photobooks</v>
      </c>
      <c r="S1794" s="8">
        <f t="shared" si="165"/>
        <v>42189.031041666662</v>
      </c>
      <c r="T1794" s="8">
        <f t="shared" si="166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</v>
      </c>
      <c r="P1795">
        <f t="shared" si="167"/>
        <v>20</v>
      </c>
      <c r="Q1795" t="str">
        <f t="shared" ref="Q1795:Q1858" si="169">LEFT(N1795,SEARCH("/",N1795)-1)</f>
        <v>photography</v>
      </c>
      <c r="R1795" t="str">
        <f t="shared" ref="R1795:R1858" si="170">RIGHT(N1795,LEN(N1795)-SEARCH("/",N1795))</f>
        <v>photobooks</v>
      </c>
      <c r="S1795" s="8">
        <f t="shared" ref="S1795:S1858" si="171">(((J1795/60)/60)/24)+DATE(1970,1,1)</f>
        <v>41940.89166666667</v>
      </c>
      <c r="T1795" s="8">
        <f t="shared" ref="T1795:T1858" si="172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7"/>
        <v>55</v>
      </c>
      <c r="Q1796" t="str">
        <f t="shared" si="169"/>
        <v>photography</v>
      </c>
      <c r="R1796" t="str">
        <f t="shared" si="170"/>
        <v>photobooks</v>
      </c>
      <c r="S1796" s="8">
        <f t="shared" si="171"/>
        <v>42011.551180555558</v>
      </c>
      <c r="T1796" s="8">
        <f t="shared" si="172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7"/>
        <v>134</v>
      </c>
      <c r="Q1797" t="str">
        <f t="shared" si="169"/>
        <v>photography</v>
      </c>
      <c r="R1797" t="str">
        <f t="shared" si="170"/>
        <v>photobooks</v>
      </c>
      <c r="S1797" s="8">
        <f t="shared" si="171"/>
        <v>42628.288668981477</v>
      </c>
      <c r="T1797" s="8">
        <f t="shared" si="172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ref="P1798:P1861" si="173">ROUND(E1798/L1798,0)</f>
        <v>49</v>
      </c>
      <c r="Q1798" t="str">
        <f t="shared" si="169"/>
        <v>photography</v>
      </c>
      <c r="R1798" t="str">
        <f t="shared" si="170"/>
        <v>photobooks</v>
      </c>
      <c r="S1798" s="8">
        <f t="shared" si="171"/>
        <v>42515.439421296294</v>
      </c>
      <c r="T1798" s="8">
        <f t="shared" si="172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73"/>
        <v>48</v>
      </c>
      <c r="Q1799" t="str">
        <f t="shared" si="169"/>
        <v>photography</v>
      </c>
      <c r="R1799" t="str">
        <f t="shared" si="170"/>
        <v>photobooks</v>
      </c>
      <c r="S1799" s="8">
        <f t="shared" si="171"/>
        <v>42689.56931712963</v>
      </c>
      <c r="T1799" s="8">
        <f t="shared" si="172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73"/>
        <v>59</v>
      </c>
      <c r="Q1800" t="str">
        <f t="shared" si="169"/>
        <v>photography</v>
      </c>
      <c r="R1800" t="str">
        <f t="shared" si="170"/>
        <v>photobooks</v>
      </c>
      <c r="S1800" s="8">
        <f t="shared" si="171"/>
        <v>42344.32677083333</v>
      </c>
      <c r="T1800" s="8">
        <f t="shared" si="172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73"/>
        <v>12</v>
      </c>
      <c r="Q1801" t="str">
        <f t="shared" si="169"/>
        <v>photography</v>
      </c>
      <c r="R1801" t="str">
        <f t="shared" si="170"/>
        <v>photobooks</v>
      </c>
      <c r="S1801" s="8">
        <f t="shared" si="171"/>
        <v>41934.842685185184</v>
      </c>
      <c r="T1801" s="8">
        <f t="shared" si="172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73"/>
        <v>84</v>
      </c>
      <c r="Q1802" t="str">
        <f t="shared" si="169"/>
        <v>photography</v>
      </c>
      <c r="R1802" t="str">
        <f t="shared" si="170"/>
        <v>photobooks</v>
      </c>
      <c r="S1802" s="8">
        <f t="shared" si="171"/>
        <v>42623.606134259258</v>
      </c>
      <c r="T1802" s="8">
        <f t="shared" si="172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73"/>
        <v>64</v>
      </c>
      <c r="Q1803" t="str">
        <f t="shared" si="169"/>
        <v>photography</v>
      </c>
      <c r="R1803" t="str">
        <f t="shared" si="170"/>
        <v>photobooks</v>
      </c>
      <c r="S1803" s="8">
        <f t="shared" si="171"/>
        <v>42321.660509259258</v>
      </c>
      <c r="T1803" s="8">
        <f t="shared" si="172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73"/>
        <v>94</v>
      </c>
      <c r="Q1804" t="str">
        <f t="shared" si="169"/>
        <v>photography</v>
      </c>
      <c r="R1804" t="str">
        <f t="shared" si="170"/>
        <v>photobooks</v>
      </c>
      <c r="S1804" s="8">
        <f t="shared" si="171"/>
        <v>42159.47256944445</v>
      </c>
      <c r="T1804" s="8">
        <f t="shared" si="172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73"/>
        <v>72</v>
      </c>
      <c r="Q1805" t="str">
        <f t="shared" si="169"/>
        <v>photography</v>
      </c>
      <c r="R1805" t="str">
        <f t="shared" si="170"/>
        <v>photobooks</v>
      </c>
      <c r="S1805" s="8">
        <f t="shared" si="171"/>
        <v>42018.071550925932</v>
      </c>
      <c r="T1805" s="8">
        <f t="shared" si="172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73"/>
        <v>105</v>
      </c>
      <c r="Q1806" t="str">
        <f t="shared" si="169"/>
        <v>photography</v>
      </c>
      <c r="R1806" t="str">
        <f t="shared" si="170"/>
        <v>photobooks</v>
      </c>
      <c r="S1806" s="8">
        <f t="shared" si="171"/>
        <v>42282.678287037037</v>
      </c>
      <c r="T1806" s="8">
        <f t="shared" si="172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73"/>
        <v>67</v>
      </c>
      <c r="Q1807" t="str">
        <f t="shared" si="169"/>
        <v>photography</v>
      </c>
      <c r="R1807" t="str">
        <f t="shared" si="170"/>
        <v>photobooks</v>
      </c>
      <c r="S1807" s="8">
        <f t="shared" si="171"/>
        <v>42247.803912037038</v>
      </c>
      <c r="T1807" s="8">
        <f t="shared" si="172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73"/>
        <v>74</v>
      </c>
      <c r="Q1808" t="str">
        <f t="shared" si="169"/>
        <v>photography</v>
      </c>
      <c r="R1808" t="str">
        <f t="shared" si="170"/>
        <v>photobooks</v>
      </c>
      <c r="S1808" s="8">
        <f t="shared" si="171"/>
        <v>41877.638298611113</v>
      </c>
      <c r="T1808" s="8">
        <f t="shared" si="172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73"/>
        <v>69</v>
      </c>
      <c r="Q1809" t="str">
        <f t="shared" si="169"/>
        <v>photography</v>
      </c>
      <c r="R1809" t="str">
        <f t="shared" si="170"/>
        <v>photobooks</v>
      </c>
      <c r="S1809" s="8">
        <f t="shared" si="171"/>
        <v>41880.068437499998</v>
      </c>
      <c r="T1809" s="8">
        <f t="shared" si="172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73"/>
        <v>121</v>
      </c>
      <c r="Q1810" t="str">
        <f t="shared" si="169"/>
        <v>photography</v>
      </c>
      <c r="R1810" t="str">
        <f t="shared" si="170"/>
        <v>photobooks</v>
      </c>
      <c r="S1810" s="8">
        <f t="shared" si="171"/>
        <v>42742.680902777778</v>
      </c>
      <c r="T1810" s="8">
        <f t="shared" si="172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73"/>
        <v>42</v>
      </c>
      <c r="Q1811" t="str">
        <f t="shared" si="169"/>
        <v>photography</v>
      </c>
      <c r="R1811" t="str">
        <f t="shared" si="170"/>
        <v>photobooks</v>
      </c>
      <c r="S1811" s="8">
        <f t="shared" si="171"/>
        <v>42029.907858796301</v>
      </c>
      <c r="T1811" s="8">
        <f t="shared" si="172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73"/>
        <v>8</v>
      </c>
      <c r="Q1812" t="str">
        <f t="shared" si="169"/>
        <v>photography</v>
      </c>
      <c r="R1812" t="str">
        <f t="shared" si="170"/>
        <v>photobooks</v>
      </c>
      <c r="S1812" s="8">
        <f t="shared" si="171"/>
        <v>41860.91002314815</v>
      </c>
      <c r="T1812" s="8">
        <f t="shared" si="172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73"/>
        <v>2</v>
      </c>
      <c r="Q1813" t="str">
        <f t="shared" si="169"/>
        <v>photography</v>
      </c>
      <c r="R1813" t="str">
        <f t="shared" si="170"/>
        <v>photobooks</v>
      </c>
      <c r="S1813" s="8">
        <f t="shared" si="171"/>
        <v>41876.433680555558</v>
      </c>
      <c r="T1813" s="8">
        <f t="shared" si="172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73"/>
        <v>38</v>
      </c>
      <c r="Q1814" t="str">
        <f t="shared" si="169"/>
        <v>photography</v>
      </c>
      <c r="R1814" t="str">
        <f t="shared" si="170"/>
        <v>photobooks</v>
      </c>
      <c r="S1814" s="8">
        <f t="shared" si="171"/>
        <v>42524.318703703699</v>
      </c>
      <c r="T1814" s="8">
        <f t="shared" si="172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73"/>
        <v>#DIV/0!</v>
      </c>
      <c r="Q1815" t="str">
        <f t="shared" si="169"/>
        <v>photography</v>
      </c>
      <c r="R1815" t="str">
        <f t="shared" si="170"/>
        <v>photobooks</v>
      </c>
      <c r="S1815" s="8">
        <f t="shared" si="171"/>
        <v>41829.889027777775</v>
      </c>
      <c r="T1815" s="8">
        <f t="shared" si="172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73"/>
        <v>42</v>
      </c>
      <c r="Q1816" t="str">
        <f t="shared" si="169"/>
        <v>photography</v>
      </c>
      <c r="R1816" t="str">
        <f t="shared" si="170"/>
        <v>photobooks</v>
      </c>
      <c r="S1816" s="8">
        <f t="shared" si="171"/>
        <v>42033.314074074078</v>
      </c>
      <c r="T1816" s="8">
        <f t="shared" si="172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73"/>
        <v>#DIV/0!</v>
      </c>
      <c r="Q1817" t="str">
        <f t="shared" si="169"/>
        <v>photography</v>
      </c>
      <c r="R1817" t="str">
        <f t="shared" si="170"/>
        <v>photobooks</v>
      </c>
      <c r="S1817" s="8">
        <f t="shared" si="171"/>
        <v>42172.906678240746</v>
      </c>
      <c r="T1817" s="8">
        <f t="shared" si="172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73"/>
        <v>85</v>
      </c>
      <c r="Q1818" t="str">
        <f t="shared" si="169"/>
        <v>photography</v>
      </c>
      <c r="R1818" t="str">
        <f t="shared" si="170"/>
        <v>photobooks</v>
      </c>
      <c r="S1818" s="8">
        <f t="shared" si="171"/>
        <v>42548.876192129625</v>
      </c>
      <c r="T1818" s="8">
        <f t="shared" si="172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73"/>
        <v>94</v>
      </c>
      <c r="Q1819" t="str">
        <f t="shared" si="169"/>
        <v>photography</v>
      </c>
      <c r="R1819" t="str">
        <f t="shared" si="170"/>
        <v>photobooks</v>
      </c>
      <c r="S1819" s="8">
        <f t="shared" si="171"/>
        <v>42705.662118055552</v>
      </c>
      <c r="T1819" s="8">
        <f t="shared" si="172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73"/>
        <v>#DIV/0!</v>
      </c>
      <c r="Q1820" t="str">
        <f t="shared" si="169"/>
        <v>photography</v>
      </c>
      <c r="R1820" t="str">
        <f t="shared" si="170"/>
        <v>photobooks</v>
      </c>
      <c r="S1820" s="8">
        <f t="shared" si="171"/>
        <v>42067.234375</v>
      </c>
      <c r="T1820" s="8">
        <f t="shared" si="172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73"/>
        <v>6</v>
      </c>
      <c r="Q1821" t="str">
        <f t="shared" si="169"/>
        <v>photography</v>
      </c>
      <c r="R1821" t="str">
        <f t="shared" si="170"/>
        <v>photobooks</v>
      </c>
      <c r="S1821" s="8">
        <f t="shared" si="171"/>
        <v>41820.752268518518</v>
      </c>
      <c r="T1821" s="8">
        <f t="shared" si="172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73"/>
        <v>213</v>
      </c>
      <c r="Q1822" t="str">
        <f t="shared" si="169"/>
        <v>photography</v>
      </c>
      <c r="R1822" t="str">
        <f t="shared" si="170"/>
        <v>photobooks</v>
      </c>
      <c r="S1822" s="8">
        <f t="shared" si="171"/>
        <v>42065.084375000006</v>
      </c>
      <c r="T1822" s="8">
        <f t="shared" si="172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73"/>
        <v>59</v>
      </c>
      <c r="Q1823" t="str">
        <f t="shared" si="169"/>
        <v>music</v>
      </c>
      <c r="R1823" t="str">
        <f t="shared" si="170"/>
        <v>rock</v>
      </c>
      <c r="S1823" s="8">
        <f t="shared" si="171"/>
        <v>40926.319062499999</v>
      </c>
      <c r="T1823" s="8">
        <f t="shared" si="172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73"/>
        <v>27</v>
      </c>
      <c r="Q1824" t="str">
        <f t="shared" si="169"/>
        <v>music</v>
      </c>
      <c r="R1824" t="str">
        <f t="shared" si="170"/>
        <v>rock</v>
      </c>
      <c r="S1824" s="8">
        <f t="shared" si="171"/>
        <v>41634.797013888885</v>
      </c>
      <c r="T1824" s="8">
        <f t="shared" si="172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73"/>
        <v>25</v>
      </c>
      <c r="Q1825" t="str">
        <f t="shared" si="169"/>
        <v>music</v>
      </c>
      <c r="R1825" t="str">
        <f t="shared" si="170"/>
        <v>rock</v>
      </c>
      <c r="S1825" s="8">
        <f t="shared" si="171"/>
        <v>41176.684907407405</v>
      </c>
      <c r="T1825" s="8">
        <f t="shared" si="172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73"/>
        <v>75</v>
      </c>
      <c r="Q1826" t="str">
        <f t="shared" si="169"/>
        <v>music</v>
      </c>
      <c r="R1826" t="str">
        <f t="shared" si="170"/>
        <v>rock</v>
      </c>
      <c r="S1826" s="8">
        <f t="shared" si="171"/>
        <v>41626.916284722225</v>
      </c>
      <c r="T1826" s="8">
        <f t="shared" si="172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73"/>
        <v>42</v>
      </c>
      <c r="Q1827" t="str">
        <f t="shared" si="169"/>
        <v>music</v>
      </c>
      <c r="R1827" t="str">
        <f t="shared" si="170"/>
        <v>rock</v>
      </c>
      <c r="S1827" s="8">
        <f t="shared" si="171"/>
        <v>41443.83452546296</v>
      </c>
      <c r="T1827" s="8">
        <f t="shared" si="172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73"/>
        <v>53</v>
      </c>
      <c r="Q1828" t="str">
        <f t="shared" si="169"/>
        <v>music</v>
      </c>
      <c r="R1828" t="str">
        <f t="shared" si="170"/>
        <v>rock</v>
      </c>
      <c r="S1828" s="8">
        <f t="shared" si="171"/>
        <v>41657.923807870371</v>
      </c>
      <c r="T1828" s="8">
        <f t="shared" si="172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73"/>
        <v>84</v>
      </c>
      <c r="Q1829" t="str">
        <f t="shared" si="169"/>
        <v>music</v>
      </c>
      <c r="R1829" t="str">
        <f t="shared" si="170"/>
        <v>rock</v>
      </c>
      <c r="S1829" s="8">
        <f t="shared" si="171"/>
        <v>40555.325937499998</v>
      </c>
      <c r="T1829" s="8">
        <f t="shared" si="172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73"/>
        <v>417</v>
      </c>
      <c r="Q1830" t="str">
        <f t="shared" si="169"/>
        <v>music</v>
      </c>
      <c r="R1830" t="str">
        <f t="shared" si="170"/>
        <v>rock</v>
      </c>
      <c r="S1830" s="8">
        <f t="shared" si="171"/>
        <v>41736.899652777778</v>
      </c>
      <c r="T1830" s="8">
        <f t="shared" si="172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73"/>
        <v>76</v>
      </c>
      <c r="Q1831" t="str">
        <f t="shared" si="169"/>
        <v>music</v>
      </c>
      <c r="R1831" t="str">
        <f t="shared" si="170"/>
        <v>rock</v>
      </c>
      <c r="S1831" s="8">
        <f t="shared" si="171"/>
        <v>40516.087627314817</v>
      </c>
      <c r="T1831" s="8">
        <f t="shared" si="172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73"/>
        <v>67</v>
      </c>
      <c r="Q1832" t="str">
        <f t="shared" si="169"/>
        <v>music</v>
      </c>
      <c r="R1832" t="str">
        <f t="shared" si="170"/>
        <v>rock</v>
      </c>
      <c r="S1832" s="8">
        <f t="shared" si="171"/>
        <v>41664.684108796297</v>
      </c>
      <c r="T1832" s="8">
        <f t="shared" si="172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73"/>
        <v>74</v>
      </c>
      <c r="Q1833" t="str">
        <f t="shared" si="169"/>
        <v>music</v>
      </c>
      <c r="R1833" t="str">
        <f t="shared" si="170"/>
        <v>rock</v>
      </c>
      <c r="S1833" s="8">
        <f t="shared" si="171"/>
        <v>41026.996099537035</v>
      </c>
      <c r="T1833" s="8">
        <f t="shared" si="172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73"/>
        <v>25</v>
      </c>
      <c r="Q1834" t="str">
        <f t="shared" si="169"/>
        <v>music</v>
      </c>
      <c r="R1834" t="str">
        <f t="shared" si="170"/>
        <v>rock</v>
      </c>
      <c r="S1834" s="8">
        <f t="shared" si="171"/>
        <v>40576.539664351854</v>
      </c>
      <c r="T1834" s="8">
        <f t="shared" si="172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73"/>
        <v>42</v>
      </c>
      <c r="Q1835" t="str">
        <f t="shared" si="169"/>
        <v>music</v>
      </c>
      <c r="R1835" t="str">
        <f t="shared" si="170"/>
        <v>rock</v>
      </c>
      <c r="S1835" s="8">
        <f t="shared" si="171"/>
        <v>41303.044016203705</v>
      </c>
      <c r="T1835" s="8">
        <f t="shared" si="172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73"/>
        <v>131</v>
      </c>
      <c r="Q1836" t="str">
        <f t="shared" si="169"/>
        <v>music</v>
      </c>
      <c r="R1836" t="str">
        <f t="shared" si="170"/>
        <v>rock</v>
      </c>
      <c r="S1836" s="8">
        <f t="shared" si="171"/>
        <v>41988.964062500003</v>
      </c>
      <c r="T1836" s="8">
        <f t="shared" si="172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73"/>
        <v>47</v>
      </c>
      <c r="Q1837" t="str">
        <f t="shared" si="169"/>
        <v>music</v>
      </c>
      <c r="R1837" t="str">
        <f t="shared" si="170"/>
        <v>rock</v>
      </c>
      <c r="S1837" s="8">
        <f t="shared" si="171"/>
        <v>42430.702210648145</v>
      </c>
      <c r="T1837" s="8">
        <f t="shared" si="172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73"/>
        <v>182</v>
      </c>
      <c r="Q1838" t="str">
        <f t="shared" si="169"/>
        <v>music</v>
      </c>
      <c r="R1838" t="str">
        <f t="shared" si="170"/>
        <v>rock</v>
      </c>
      <c r="S1838" s="8">
        <f t="shared" si="171"/>
        <v>41305.809363425928</v>
      </c>
      <c r="T1838" s="8">
        <f t="shared" si="172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73"/>
        <v>61</v>
      </c>
      <c r="Q1839" t="str">
        <f t="shared" si="169"/>
        <v>music</v>
      </c>
      <c r="R1839" t="str">
        <f t="shared" si="170"/>
        <v>rock</v>
      </c>
      <c r="S1839" s="8">
        <f t="shared" si="171"/>
        <v>40926.047858796301</v>
      </c>
      <c r="T1839" s="8">
        <f t="shared" si="172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73"/>
        <v>36</v>
      </c>
      <c r="Q1840" t="str">
        <f t="shared" si="169"/>
        <v>music</v>
      </c>
      <c r="R1840" t="str">
        <f t="shared" si="170"/>
        <v>rock</v>
      </c>
      <c r="S1840" s="8">
        <f t="shared" si="171"/>
        <v>40788.786539351851</v>
      </c>
      <c r="T1840" s="8">
        <f t="shared" si="172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73"/>
        <v>46</v>
      </c>
      <c r="Q1841" t="str">
        <f t="shared" si="169"/>
        <v>music</v>
      </c>
      <c r="R1841" t="str">
        <f t="shared" si="170"/>
        <v>rock</v>
      </c>
      <c r="S1841" s="8">
        <f t="shared" si="171"/>
        <v>42614.722013888888</v>
      </c>
      <c r="T1841" s="8">
        <f t="shared" si="172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73"/>
        <v>75</v>
      </c>
      <c r="Q1842" t="str">
        <f t="shared" si="169"/>
        <v>music</v>
      </c>
      <c r="R1842" t="str">
        <f t="shared" si="170"/>
        <v>rock</v>
      </c>
      <c r="S1842" s="8">
        <f t="shared" si="171"/>
        <v>41382.096180555556</v>
      </c>
      <c r="T1842" s="8">
        <f t="shared" si="172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73"/>
        <v>51</v>
      </c>
      <c r="Q1843" t="str">
        <f t="shared" si="169"/>
        <v>music</v>
      </c>
      <c r="R1843" t="str">
        <f t="shared" si="170"/>
        <v>rock</v>
      </c>
      <c r="S1843" s="8">
        <f t="shared" si="171"/>
        <v>41745.84542824074</v>
      </c>
      <c r="T1843" s="8">
        <f t="shared" si="172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73"/>
        <v>119</v>
      </c>
      <c r="Q1844" t="str">
        <f t="shared" si="169"/>
        <v>music</v>
      </c>
      <c r="R1844" t="str">
        <f t="shared" si="170"/>
        <v>rock</v>
      </c>
      <c r="S1844" s="8">
        <f t="shared" si="171"/>
        <v>42031.631724537037</v>
      </c>
      <c r="T1844" s="8">
        <f t="shared" si="172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73"/>
        <v>93</v>
      </c>
      <c r="Q1845" t="str">
        <f t="shared" si="169"/>
        <v>music</v>
      </c>
      <c r="R1845" t="str">
        <f t="shared" si="170"/>
        <v>rock</v>
      </c>
      <c r="S1845" s="8">
        <f t="shared" si="171"/>
        <v>40564.994837962964</v>
      </c>
      <c r="T1845" s="8">
        <f t="shared" si="172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73"/>
        <v>76</v>
      </c>
      <c r="Q1846" t="str">
        <f t="shared" si="169"/>
        <v>music</v>
      </c>
      <c r="R1846" t="str">
        <f t="shared" si="170"/>
        <v>rock</v>
      </c>
      <c r="S1846" s="8">
        <f t="shared" si="171"/>
        <v>40666.973541666666</v>
      </c>
      <c r="T1846" s="8">
        <f t="shared" si="172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73"/>
        <v>53</v>
      </c>
      <c r="Q1847" t="str">
        <f t="shared" si="169"/>
        <v>music</v>
      </c>
      <c r="R1847" t="str">
        <f t="shared" si="170"/>
        <v>rock</v>
      </c>
      <c r="S1847" s="8">
        <f t="shared" si="171"/>
        <v>42523.333310185189</v>
      </c>
      <c r="T1847" s="8">
        <f t="shared" si="172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73"/>
        <v>99</v>
      </c>
      <c r="Q1848" t="str">
        <f t="shared" si="169"/>
        <v>music</v>
      </c>
      <c r="R1848" t="str">
        <f t="shared" si="170"/>
        <v>rock</v>
      </c>
      <c r="S1848" s="8">
        <f t="shared" si="171"/>
        <v>41228.650196759263</v>
      </c>
      <c r="T1848" s="8">
        <f t="shared" si="172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73"/>
        <v>80</v>
      </c>
      <c r="Q1849" t="str">
        <f t="shared" si="169"/>
        <v>music</v>
      </c>
      <c r="R1849" t="str">
        <f t="shared" si="170"/>
        <v>rock</v>
      </c>
      <c r="S1849" s="8">
        <f t="shared" si="171"/>
        <v>42094.236481481479</v>
      </c>
      <c r="T1849" s="8">
        <f t="shared" si="172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73"/>
        <v>134</v>
      </c>
      <c r="Q1850" t="str">
        <f t="shared" si="169"/>
        <v>music</v>
      </c>
      <c r="R1850" t="str">
        <f t="shared" si="170"/>
        <v>rock</v>
      </c>
      <c r="S1850" s="8">
        <f t="shared" si="171"/>
        <v>40691.788055555553</v>
      </c>
      <c r="T1850" s="8">
        <f t="shared" si="172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73"/>
        <v>38</v>
      </c>
      <c r="Q1851" t="str">
        <f t="shared" si="169"/>
        <v>music</v>
      </c>
      <c r="R1851" t="str">
        <f t="shared" si="170"/>
        <v>rock</v>
      </c>
      <c r="S1851" s="8">
        <f t="shared" si="171"/>
        <v>41169.845590277779</v>
      </c>
      <c r="T1851" s="8">
        <f t="shared" si="172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73"/>
        <v>51</v>
      </c>
      <c r="Q1852" t="str">
        <f t="shared" si="169"/>
        <v>music</v>
      </c>
      <c r="R1852" t="str">
        <f t="shared" si="170"/>
        <v>rock</v>
      </c>
      <c r="S1852" s="8">
        <f t="shared" si="171"/>
        <v>41800.959490740745</v>
      </c>
      <c r="T1852" s="8">
        <f t="shared" si="172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73"/>
        <v>50</v>
      </c>
      <c r="Q1853" t="str">
        <f t="shared" si="169"/>
        <v>music</v>
      </c>
      <c r="R1853" t="str">
        <f t="shared" si="170"/>
        <v>rock</v>
      </c>
      <c r="S1853" s="8">
        <f t="shared" si="171"/>
        <v>41827.906689814816</v>
      </c>
      <c r="T1853" s="8">
        <f t="shared" si="172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73"/>
        <v>134</v>
      </c>
      <c r="Q1854" t="str">
        <f t="shared" si="169"/>
        <v>music</v>
      </c>
      <c r="R1854" t="str">
        <f t="shared" si="170"/>
        <v>rock</v>
      </c>
      <c r="S1854" s="8">
        <f t="shared" si="171"/>
        <v>42081.77143518519</v>
      </c>
      <c r="T1854" s="8">
        <f t="shared" si="172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73"/>
        <v>58</v>
      </c>
      <c r="Q1855" t="str">
        <f t="shared" si="169"/>
        <v>music</v>
      </c>
      <c r="R1855" t="str">
        <f t="shared" si="170"/>
        <v>rock</v>
      </c>
      <c r="S1855" s="8">
        <f t="shared" si="171"/>
        <v>41177.060381944444</v>
      </c>
      <c r="T1855" s="8">
        <f t="shared" si="172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73"/>
        <v>88</v>
      </c>
      <c r="Q1856" t="str">
        <f t="shared" si="169"/>
        <v>music</v>
      </c>
      <c r="R1856" t="str">
        <f t="shared" si="170"/>
        <v>rock</v>
      </c>
      <c r="S1856" s="8">
        <f t="shared" si="171"/>
        <v>41388.021261574075</v>
      </c>
      <c r="T1856" s="8">
        <f t="shared" si="172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73"/>
        <v>71</v>
      </c>
      <c r="Q1857" t="str">
        <f t="shared" si="169"/>
        <v>music</v>
      </c>
      <c r="R1857" t="str">
        <f t="shared" si="170"/>
        <v>rock</v>
      </c>
      <c r="S1857" s="8">
        <f t="shared" si="171"/>
        <v>41600.538657407407</v>
      </c>
      <c r="T1857" s="8">
        <f t="shared" si="172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ROUND(E1858/D1858*100,0)</f>
        <v>101</v>
      </c>
      <c r="P1858">
        <f t="shared" si="173"/>
        <v>53</v>
      </c>
      <c r="Q1858" t="str">
        <f t="shared" si="169"/>
        <v>music</v>
      </c>
      <c r="R1858" t="str">
        <f t="shared" si="170"/>
        <v>rock</v>
      </c>
      <c r="S1858" s="8">
        <f t="shared" si="171"/>
        <v>41817.854999999996</v>
      </c>
      <c r="T1858" s="8">
        <f t="shared" si="172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>
        <f t="shared" si="173"/>
        <v>136</v>
      </c>
      <c r="Q1859" t="str">
        <f t="shared" ref="Q1859:Q1922" si="175">LEFT(N1859,SEARCH("/",N1859)-1)</f>
        <v>music</v>
      </c>
      <c r="R1859" t="str">
        <f t="shared" ref="R1859:R1922" si="176">RIGHT(N1859,LEN(N1859)-SEARCH("/",N1859))</f>
        <v>rock</v>
      </c>
      <c r="S1859" s="8">
        <f t="shared" ref="S1859:S1922" si="177">(((J1859/60)/60)/24)+DATE(1970,1,1)</f>
        <v>41864.76866898148</v>
      </c>
      <c r="T1859" s="8">
        <f t="shared" ref="T1859:T1922" si="178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3"/>
        <v>41</v>
      </c>
      <c r="Q1860" t="str">
        <f t="shared" si="175"/>
        <v>music</v>
      </c>
      <c r="R1860" t="str">
        <f t="shared" si="176"/>
        <v>rock</v>
      </c>
      <c r="S1860" s="8">
        <f t="shared" si="177"/>
        <v>40833.200474537036</v>
      </c>
      <c r="T1860" s="8">
        <f t="shared" si="178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3"/>
        <v>71</v>
      </c>
      <c r="Q1861" t="str">
        <f t="shared" si="175"/>
        <v>music</v>
      </c>
      <c r="R1861" t="str">
        <f t="shared" si="176"/>
        <v>rock</v>
      </c>
      <c r="S1861" s="8">
        <f t="shared" si="177"/>
        <v>40778.770011574074</v>
      </c>
      <c r="T1861" s="8">
        <f t="shared" si="178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ref="P1862:P1925" si="179">ROUND(E1862/L1862,0)</f>
        <v>53</v>
      </c>
      <c r="Q1862" t="str">
        <f t="shared" si="175"/>
        <v>music</v>
      </c>
      <c r="R1862" t="str">
        <f t="shared" si="176"/>
        <v>rock</v>
      </c>
      <c r="S1862" s="8">
        <f t="shared" si="177"/>
        <v>41655.709305555552</v>
      </c>
      <c r="T1862" s="8">
        <f t="shared" si="178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9"/>
        <v>#DIV/0!</v>
      </c>
      <c r="Q1863" t="str">
        <f t="shared" si="175"/>
        <v>games</v>
      </c>
      <c r="R1863" t="str">
        <f t="shared" si="176"/>
        <v>mobile games</v>
      </c>
      <c r="S1863" s="8">
        <f t="shared" si="177"/>
        <v>42000.300243055557</v>
      </c>
      <c r="T1863" s="8">
        <f t="shared" si="178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9"/>
        <v>91</v>
      </c>
      <c r="Q1864" t="str">
        <f t="shared" si="175"/>
        <v>games</v>
      </c>
      <c r="R1864" t="str">
        <f t="shared" si="176"/>
        <v>mobile games</v>
      </c>
      <c r="S1864" s="8">
        <f t="shared" si="177"/>
        <v>42755.492754629624</v>
      </c>
      <c r="T1864" s="8">
        <f t="shared" si="178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9"/>
        <v>5</v>
      </c>
      <c r="Q1865" t="str">
        <f t="shared" si="175"/>
        <v>games</v>
      </c>
      <c r="R1865" t="str">
        <f t="shared" si="176"/>
        <v>mobile games</v>
      </c>
      <c r="S1865" s="8">
        <f t="shared" si="177"/>
        <v>41772.797280092593</v>
      </c>
      <c r="T1865" s="8">
        <f t="shared" si="178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9"/>
        <v>58</v>
      </c>
      <c r="Q1866" t="str">
        <f t="shared" si="175"/>
        <v>games</v>
      </c>
      <c r="R1866" t="str">
        <f t="shared" si="176"/>
        <v>mobile games</v>
      </c>
      <c r="S1866" s="8">
        <f t="shared" si="177"/>
        <v>41733.716435185182</v>
      </c>
      <c r="T1866" s="8">
        <f t="shared" si="178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9"/>
        <v>2</v>
      </c>
      <c r="Q1867" t="str">
        <f t="shared" si="175"/>
        <v>games</v>
      </c>
      <c r="R1867" t="str">
        <f t="shared" si="176"/>
        <v>mobile games</v>
      </c>
      <c r="S1867" s="8">
        <f t="shared" si="177"/>
        <v>42645.367442129631</v>
      </c>
      <c r="T1867" s="8">
        <f t="shared" si="178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9"/>
        <v>63</v>
      </c>
      <c r="Q1868" t="str">
        <f t="shared" si="175"/>
        <v>games</v>
      </c>
      <c r="R1868" t="str">
        <f t="shared" si="176"/>
        <v>mobile games</v>
      </c>
      <c r="S1868" s="8">
        <f t="shared" si="177"/>
        <v>42742.246493055558</v>
      </c>
      <c r="T1868" s="8">
        <f t="shared" si="178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8">
        <f t="shared" si="177"/>
        <v>42649.924907407403</v>
      </c>
      <c r="T1869" s="8">
        <f t="shared" si="178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9"/>
        <v>72</v>
      </c>
      <c r="Q1870" t="str">
        <f t="shared" si="175"/>
        <v>games</v>
      </c>
      <c r="R1870" t="str">
        <f t="shared" si="176"/>
        <v>mobile games</v>
      </c>
      <c r="S1870" s="8">
        <f t="shared" si="177"/>
        <v>42328.779224537036</v>
      </c>
      <c r="T1870" s="8">
        <f t="shared" si="178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9"/>
        <v>#DIV/0!</v>
      </c>
      <c r="Q1871" t="str">
        <f t="shared" si="175"/>
        <v>games</v>
      </c>
      <c r="R1871" t="str">
        <f t="shared" si="176"/>
        <v>mobile games</v>
      </c>
      <c r="S1871" s="8">
        <f t="shared" si="177"/>
        <v>42709.002881944441</v>
      </c>
      <c r="T1871" s="8">
        <f t="shared" si="178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9"/>
        <v>33</v>
      </c>
      <c r="Q1872" t="str">
        <f t="shared" si="175"/>
        <v>games</v>
      </c>
      <c r="R1872" t="str">
        <f t="shared" si="176"/>
        <v>mobile games</v>
      </c>
      <c r="S1872" s="8">
        <f t="shared" si="177"/>
        <v>42371.355729166666</v>
      </c>
      <c r="T1872" s="8">
        <f t="shared" si="178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9"/>
        <v>49</v>
      </c>
      <c r="Q1873" t="str">
        <f t="shared" si="175"/>
        <v>games</v>
      </c>
      <c r="R1873" t="str">
        <f t="shared" si="176"/>
        <v>mobile games</v>
      </c>
      <c r="S1873" s="8">
        <f t="shared" si="177"/>
        <v>41923.783576388887</v>
      </c>
      <c r="T1873" s="8">
        <f t="shared" si="178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9"/>
        <v>16</v>
      </c>
      <c r="Q1874" t="str">
        <f t="shared" si="175"/>
        <v>games</v>
      </c>
      <c r="R1874" t="str">
        <f t="shared" si="176"/>
        <v>mobile games</v>
      </c>
      <c r="S1874" s="8">
        <f t="shared" si="177"/>
        <v>42155.129652777774</v>
      </c>
      <c r="T1874" s="8">
        <f t="shared" si="178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8">
        <f t="shared" si="177"/>
        <v>42164.615856481483</v>
      </c>
      <c r="T1875" s="8">
        <f t="shared" si="178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8">
        <f t="shared" si="177"/>
        <v>42529.969131944439</v>
      </c>
      <c r="T1876" s="8">
        <f t="shared" si="178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8">
        <f t="shared" si="177"/>
        <v>42528.899398148147</v>
      </c>
      <c r="T1877" s="8">
        <f t="shared" si="178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9"/>
        <v>#DIV/0!</v>
      </c>
      <c r="Q1878" t="str">
        <f t="shared" si="175"/>
        <v>games</v>
      </c>
      <c r="R1878" t="str">
        <f t="shared" si="176"/>
        <v>mobile games</v>
      </c>
      <c r="S1878" s="8">
        <f t="shared" si="177"/>
        <v>41776.284780092588</v>
      </c>
      <c r="T1878" s="8">
        <f t="shared" si="178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9"/>
        <v>#DIV/0!</v>
      </c>
      <c r="Q1879" t="str">
        <f t="shared" si="175"/>
        <v>games</v>
      </c>
      <c r="R1879" t="str">
        <f t="shared" si="176"/>
        <v>mobile games</v>
      </c>
      <c r="S1879" s="8">
        <f t="shared" si="177"/>
        <v>42035.029224537036</v>
      </c>
      <c r="T1879" s="8">
        <f t="shared" si="178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9"/>
        <v>#DIV/0!</v>
      </c>
      <c r="Q1880" t="str">
        <f t="shared" si="175"/>
        <v>games</v>
      </c>
      <c r="R1880" t="str">
        <f t="shared" si="176"/>
        <v>mobile games</v>
      </c>
      <c r="S1880" s="8">
        <f t="shared" si="177"/>
        <v>41773.008738425924</v>
      </c>
      <c r="T1880" s="8">
        <f t="shared" si="178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9"/>
        <v>3</v>
      </c>
      <c r="Q1881" t="str">
        <f t="shared" si="175"/>
        <v>games</v>
      </c>
      <c r="R1881" t="str">
        <f t="shared" si="176"/>
        <v>mobile games</v>
      </c>
      <c r="S1881" s="8">
        <f t="shared" si="177"/>
        <v>42413.649641203709</v>
      </c>
      <c r="T1881" s="8">
        <f t="shared" si="178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9"/>
        <v>42</v>
      </c>
      <c r="Q1882" t="str">
        <f t="shared" si="175"/>
        <v>games</v>
      </c>
      <c r="R1882" t="str">
        <f t="shared" si="176"/>
        <v>mobile games</v>
      </c>
      <c r="S1882" s="8">
        <f t="shared" si="177"/>
        <v>42430.566898148143</v>
      </c>
      <c r="T1882" s="8">
        <f t="shared" si="178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9"/>
        <v>49</v>
      </c>
      <c r="Q1883" t="str">
        <f t="shared" si="175"/>
        <v>music</v>
      </c>
      <c r="R1883" t="str">
        <f t="shared" si="176"/>
        <v>indie rock</v>
      </c>
      <c r="S1883" s="8">
        <f t="shared" si="177"/>
        <v>42043.152650462958</v>
      </c>
      <c r="T1883" s="8">
        <f t="shared" si="178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9"/>
        <v>42</v>
      </c>
      <c r="Q1884" t="str">
        <f t="shared" si="175"/>
        <v>music</v>
      </c>
      <c r="R1884" t="str">
        <f t="shared" si="176"/>
        <v>indie rock</v>
      </c>
      <c r="S1884" s="8">
        <f t="shared" si="177"/>
        <v>41067.949212962965</v>
      </c>
      <c r="T1884" s="8">
        <f t="shared" si="178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9"/>
        <v>33</v>
      </c>
      <c r="Q1885" t="str">
        <f t="shared" si="175"/>
        <v>music</v>
      </c>
      <c r="R1885" t="str">
        <f t="shared" si="176"/>
        <v>indie rock</v>
      </c>
      <c r="S1885" s="8">
        <f t="shared" si="177"/>
        <v>40977.948009259257</v>
      </c>
      <c r="T1885" s="8">
        <f t="shared" si="178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9"/>
        <v>52</v>
      </c>
      <c r="Q1886" t="str">
        <f t="shared" si="175"/>
        <v>music</v>
      </c>
      <c r="R1886" t="str">
        <f t="shared" si="176"/>
        <v>indie rock</v>
      </c>
      <c r="S1886" s="8">
        <f t="shared" si="177"/>
        <v>41205.198321759257</v>
      </c>
      <c r="T1886" s="8">
        <f t="shared" si="178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9"/>
        <v>51</v>
      </c>
      <c r="Q1887" t="str">
        <f t="shared" si="175"/>
        <v>music</v>
      </c>
      <c r="R1887" t="str">
        <f t="shared" si="176"/>
        <v>indie rock</v>
      </c>
      <c r="S1887" s="8">
        <f t="shared" si="177"/>
        <v>41099.093865740739</v>
      </c>
      <c r="T1887" s="8">
        <f t="shared" si="178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9"/>
        <v>42</v>
      </c>
      <c r="Q1888" t="str">
        <f t="shared" si="175"/>
        <v>music</v>
      </c>
      <c r="R1888" t="str">
        <f t="shared" si="176"/>
        <v>indie rock</v>
      </c>
      <c r="S1888" s="8">
        <f t="shared" si="177"/>
        <v>41925.906689814816</v>
      </c>
      <c r="T1888" s="8">
        <f t="shared" si="178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9"/>
        <v>417</v>
      </c>
      <c r="Q1889" t="str">
        <f t="shared" si="175"/>
        <v>music</v>
      </c>
      <c r="R1889" t="str">
        <f t="shared" si="176"/>
        <v>indie rock</v>
      </c>
      <c r="S1889" s="8">
        <f t="shared" si="177"/>
        <v>42323.800138888888</v>
      </c>
      <c r="T1889" s="8">
        <f t="shared" si="178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9"/>
        <v>47</v>
      </c>
      <c r="Q1890" t="str">
        <f t="shared" si="175"/>
        <v>music</v>
      </c>
      <c r="R1890" t="str">
        <f t="shared" si="176"/>
        <v>indie rock</v>
      </c>
      <c r="S1890" s="8">
        <f t="shared" si="177"/>
        <v>40299.239953703705</v>
      </c>
      <c r="T1890" s="8">
        <f t="shared" si="178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9"/>
        <v>48</v>
      </c>
      <c r="Q1891" t="str">
        <f t="shared" si="175"/>
        <v>music</v>
      </c>
      <c r="R1891" t="str">
        <f t="shared" si="176"/>
        <v>indie rock</v>
      </c>
      <c r="S1891" s="8">
        <f t="shared" si="177"/>
        <v>41299.793356481481</v>
      </c>
      <c r="T1891" s="8">
        <f t="shared" si="178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9"/>
        <v>71</v>
      </c>
      <c r="Q1892" t="str">
        <f t="shared" si="175"/>
        <v>music</v>
      </c>
      <c r="R1892" t="str">
        <f t="shared" si="176"/>
        <v>indie rock</v>
      </c>
      <c r="S1892" s="8">
        <f t="shared" si="177"/>
        <v>41228.786203703705</v>
      </c>
      <c r="T1892" s="8">
        <f t="shared" si="178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9"/>
        <v>88</v>
      </c>
      <c r="Q1893" t="str">
        <f t="shared" si="175"/>
        <v>music</v>
      </c>
      <c r="R1893" t="str">
        <f t="shared" si="176"/>
        <v>indie rock</v>
      </c>
      <c r="S1893" s="8">
        <f t="shared" si="177"/>
        <v>40335.798078703701</v>
      </c>
      <c r="T1893" s="8">
        <f t="shared" si="178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9"/>
        <v>26</v>
      </c>
      <c r="Q1894" t="str">
        <f t="shared" si="175"/>
        <v>music</v>
      </c>
      <c r="R1894" t="str">
        <f t="shared" si="176"/>
        <v>indie rock</v>
      </c>
      <c r="S1894" s="8">
        <f t="shared" si="177"/>
        <v>40671.637511574074</v>
      </c>
      <c r="T1894" s="8">
        <f t="shared" si="178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9"/>
        <v>58</v>
      </c>
      <c r="Q1895" t="str">
        <f t="shared" si="175"/>
        <v>music</v>
      </c>
      <c r="R1895" t="str">
        <f t="shared" si="176"/>
        <v>indie rock</v>
      </c>
      <c r="S1895" s="8">
        <f t="shared" si="177"/>
        <v>40632.94195601852</v>
      </c>
      <c r="T1895" s="8">
        <f t="shared" si="178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9"/>
        <v>57</v>
      </c>
      <c r="Q1896" t="str">
        <f t="shared" si="175"/>
        <v>music</v>
      </c>
      <c r="R1896" t="str">
        <f t="shared" si="176"/>
        <v>indie rock</v>
      </c>
      <c r="S1896" s="8">
        <f t="shared" si="177"/>
        <v>40920.904895833337</v>
      </c>
      <c r="T1896" s="8">
        <f t="shared" si="178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9"/>
        <v>196</v>
      </c>
      <c r="Q1897" t="str">
        <f t="shared" si="175"/>
        <v>music</v>
      </c>
      <c r="R1897" t="str">
        <f t="shared" si="176"/>
        <v>indie rock</v>
      </c>
      <c r="S1897" s="8">
        <f t="shared" si="177"/>
        <v>42267.746782407412</v>
      </c>
      <c r="T1897" s="8">
        <f t="shared" si="178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9"/>
        <v>43</v>
      </c>
      <c r="Q1898" t="str">
        <f t="shared" si="175"/>
        <v>music</v>
      </c>
      <c r="R1898" t="str">
        <f t="shared" si="176"/>
        <v>indie rock</v>
      </c>
      <c r="S1898" s="8">
        <f t="shared" si="177"/>
        <v>40981.710243055553</v>
      </c>
      <c r="T1898" s="8">
        <f t="shared" si="178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9"/>
        <v>36</v>
      </c>
      <c r="Q1899" t="str">
        <f t="shared" si="175"/>
        <v>music</v>
      </c>
      <c r="R1899" t="str">
        <f t="shared" si="176"/>
        <v>indie rock</v>
      </c>
      <c r="S1899" s="8">
        <f t="shared" si="177"/>
        <v>41680.583402777782</v>
      </c>
      <c r="T1899" s="8">
        <f t="shared" si="178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9"/>
        <v>69</v>
      </c>
      <c r="Q1900" t="str">
        <f t="shared" si="175"/>
        <v>music</v>
      </c>
      <c r="R1900" t="str">
        <f t="shared" si="176"/>
        <v>indie rock</v>
      </c>
      <c r="S1900" s="8">
        <f t="shared" si="177"/>
        <v>42366.192974537036</v>
      </c>
      <c r="T1900" s="8">
        <f t="shared" si="178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9"/>
        <v>29</v>
      </c>
      <c r="Q1901" t="str">
        <f t="shared" si="175"/>
        <v>music</v>
      </c>
      <c r="R1901" t="str">
        <f t="shared" si="176"/>
        <v>indie rock</v>
      </c>
      <c r="S1901" s="8">
        <f t="shared" si="177"/>
        <v>42058.941736111112</v>
      </c>
      <c r="T1901" s="8">
        <f t="shared" si="178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9"/>
        <v>51</v>
      </c>
      <c r="Q1902" t="str">
        <f t="shared" si="175"/>
        <v>music</v>
      </c>
      <c r="R1902" t="str">
        <f t="shared" si="176"/>
        <v>indie rock</v>
      </c>
      <c r="S1902" s="8">
        <f t="shared" si="177"/>
        <v>41160.871886574074</v>
      </c>
      <c r="T1902" s="8">
        <f t="shared" si="178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9"/>
        <v>107</v>
      </c>
      <c r="Q1903" t="str">
        <f t="shared" si="175"/>
        <v>technology</v>
      </c>
      <c r="R1903" t="str">
        <f t="shared" si="176"/>
        <v>gadgets</v>
      </c>
      <c r="S1903" s="8">
        <f t="shared" si="177"/>
        <v>42116.54315972222</v>
      </c>
      <c r="T1903" s="8">
        <f t="shared" si="178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9"/>
        <v>4</v>
      </c>
      <c r="Q1904" t="str">
        <f t="shared" si="175"/>
        <v>technology</v>
      </c>
      <c r="R1904" t="str">
        <f t="shared" si="176"/>
        <v>gadgets</v>
      </c>
      <c r="S1904" s="8">
        <f t="shared" si="177"/>
        <v>42037.789895833332</v>
      </c>
      <c r="T1904" s="8">
        <f t="shared" si="178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9"/>
        <v>34</v>
      </c>
      <c r="Q1905" t="str">
        <f t="shared" si="175"/>
        <v>technology</v>
      </c>
      <c r="R1905" t="str">
        <f t="shared" si="176"/>
        <v>gadgets</v>
      </c>
      <c r="S1905" s="8">
        <f t="shared" si="177"/>
        <v>42702.770729166667</v>
      </c>
      <c r="T1905" s="8">
        <f t="shared" si="178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8">
        <f t="shared" si="177"/>
        <v>42326.685428240744</v>
      </c>
      <c r="T1906" s="8">
        <f t="shared" si="178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9"/>
        <v>11</v>
      </c>
      <c r="Q1907" t="str">
        <f t="shared" si="175"/>
        <v>technology</v>
      </c>
      <c r="R1907" t="str">
        <f t="shared" si="176"/>
        <v>gadgets</v>
      </c>
      <c r="S1907" s="8">
        <f t="shared" si="177"/>
        <v>41859.925856481481</v>
      </c>
      <c r="T1907" s="8">
        <f t="shared" si="178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9"/>
        <v>216</v>
      </c>
      <c r="Q1908" t="str">
        <f t="shared" si="175"/>
        <v>technology</v>
      </c>
      <c r="R1908" t="str">
        <f t="shared" si="176"/>
        <v>gadgets</v>
      </c>
      <c r="S1908" s="8">
        <f t="shared" si="177"/>
        <v>42514.671099537038</v>
      </c>
      <c r="T1908" s="8">
        <f t="shared" si="178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9"/>
        <v>21</v>
      </c>
      <c r="Q1909" t="str">
        <f t="shared" si="175"/>
        <v>technology</v>
      </c>
      <c r="R1909" t="str">
        <f t="shared" si="176"/>
        <v>gadgets</v>
      </c>
      <c r="S1909" s="8">
        <f t="shared" si="177"/>
        <v>41767.587094907409</v>
      </c>
      <c r="T1909" s="8">
        <f t="shared" si="178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9"/>
        <v>108</v>
      </c>
      <c r="Q1910" t="str">
        <f t="shared" si="175"/>
        <v>technology</v>
      </c>
      <c r="R1910" t="str">
        <f t="shared" si="176"/>
        <v>gadgets</v>
      </c>
      <c r="S1910" s="8">
        <f t="shared" si="177"/>
        <v>42703.917824074073</v>
      </c>
      <c r="T1910" s="8">
        <f t="shared" si="178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9"/>
        <v>130</v>
      </c>
      <c r="Q1911" t="str">
        <f t="shared" si="175"/>
        <v>technology</v>
      </c>
      <c r="R1911" t="str">
        <f t="shared" si="176"/>
        <v>gadgets</v>
      </c>
      <c r="S1911" s="8">
        <f t="shared" si="177"/>
        <v>41905.429155092592</v>
      </c>
      <c r="T1911" s="8">
        <f t="shared" si="178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9"/>
        <v>117</v>
      </c>
      <c r="Q1912" t="str">
        <f t="shared" si="175"/>
        <v>technology</v>
      </c>
      <c r="R1912" t="str">
        <f t="shared" si="176"/>
        <v>gadgets</v>
      </c>
      <c r="S1912" s="8">
        <f t="shared" si="177"/>
        <v>42264.963159722218</v>
      </c>
      <c r="T1912" s="8">
        <f t="shared" si="178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8">
        <f t="shared" si="177"/>
        <v>41830.033958333333</v>
      </c>
      <c r="T1913" s="8">
        <f t="shared" si="178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9"/>
        <v>71</v>
      </c>
      <c r="Q1914" t="str">
        <f t="shared" si="175"/>
        <v>technology</v>
      </c>
      <c r="R1914" t="str">
        <f t="shared" si="176"/>
        <v>gadgets</v>
      </c>
      <c r="S1914" s="8">
        <f t="shared" si="177"/>
        <v>42129.226388888885</v>
      </c>
      <c r="T1914" s="8">
        <f t="shared" si="178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9"/>
        <v>25</v>
      </c>
      <c r="Q1915" t="str">
        <f t="shared" si="175"/>
        <v>technology</v>
      </c>
      <c r="R1915" t="str">
        <f t="shared" si="176"/>
        <v>gadgets</v>
      </c>
      <c r="S1915" s="8">
        <f t="shared" si="177"/>
        <v>41890.511319444442</v>
      </c>
      <c r="T1915" s="8">
        <f t="shared" si="178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8">
        <f t="shared" si="177"/>
        <v>41929.174456018518</v>
      </c>
      <c r="T1916" s="8">
        <f t="shared" si="178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9"/>
        <v>2</v>
      </c>
      <c r="Q1917" t="str">
        <f t="shared" si="175"/>
        <v>technology</v>
      </c>
      <c r="R1917" t="str">
        <f t="shared" si="176"/>
        <v>gadgets</v>
      </c>
      <c r="S1917" s="8">
        <f t="shared" si="177"/>
        <v>41864.04886574074</v>
      </c>
      <c r="T1917" s="8">
        <f t="shared" si="178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8">
        <f t="shared" si="177"/>
        <v>42656.717303240745</v>
      </c>
      <c r="T1918" s="8">
        <f t="shared" si="178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9"/>
        <v>2929</v>
      </c>
      <c r="Q1919" t="str">
        <f t="shared" si="175"/>
        <v>technology</v>
      </c>
      <c r="R1919" t="str">
        <f t="shared" si="176"/>
        <v>gadgets</v>
      </c>
      <c r="S1919" s="8">
        <f t="shared" si="177"/>
        <v>42746.270057870366</v>
      </c>
      <c r="T1919" s="8">
        <f t="shared" si="178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9"/>
        <v>29</v>
      </c>
      <c r="Q1920" t="str">
        <f t="shared" si="175"/>
        <v>technology</v>
      </c>
      <c r="R1920" t="str">
        <f t="shared" si="176"/>
        <v>gadgets</v>
      </c>
      <c r="S1920" s="8">
        <f t="shared" si="177"/>
        <v>41828.789942129632</v>
      </c>
      <c r="T1920" s="8">
        <f t="shared" si="178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9"/>
        <v>30</v>
      </c>
      <c r="Q1921" t="str">
        <f t="shared" si="175"/>
        <v>technology</v>
      </c>
      <c r="R1921" t="str">
        <f t="shared" si="176"/>
        <v>gadgets</v>
      </c>
      <c r="S1921" s="8">
        <f t="shared" si="177"/>
        <v>42113.875567129624</v>
      </c>
      <c r="T1921" s="8">
        <f t="shared" si="178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ROUND(E1922/D1922*100,0)</f>
        <v>43</v>
      </c>
      <c r="P1922">
        <f t="shared" si="179"/>
        <v>41</v>
      </c>
      <c r="Q1922" t="str">
        <f t="shared" si="175"/>
        <v>technology</v>
      </c>
      <c r="R1922" t="str">
        <f t="shared" si="176"/>
        <v>gadgets</v>
      </c>
      <c r="S1922" s="8">
        <f t="shared" si="177"/>
        <v>42270.875706018516</v>
      </c>
      <c r="T1922" s="8">
        <f t="shared" si="178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137</v>
      </c>
      <c r="P1923">
        <f t="shared" si="179"/>
        <v>54</v>
      </c>
      <c r="Q1923" t="str">
        <f t="shared" ref="Q1923:Q1986" si="181">LEFT(N1923,SEARCH("/",N1923)-1)</f>
        <v>music</v>
      </c>
      <c r="R1923" t="str">
        <f t="shared" ref="R1923:R1986" si="182">RIGHT(N1923,LEN(N1923)-SEARCH("/",N1923))</f>
        <v>indie rock</v>
      </c>
      <c r="S1923" s="8">
        <f t="shared" ref="S1923:S1986" si="183">(((J1923/60)/60)/24)+DATE(1970,1,1)</f>
        <v>41074.221562500003</v>
      </c>
      <c r="T1923" s="8">
        <f t="shared" ref="T1923:T1986" si="184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79"/>
        <v>36</v>
      </c>
      <c r="Q1924" t="str">
        <f t="shared" si="181"/>
        <v>music</v>
      </c>
      <c r="R1924" t="str">
        <f t="shared" si="182"/>
        <v>indie rock</v>
      </c>
      <c r="S1924" s="8">
        <f t="shared" si="183"/>
        <v>41590.255868055552</v>
      </c>
      <c r="T1924" s="8">
        <f t="shared" si="184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79"/>
        <v>23</v>
      </c>
      <c r="Q1925" t="str">
        <f t="shared" si="181"/>
        <v>music</v>
      </c>
      <c r="R1925" t="str">
        <f t="shared" si="182"/>
        <v>indie rock</v>
      </c>
      <c r="S1925" s="8">
        <f t="shared" si="183"/>
        <v>40772.848749999997</v>
      </c>
      <c r="T1925" s="8">
        <f t="shared" si="184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ref="P1926:P1989" si="185">ROUND(E1926/L1926,0)</f>
        <v>104</v>
      </c>
      <c r="Q1926" t="str">
        <f t="shared" si="181"/>
        <v>music</v>
      </c>
      <c r="R1926" t="str">
        <f t="shared" si="182"/>
        <v>indie rock</v>
      </c>
      <c r="S1926" s="8">
        <f t="shared" si="183"/>
        <v>41626.761053240742</v>
      </c>
      <c r="T1926" s="8">
        <f t="shared" si="184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5"/>
        <v>32</v>
      </c>
      <c r="Q1927" t="str">
        <f t="shared" si="181"/>
        <v>music</v>
      </c>
      <c r="R1927" t="str">
        <f t="shared" si="182"/>
        <v>indie rock</v>
      </c>
      <c r="S1927" s="8">
        <f t="shared" si="183"/>
        <v>41535.90148148148</v>
      </c>
      <c r="T1927" s="8">
        <f t="shared" si="184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5"/>
        <v>27</v>
      </c>
      <c r="Q1928" t="str">
        <f t="shared" si="181"/>
        <v>music</v>
      </c>
      <c r="R1928" t="str">
        <f t="shared" si="182"/>
        <v>indie rock</v>
      </c>
      <c r="S1928" s="8">
        <f t="shared" si="183"/>
        <v>40456.954351851848</v>
      </c>
      <c r="T1928" s="8">
        <f t="shared" si="184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5"/>
        <v>56</v>
      </c>
      <c r="Q1929" t="str">
        <f t="shared" si="181"/>
        <v>music</v>
      </c>
      <c r="R1929" t="str">
        <f t="shared" si="182"/>
        <v>indie rock</v>
      </c>
      <c r="S1929" s="8">
        <f t="shared" si="183"/>
        <v>40960.861562500002</v>
      </c>
      <c r="T1929" s="8">
        <f t="shared" si="184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5"/>
        <v>77</v>
      </c>
      <c r="Q1930" t="str">
        <f t="shared" si="181"/>
        <v>music</v>
      </c>
      <c r="R1930" t="str">
        <f t="shared" si="182"/>
        <v>indie rock</v>
      </c>
      <c r="S1930" s="8">
        <f t="shared" si="183"/>
        <v>41371.648078703707</v>
      </c>
      <c r="T1930" s="8">
        <f t="shared" si="184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5"/>
        <v>43</v>
      </c>
      <c r="Q1931" t="str">
        <f t="shared" si="181"/>
        <v>music</v>
      </c>
      <c r="R1931" t="str">
        <f t="shared" si="182"/>
        <v>indie rock</v>
      </c>
      <c r="S1931" s="8">
        <f t="shared" si="183"/>
        <v>40687.021597222221</v>
      </c>
      <c r="T1931" s="8">
        <f t="shared" si="184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5"/>
        <v>49</v>
      </c>
      <c r="Q1932" t="str">
        <f t="shared" si="181"/>
        <v>music</v>
      </c>
      <c r="R1932" t="str">
        <f t="shared" si="182"/>
        <v>indie rock</v>
      </c>
      <c r="S1932" s="8">
        <f t="shared" si="183"/>
        <v>41402.558819444443</v>
      </c>
      <c r="T1932" s="8">
        <f t="shared" si="184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5"/>
        <v>48</v>
      </c>
      <c r="Q1933" t="str">
        <f t="shared" si="181"/>
        <v>music</v>
      </c>
      <c r="R1933" t="str">
        <f t="shared" si="182"/>
        <v>indie rock</v>
      </c>
      <c r="S1933" s="8">
        <f t="shared" si="183"/>
        <v>41037.892465277779</v>
      </c>
      <c r="T1933" s="8">
        <f t="shared" si="184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5"/>
        <v>70</v>
      </c>
      <c r="Q1934" t="str">
        <f t="shared" si="181"/>
        <v>music</v>
      </c>
      <c r="R1934" t="str">
        <f t="shared" si="182"/>
        <v>indie rock</v>
      </c>
      <c r="S1934" s="8">
        <f t="shared" si="183"/>
        <v>40911.809872685182</v>
      </c>
      <c r="T1934" s="8">
        <f t="shared" si="184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5"/>
        <v>94</v>
      </c>
      <c r="Q1935" t="str">
        <f t="shared" si="181"/>
        <v>music</v>
      </c>
      <c r="R1935" t="str">
        <f t="shared" si="182"/>
        <v>indie rock</v>
      </c>
      <c r="S1935" s="8">
        <f t="shared" si="183"/>
        <v>41879.130868055552</v>
      </c>
      <c r="T1935" s="8">
        <f t="shared" si="184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5"/>
        <v>80</v>
      </c>
      <c r="Q1936" t="str">
        <f t="shared" si="181"/>
        <v>music</v>
      </c>
      <c r="R1936" t="str">
        <f t="shared" si="182"/>
        <v>indie rock</v>
      </c>
      <c r="S1936" s="8">
        <f t="shared" si="183"/>
        <v>40865.867141203707</v>
      </c>
      <c r="T1936" s="8">
        <f t="shared" si="184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5"/>
        <v>54</v>
      </c>
      <c r="Q1937" t="str">
        <f t="shared" si="181"/>
        <v>music</v>
      </c>
      <c r="R1937" t="str">
        <f t="shared" si="182"/>
        <v>indie rock</v>
      </c>
      <c r="S1937" s="8">
        <f t="shared" si="183"/>
        <v>41773.932534722226</v>
      </c>
      <c r="T1937" s="8">
        <f t="shared" si="184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5"/>
        <v>60</v>
      </c>
      <c r="Q1938" t="str">
        <f t="shared" si="181"/>
        <v>music</v>
      </c>
      <c r="R1938" t="str">
        <f t="shared" si="182"/>
        <v>indie rock</v>
      </c>
      <c r="S1938" s="8">
        <f t="shared" si="183"/>
        <v>40852.889699074076</v>
      </c>
      <c r="T1938" s="8">
        <f t="shared" si="184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5"/>
        <v>39</v>
      </c>
      <c r="Q1939" t="str">
        <f t="shared" si="181"/>
        <v>music</v>
      </c>
      <c r="R1939" t="str">
        <f t="shared" si="182"/>
        <v>indie rock</v>
      </c>
      <c r="S1939" s="8">
        <f t="shared" si="183"/>
        <v>41059.118993055556</v>
      </c>
      <c r="T1939" s="8">
        <f t="shared" si="184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5"/>
        <v>153</v>
      </c>
      <c r="Q1940" t="str">
        <f t="shared" si="181"/>
        <v>music</v>
      </c>
      <c r="R1940" t="str">
        <f t="shared" si="182"/>
        <v>indie rock</v>
      </c>
      <c r="S1940" s="8">
        <f t="shared" si="183"/>
        <v>41426.259618055556</v>
      </c>
      <c r="T1940" s="8">
        <f t="shared" si="184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5"/>
        <v>115</v>
      </c>
      <c r="Q1941" t="str">
        <f t="shared" si="181"/>
        <v>music</v>
      </c>
      <c r="R1941" t="str">
        <f t="shared" si="182"/>
        <v>indie rock</v>
      </c>
      <c r="S1941" s="8">
        <f t="shared" si="183"/>
        <v>41313.985046296293</v>
      </c>
      <c r="T1941" s="8">
        <f t="shared" si="184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5"/>
        <v>36</v>
      </c>
      <c r="Q1942" t="str">
        <f t="shared" si="181"/>
        <v>music</v>
      </c>
      <c r="R1942" t="str">
        <f t="shared" si="182"/>
        <v>indie rock</v>
      </c>
      <c r="S1942" s="8">
        <f t="shared" si="183"/>
        <v>40670.507326388892</v>
      </c>
      <c r="T1942" s="8">
        <f t="shared" si="184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5"/>
        <v>65</v>
      </c>
      <c r="Q1943" t="str">
        <f t="shared" si="181"/>
        <v>technology</v>
      </c>
      <c r="R1943" t="str">
        <f t="shared" si="182"/>
        <v>hardware</v>
      </c>
      <c r="S1943" s="8">
        <f t="shared" si="183"/>
        <v>41744.290868055556</v>
      </c>
      <c r="T1943" s="8">
        <f t="shared" si="184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5"/>
        <v>87</v>
      </c>
      <c r="Q1944" t="str">
        <f t="shared" si="181"/>
        <v>technology</v>
      </c>
      <c r="R1944" t="str">
        <f t="shared" si="182"/>
        <v>hardware</v>
      </c>
      <c r="S1944" s="8">
        <f t="shared" si="183"/>
        <v>40638.828009259261</v>
      </c>
      <c r="T1944" s="8">
        <f t="shared" si="184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5"/>
        <v>69</v>
      </c>
      <c r="Q1945" t="str">
        <f t="shared" si="181"/>
        <v>technology</v>
      </c>
      <c r="R1945" t="str">
        <f t="shared" si="182"/>
        <v>hardware</v>
      </c>
      <c r="S1945" s="8">
        <f t="shared" si="183"/>
        <v>42548.269861111112</v>
      </c>
      <c r="T1945" s="8">
        <f t="shared" si="184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5"/>
        <v>176</v>
      </c>
      <c r="Q1946" t="str">
        <f t="shared" si="181"/>
        <v>technology</v>
      </c>
      <c r="R1946" t="str">
        <f t="shared" si="182"/>
        <v>hardware</v>
      </c>
      <c r="S1946" s="8">
        <f t="shared" si="183"/>
        <v>41730.584374999999</v>
      </c>
      <c r="T1946" s="8">
        <f t="shared" si="184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5"/>
        <v>512</v>
      </c>
      <c r="Q1947" t="str">
        <f t="shared" si="181"/>
        <v>technology</v>
      </c>
      <c r="R1947" t="str">
        <f t="shared" si="182"/>
        <v>hardware</v>
      </c>
      <c r="S1947" s="8">
        <f t="shared" si="183"/>
        <v>42157.251828703709</v>
      </c>
      <c r="T1947" s="8">
        <f t="shared" si="184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5"/>
        <v>160</v>
      </c>
      <c r="Q1948" t="str">
        <f t="shared" si="181"/>
        <v>technology</v>
      </c>
      <c r="R1948" t="str">
        <f t="shared" si="182"/>
        <v>hardware</v>
      </c>
      <c r="S1948" s="8">
        <f t="shared" si="183"/>
        <v>41689.150011574071</v>
      </c>
      <c r="T1948" s="8">
        <f t="shared" si="184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5"/>
        <v>35</v>
      </c>
      <c r="Q1949" t="str">
        <f t="shared" si="181"/>
        <v>technology</v>
      </c>
      <c r="R1949" t="str">
        <f t="shared" si="182"/>
        <v>hardware</v>
      </c>
      <c r="S1949" s="8">
        <f t="shared" si="183"/>
        <v>40102.918055555558</v>
      </c>
      <c r="T1949" s="8">
        <f t="shared" si="184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5"/>
        <v>189</v>
      </c>
      <c r="Q1950" t="str">
        <f t="shared" si="181"/>
        <v>technology</v>
      </c>
      <c r="R1950" t="str">
        <f t="shared" si="182"/>
        <v>hardware</v>
      </c>
      <c r="S1950" s="8">
        <f t="shared" si="183"/>
        <v>42473.604270833333</v>
      </c>
      <c r="T1950" s="8">
        <f t="shared" si="184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5"/>
        <v>56</v>
      </c>
      <c r="Q1951" t="str">
        <f t="shared" si="181"/>
        <v>technology</v>
      </c>
      <c r="R1951" t="str">
        <f t="shared" si="182"/>
        <v>hardware</v>
      </c>
      <c r="S1951" s="8">
        <f t="shared" si="183"/>
        <v>41800.423043981478</v>
      </c>
      <c r="T1951" s="8">
        <f t="shared" si="184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5"/>
        <v>51</v>
      </c>
      <c r="Q1952" t="str">
        <f t="shared" si="181"/>
        <v>technology</v>
      </c>
      <c r="R1952" t="str">
        <f t="shared" si="182"/>
        <v>hardware</v>
      </c>
      <c r="S1952" s="8">
        <f t="shared" si="183"/>
        <v>40624.181400462963</v>
      </c>
      <c r="T1952" s="8">
        <f t="shared" si="184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5"/>
        <v>127</v>
      </c>
      <c r="Q1953" t="str">
        <f t="shared" si="181"/>
        <v>technology</v>
      </c>
      <c r="R1953" t="str">
        <f t="shared" si="182"/>
        <v>hardware</v>
      </c>
      <c r="S1953" s="8">
        <f t="shared" si="183"/>
        <v>42651.420567129629</v>
      </c>
      <c r="T1953" s="8">
        <f t="shared" si="184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5"/>
        <v>102</v>
      </c>
      <c r="Q1954" t="str">
        <f t="shared" si="181"/>
        <v>technology</v>
      </c>
      <c r="R1954" t="str">
        <f t="shared" si="182"/>
        <v>hardware</v>
      </c>
      <c r="S1954" s="8">
        <f t="shared" si="183"/>
        <v>41526.60665509259</v>
      </c>
      <c r="T1954" s="8">
        <f t="shared" si="184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5"/>
        <v>231</v>
      </c>
      <c r="Q1955" t="str">
        <f t="shared" si="181"/>
        <v>technology</v>
      </c>
      <c r="R1955" t="str">
        <f t="shared" si="182"/>
        <v>hardware</v>
      </c>
      <c r="S1955" s="8">
        <f t="shared" si="183"/>
        <v>40941.199826388889</v>
      </c>
      <c r="T1955" s="8">
        <f t="shared" si="184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5"/>
        <v>842</v>
      </c>
      <c r="Q1956" t="str">
        <f t="shared" si="181"/>
        <v>technology</v>
      </c>
      <c r="R1956" t="str">
        <f t="shared" si="182"/>
        <v>hardware</v>
      </c>
      <c r="S1956" s="8">
        <f t="shared" si="183"/>
        <v>42394.580740740741</v>
      </c>
      <c r="T1956" s="8">
        <f t="shared" si="184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5"/>
        <v>577</v>
      </c>
      <c r="Q1957" t="str">
        <f t="shared" si="181"/>
        <v>technology</v>
      </c>
      <c r="R1957" t="str">
        <f t="shared" si="182"/>
        <v>hardware</v>
      </c>
      <c r="S1957" s="8">
        <f t="shared" si="183"/>
        <v>41020.271770833337</v>
      </c>
      <c r="T1957" s="8">
        <f t="shared" si="184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5"/>
        <v>483</v>
      </c>
      <c r="Q1958" t="str">
        <f t="shared" si="181"/>
        <v>technology</v>
      </c>
      <c r="R1958" t="str">
        <f t="shared" si="182"/>
        <v>hardware</v>
      </c>
      <c r="S1958" s="8">
        <f t="shared" si="183"/>
        <v>42067.923668981486</v>
      </c>
      <c r="T1958" s="8">
        <f t="shared" si="184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5"/>
        <v>76</v>
      </c>
      <c r="Q1959" t="str">
        <f t="shared" si="181"/>
        <v>technology</v>
      </c>
      <c r="R1959" t="str">
        <f t="shared" si="182"/>
        <v>hardware</v>
      </c>
      <c r="S1959" s="8">
        <f t="shared" si="183"/>
        <v>41179.098530092589</v>
      </c>
      <c r="T1959" s="8">
        <f t="shared" si="184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5"/>
        <v>74</v>
      </c>
      <c r="Q1960" t="str">
        <f t="shared" si="181"/>
        <v>technology</v>
      </c>
      <c r="R1960" t="str">
        <f t="shared" si="182"/>
        <v>hardware</v>
      </c>
      <c r="S1960" s="8">
        <f t="shared" si="183"/>
        <v>41326.987974537034</v>
      </c>
      <c r="T1960" s="8">
        <f t="shared" si="184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5"/>
        <v>37</v>
      </c>
      <c r="Q1961" t="str">
        <f t="shared" si="181"/>
        <v>technology</v>
      </c>
      <c r="R1961" t="str">
        <f t="shared" si="182"/>
        <v>hardware</v>
      </c>
      <c r="S1961" s="8">
        <f t="shared" si="183"/>
        <v>41871.845601851855</v>
      </c>
      <c r="T1961" s="8">
        <f t="shared" si="184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5"/>
        <v>2501</v>
      </c>
      <c r="Q1962" t="str">
        <f t="shared" si="181"/>
        <v>technology</v>
      </c>
      <c r="R1962" t="str">
        <f t="shared" si="182"/>
        <v>hardware</v>
      </c>
      <c r="S1962" s="8">
        <f t="shared" si="183"/>
        <v>41964.362743055557</v>
      </c>
      <c r="T1962" s="8">
        <f t="shared" si="184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5"/>
        <v>68</v>
      </c>
      <c r="Q1963" t="str">
        <f t="shared" si="181"/>
        <v>technology</v>
      </c>
      <c r="R1963" t="str">
        <f t="shared" si="182"/>
        <v>hardware</v>
      </c>
      <c r="S1963" s="8">
        <f t="shared" si="183"/>
        <v>41148.194641203707</v>
      </c>
      <c r="T1963" s="8">
        <f t="shared" si="184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5"/>
        <v>63</v>
      </c>
      <c r="Q1964" t="str">
        <f t="shared" si="181"/>
        <v>technology</v>
      </c>
      <c r="R1964" t="str">
        <f t="shared" si="182"/>
        <v>hardware</v>
      </c>
      <c r="S1964" s="8">
        <f t="shared" si="183"/>
        <v>41742.780509259261</v>
      </c>
      <c r="T1964" s="8">
        <f t="shared" si="184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5"/>
        <v>118</v>
      </c>
      <c r="Q1965" t="str">
        <f t="shared" si="181"/>
        <v>technology</v>
      </c>
      <c r="R1965" t="str">
        <f t="shared" si="182"/>
        <v>hardware</v>
      </c>
      <c r="S1965" s="8">
        <f t="shared" si="183"/>
        <v>41863.429791666669</v>
      </c>
      <c r="T1965" s="8">
        <f t="shared" si="184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5"/>
        <v>181</v>
      </c>
      <c r="Q1966" t="str">
        <f t="shared" si="181"/>
        <v>technology</v>
      </c>
      <c r="R1966" t="str">
        <f t="shared" si="182"/>
        <v>hardware</v>
      </c>
      <c r="S1966" s="8">
        <f t="shared" si="183"/>
        <v>42452.272824074069</v>
      </c>
      <c r="T1966" s="8">
        <f t="shared" si="184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5"/>
        <v>127</v>
      </c>
      <c r="Q1967" t="str">
        <f t="shared" si="181"/>
        <v>technology</v>
      </c>
      <c r="R1967" t="str">
        <f t="shared" si="182"/>
        <v>hardware</v>
      </c>
      <c r="S1967" s="8">
        <f t="shared" si="183"/>
        <v>40898.089236111111</v>
      </c>
      <c r="T1967" s="8">
        <f t="shared" si="184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5"/>
        <v>137</v>
      </c>
      <c r="Q1968" t="str">
        <f t="shared" si="181"/>
        <v>technology</v>
      </c>
      <c r="R1968" t="str">
        <f t="shared" si="182"/>
        <v>hardware</v>
      </c>
      <c r="S1968" s="8">
        <f t="shared" si="183"/>
        <v>41835.540486111109</v>
      </c>
      <c r="T1968" s="8">
        <f t="shared" si="184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5"/>
        <v>183</v>
      </c>
      <c r="Q1969" t="str">
        <f t="shared" si="181"/>
        <v>technology</v>
      </c>
      <c r="R1969" t="str">
        <f t="shared" si="182"/>
        <v>hardware</v>
      </c>
      <c r="S1969" s="8">
        <f t="shared" si="183"/>
        <v>41730.663530092592</v>
      </c>
      <c r="T1969" s="8">
        <f t="shared" si="184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5"/>
        <v>279</v>
      </c>
      <c r="Q1970" t="str">
        <f t="shared" si="181"/>
        <v>technology</v>
      </c>
      <c r="R1970" t="str">
        <f t="shared" si="182"/>
        <v>hardware</v>
      </c>
      <c r="S1970" s="8">
        <f t="shared" si="183"/>
        <v>42676.586979166663</v>
      </c>
      <c r="T1970" s="8">
        <f t="shared" si="184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5"/>
        <v>61</v>
      </c>
      <c r="Q1971" t="str">
        <f t="shared" si="181"/>
        <v>technology</v>
      </c>
      <c r="R1971" t="str">
        <f t="shared" si="182"/>
        <v>hardware</v>
      </c>
      <c r="S1971" s="8">
        <f t="shared" si="183"/>
        <v>42557.792453703703</v>
      </c>
      <c r="T1971" s="8">
        <f t="shared" si="184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5"/>
        <v>81</v>
      </c>
      <c r="Q1972" t="str">
        <f t="shared" si="181"/>
        <v>technology</v>
      </c>
      <c r="R1972" t="str">
        <f t="shared" si="182"/>
        <v>hardware</v>
      </c>
      <c r="S1972" s="8">
        <f t="shared" si="183"/>
        <v>41324.193298611113</v>
      </c>
      <c r="T1972" s="8">
        <f t="shared" si="184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5"/>
        <v>272</v>
      </c>
      <c r="Q1973" t="str">
        <f t="shared" si="181"/>
        <v>technology</v>
      </c>
      <c r="R1973" t="str">
        <f t="shared" si="182"/>
        <v>hardware</v>
      </c>
      <c r="S1973" s="8">
        <f t="shared" si="183"/>
        <v>41561.500706018516</v>
      </c>
      <c r="T1973" s="8">
        <f t="shared" si="184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5"/>
        <v>71</v>
      </c>
      <c r="Q1974" t="str">
        <f t="shared" si="181"/>
        <v>technology</v>
      </c>
      <c r="R1974" t="str">
        <f t="shared" si="182"/>
        <v>hardware</v>
      </c>
      <c r="S1974" s="8">
        <f t="shared" si="183"/>
        <v>41201.012083333335</v>
      </c>
      <c r="T1974" s="8">
        <f t="shared" si="184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5"/>
        <v>248</v>
      </c>
      <c r="Q1975" t="str">
        <f t="shared" si="181"/>
        <v>technology</v>
      </c>
      <c r="R1975" t="str">
        <f t="shared" si="182"/>
        <v>hardware</v>
      </c>
      <c r="S1975" s="8">
        <f t="shared" si="183"/>
        <v>42549.722962962958</v>
      </c>
      <c r="T1975" s="8">
        <f t="shared" si="184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5"/>
        <v>187</v>
      </c>
      <c r="Q1976" t="str">
        <f t="shared" si="181"/>
        <v>technology</v>
      </c>
      <c r="R1976" t="str">
        <f t="shared" si="182"/>
        <v>hardware</v>
      </c>
      <c r="S1976" s="8">
        <f t="shared" si="183"/>
        <v>41445.334131944444</v>
      </c>
      <c r="T1976" s="8">
        <f t="shared" si="184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5"/>
        <v>132</v>
      </c>
      <c r="Q1977" t="str">
        <f t="shared" si="181"/>
        <v>technology</v>
      </c>
      <c r="R1977" t="str">
        <f t="shared" si="182"/>
        <v>hardware</v>
      </c>
      <c r="S1977" s="8">
        <f t="shared" si="183"/>
        <v>41313.755219907405</v>
      </c>
      <c r="T1977" s="8">
        <f t="shared" si="184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5"/>
        <v>29</v>
      </c>
      <c r="Q1978" t="str">
        <f t="shared" si="181"/>
        <v>technology</v>
      </c>
      <c r="R1978" t="str">
        <f t="shared" si="182"/>
        <v>hardware</v>
      </c>
      <c r="S1978" s="8">
        <f t="shared" si="183"/>
        <v>41438.899594907409</v>
      </c>
      <c r="T1978" s="8">
        <f t="shared" si="184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5"/>
        <v>245</v>
      </c>
      <c r="Q1979" t="str">
        <f t="shared" si="181"/>
        <v>technology</v>
      </c>
      <c r="R1979" t="str">
        <f t="shared" si="182"/>
        <v>hardware</v>
      </c>
      <c r="S1979" s="8">
        <f t="shared" si="183"/>
        <v>42311.216898148152</v>
      </c>
      <c r="T1979" s="8">
        <f t="shared" si="184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5"/>
        <v>1323</v>
      </c>
      <c r="Q1980" t="str">
        <f t="shared" si="181"/>
        <v>technology</v>
      </c>
      <c r="R1980" t="str">
        <f t="shared" si="182"/>
        <v>hardware</v>
      </c>
      <c r="S1980" s="8">
        <f t="shared" si="183"/>
        <v>41039.225601851853</v>
      </c>
      <c r="T1980" s="8">
        <f t="shared" si="184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5"/>
        <v>283</v>
      </c>
      <c r="Q1981" t="str">
        <f t="shared" si="181"/>
        <v>technology</v>
      </c>
      <c r="R1981" t="str">
        <f t="shared" si="182"/>
        <v>hardware</v>
      </c>
      <c r="S1981" s="8">
        <f t="shared" si="183"/>
        <v>42290.460023148145</v>
      </c>
      <c r="T1981" s="8">
        <f t="shared" si="184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5"/>
        <v>91</v>
      </c>
      <c r="Q1982" t="str">
        <f t="shared" si="181"/>
        <v>technology</v>
      </c>
      <c r="R1982" t="str">
        <f t="shared" si="182"/>
        <v>hardware</v>
      </c>
      <c r="S1982" s="8">
        <f t="shared" si="183"/>
        <v>42423.542384259257</v>
      </c>
      <c r="T1982" s="8">
        <f t="shared" si="184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5"/>
        <v>32</v>
      </c>
      <c r="Q1983" t="str">
        <f t="shared" si="181"/>
        <v>photography</v>
      </c>
      <c r="R1983" t="str">
        <f t="shared" si="182"/>
        <v>people</v>
      </c>
      <c r="S1983" s="8">
        <f t="shared" si="183"/>
        <v>41799.725289351853</v>
      </c>
      <c r="T1983" s="8">
        <f t="shared" si="184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5"/>
        <v>#DIV/0!</v>
      </c>
      <c r="Q1984" t="str">
        <f t="shared" si="181"/>
        <v>photography</v>
      </c>
      <c r="R1984" t="str">
        <f t="shared" si="182"/>
        <v>people</v>
      </c>
      <c r="S1984" s="8">
        <f t="shared" si="183"/>
        <v>42678.586655092593</v>
      </c>
      <c r="T1984" s="8">
        <f t="shared" si="184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5"/>
        <v>89</v>
      </c>
      <c r="Q1985" t="str">
        <f t="shared" si="181"/>
        <v>photography</v>
      </c>
      <c r="R1985" t="str">
        <f t="shared" si="182"/>
        <v>people</v>
      </c>
      <c r="S1985" s="8">
        <f t="shared" si="183"/>
        <v>42593.011782407411</v>
      </c>
      <c r="T1985" s="8">
        <f t="shared" si="184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ROUND(E1986/D1986*100,0)</f>
        <v>21</v>
      </c>
      <c r="P1986">
        <f t="shared" si="185"/>
        <v>453</v>
      </c>
      <c r="Q1986" t="str">
        <f t="shared" si="181"/>
        <v>photography</v>
      </c>
      <c r="R1986" t="str">
        <f t="shared" si="182"/>
        <v>people</v>
      </c>
      <c r="S1986" s="8">
        <f t="shared" si="183"/>
        <v>41913.790289351848</v>
      </c>
      <c r="T1986" s="8">
        <f t="shared" si="184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</v>
      </c>
      <c r="P1987">
        <f t="shared" si="185"/>
        <v>13</v>
      </c>
      <c r="Q1987" t="str">
        <f t="shared" ref="Q1987:Q2050" si="187">LEFT(N1987,SEARCH("/",N1987)-1)</f>
        <v>photography</v>
      </c>
      <c r="R1987" t="str">
        <f t="shared" ref="R1987:R2050" si="188">RIGHT(N1987,LEN(N1987)-SEARCH("/",N1987))</f>
        <v>people</v>
      </c>
      <c r="S1987" s="8">
        <f t="shared" ref="S1987:S2050" si="189">(((J1987/60)/60)/24)+DATE(1970,1,1)</f>
        <v>42555.698738425926</v>
      </c>
      <c r="T1987" s="8">
        <f t="shared" ref="T1987:T2050" si="190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5"/>
        <v>1</v>
      </c>
      <c r="Q1988" t="str">
        <f t="shared" si="187"/>
        <v>photography</v>
      </c>
      <c r="R1988" t="str">
        <f t="shared" si="188"/>
        <v>people</v>
      </c>
      <c r="S1988" s="8">
        <f t="shared" si="189"/>
        <v>42413.433831018512</v>
      </c>
      <c r="T1988" s="8">
        <f t="shared" si="190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5"/>
        <v>83</v>
      </c>
      <c r="Q1989" t="str">
        <f t="shared" si="187"/>
        <v>photography</v>
      </c>
      <c r="R1989" t="str">
        <f t="shared" si="188"/>
        <v>people</v>
      </c>
      <c r="S1989" s="8">
        <f t="shared" si="189"/>
        <v>42034.639768518522</v>
      </c>
      <c r="T1989" s="8">
        <f t="shared" si="190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ref="P1990:P2053" si="191">ROUND(E1990/L1990,0)</f>
        <v>25</v>
      </c>
      <c r="Q1990" t="str">
        <f t="shared" si="187"/>
        <v>photography</v>
      </c>
      <c r="R1990" t="str">
        <f t="shared" si="188"/>
        <v>people</v>
      </c>
      <c r="S1990" s="8">
        <f t="shared" si="189"/>
        <v>42206.763217592597</v>
      </c>
      <c r="T1990" s="8">
        <f t="shared" si="190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8">
        <f t="shared" si="189"/>
        <v>42685.680648148147</v>
      </c>
      <c r="T1991" s="8">
        <f t="shared" si="190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91"/>
        <v>102</v>
      </c>
      <c r="Q1992" t="str">
        <f t="shared" si="187"/>
        <v>photography</v>
      </c>
      <c r="R1992" t="str">
        <f t="shared" si="188"/>
        <v>people</v>
      </c>
      <c r="S1992" s="8">
        <f t="shared" si="189"/>
        <v>42398.195972222224</v>
      </c>
      <c r="T1992" s="8">
        <f t="shared" si="190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91"/>
        <v>47</v>
      </c>
      <c r="Q1993" t="str">
        <f t="shared" si="187"/>
        <v>photography</v>
      </c>
      <c r="R1993" t="str">
        <f t="shared" si="188"/>
        <v>people</v>
      </c>
      <c r="S1993" s="8">
        <f t="shared" si="189"/>
        <v>42167.89335648148</v>
      </c>
      <c r="T1993" s="8">
        <f t="shared" si="190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91"/>
        <v>1</v>
      </c>
      <c r="Q1994" t="str">
        <f t="shared" si="187"/>
        <v>photography</v>
      </c>
      <c r="R1994" t="str">
        <f t="shared" si="188"/>
        <v>people</v>
      </c>
      <c r="S1994" s="8">
        <f t="shared" si="189"/>
        <v>42023.143414351856</v>
      </c>
      <c r="T1994" s="8">
        <f t="shared" si="190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91"/>
        <v>#DIV/0!</v>
      </c>
      <c r="Q1995" t="str">
        <f t="shared" si="187"/>
        <v>photography</v>
      </c>
      <c r="R1995" t="str">
        <f t="shared" si="188"/>
        <v>people</v>
      </c>
      <c r="S1995" s="8">
        <f t="shared" si="189"/>
        <v>42329.58839120371</v>
      </c>
      <c r="T1995" s="8">
        <f t="shared" si="190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91"/>
        <v>#DIV/0!</v>
      </c>
      <c r="Q1996" t="str">
        <f t="shared" si="187"/>
        <v>photography</v>
      </c>
      <c r="R1996" t="str">
        <f t="shared" si="188"/>
        <v>people</v>
      </c>
      <c r="S1996" s="8">
        <f t="shared" si="189"/>
        <v>42651.006273148145</v>
      </c>
      <c r="T1996" s="8">
        <f t="shared" si="190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8">
        <f t="shared" si="189"/>
        <v>42181.902037037042</v>
      </c>
      <c r="T1997" s="8">
        <f t="shared" si="190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91"/>
        <v>#DIV/0!</v>
      </c>
      <c r="Q1998" t="str">
        <f t="shared" si="187"/>
        <v>photography</v>
      </c>
      <c r="R1998" t="str">
        <f t="shared" si="188"/>
        <v>people</v>
      </c>
      <c r="S1998" s="8">
        <f t="shared" si="189"/>
        <v>41800.819571759261</v>
      </c>
      <c r="T1998" s="8">
        <f t="shared" si="190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91"/>
        <v>#DIV/0!</v>
      </c>
      <c r="Q1999" t="str">
        <f t="shared" si="187"/>
        <v>photography</v>
      </c>
      <c r="R1999" t="str">
        <f t="shared" si="188"/>
        <v>people</v>
      </c>
      <c r="S1999" s="8">
        <f t="shared" si="189"/>
        <v>41847.930694444447</v>
      </c>
      <c r="T1999" s="8">
        <f t="shared" si="190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91"/>
        <v>218</v>
      </c>
      <c r="Q2000" t="str">
        <f t="shared" si="187"/>
        <v>photography</v>
      </c>
      <c r="R2000" t="str">
        <f t="shared" si="188"/>
        <v>people</v>
      </c>
      <c r="S2000" s="8">
        <f t="shared" si="189"/>
        <v>41807.118495370371</v>
      </c>
      <c r="T2000" s="8">
        <f t="shared" si="190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91"/>
        <v>34</v>
      </c>
      <c r="Q2001" t="str">
        <f t="shared" si="187"/>
        <v>photography</v>
      </c>
      <c r="R2001" t="str">
        <f t="shared" si="188"/>
        <v>people</v>
      </c>
      <c r="S2001" s="8">
        <f t="shared" si="189"/>
        <v>41926.482731481483</v>
      </c>
      <c r="T2001" s="8">
        <f t="shared" si="190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8">
        <f t="shared" si="189"/>
        <v>42345.951539351852</v>
      </c>
      <c r="T2002" s="8">
        <f t="shared" si="190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91"/>
        <v>128</v>
      </c>
      <c r="Q2003" t="str">
        <f t="shared" si="187"/>
        <v>technology</v>
      </c>
      <c r="R2003" t="str">
        <f t="shared" si="188"/>
        <v>hardware</v>
      </c>
      <c r="S2003" s="8">
        <f t="shared" si="189"/>
        <v>42136.209675925929</v>
      </c>
      <c r="T2003" s="8">
        <f t="shared" si="190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91"/>
        <v>79</v>
      </c>
      <c r="Q2004" t="str">
        <f t="shared" si="187"/>
        <v>technology</v>
      </c>
      <c r="R2004" t="str">
        <f t="shared" si="188"/>
        <v>hardware</v>
      </c>
      <c r="S2004" s="8">
        <f t="shared" si="189"/>
        <v>42728.71230324074</v>
      </c>
      <c r="T2004" s="8">
        <f t="shared" si="190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91"/>
        <v>92</v>
      </c>
      <c r="Q2005" t="str">
        <f t="shared" si="187"/>
        <v>technology</v>
      </c>
      <c r="R2005" t="str">
        <f t="shared" si="188"/>
        <v>hardware</v>
      </c>
      <c r="S2005" s="8">
        <f t="shared" si="189"/>
        <v>40347.125601851854</v>
      </c>
      <c r="T2005" s="8">
        <f t="shared" si="190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91"/>
        <v>331</v>
      </c>
      <c r="Q2006" t="str">
        <f t="shared" si="187"/>
        <v>technology</v>
      </c>
      <c r="R2006" t="str">
        <f t="shared" si="188"/>
        <v>hardware</v>
      </c>
      <c r="S2006" s="8">
        <f t="shared" si="189"/>
        <v>41800.604895833334</v>
      </c>
      <c r="T2006" s="8">
        <f t="shared" si="190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91"/>
        <v>194</v>
      </c>
      <c r="Q2007" t="str">
        <f t="shared" si="187"/>
        <v>technology</v>
      </c>
      <c r="R2007" t="str">
        <f t="shared" si="188"/>
        <v>hardware</v>
      </c>
      <c r="S2007" s="8">
        <f t="shared" si="189"/>
        <v>41535.812708333331</v>
      </c>
      <c r="T2007" s="8">
        <f t="shared" si="190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91"/>
        <v>409</v>
      </c>
      <c r="Q2008" t="str">
        <f t="shared" si="187"/>
        <v>technology</v>
      </c>
      <c r="R2008" t="str">
        <f t="shared" si="188"/>
        <v>hardware</v>
      </c>
      <c r="S2008" s="8">
        <f t="shared" si="189"/>
        <v>41941.500520833331</v>
      </c>
      <c r="T2008" s="8">
        <f t="shared" si="190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91"/>
        <v>84</v>
      </c>
      <c r="Q2009" t="str">
        <f t="shared" si="187"/>
        <v>technology</v>
      </c>
      <c r="R2009" t="str">
        <f t="shared" si="188"/>
        <v>hardware</v>
      </c>
      <c r="S2009" s="8">
        <f t="shared" si="189"/>
        <v>40347.837800925925</v>
      </c>
      <c r="T2009" s="8">
        <f t="shared" si="190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91"/>
        <v>45</v>
      </c>
      <c r="Q2010" t="str">
        <f t="shared" si="187"/>
        <v>technology</v>
      </c>
      <c r="R2010" t="str">
        <f t="shared" si="188"/>
        <v>hardware</v>
      </c>
      <c r="S2010" s="8">
        <f t="shared" si="189"/>
        <v>40761.604421296295</v>
      </c>
      <c r="T2010" s="8">
        <f t="shared" si="190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91"/>
        <v>383</v>
      </c>
      <c r="Q2011" t="str">
        <f t="shared" si="187"/>
        <v>technology</v>
      </c>
      <c r="R2011" t="str">
        <f t="shared" si="188"/>
        <v>hardware</v>
      </c>
      <c r="S2011" s="8">
        <f t="shared" si="189"/>
        <v>42661.323414351849</v>
      </c>
      <c r="T2011" s="8">
        <f t="shared" si="190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91"/>
        <v>55</v>
      </c>
      <c r="Q2012" t="str">
        <f t="shared" si="187"/>
        <v>technology</v>
      </c>
      <c r="R2012" t="str">
        <f t="shared" si="188"/>
        <v>hardware</v>
      </c>
      <c r="S2012" s="8">
        <f t="shared" si="189"/>
        <v>42570.996423611112</v>
      </c>
      <c r="T2012" s="8">
        <f t="shared" si="190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91"/>
        <v>422</v>
      </c>
      <c r="Q2013" t="str">
        <f t="shared" si="187"/>
        <v>technology</v>
      </c>
      <c r="R2013" t="str">
        <f t="shared" si="188"/>
        <v>hardware</v>
      </c>
      <c r="S2013" s="8">
        <f t="shared" si="189"/>
        <v>42347.358483796299</v>
      </c>
      <c r="T2013" s="8">
        <f t="shared" si="190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91"/>
        <v>64</v>
      </c>
      <c r="Q2014" t="str">
        <f t="shared" si="187"/>
        <v>technology</v>
      </c>
      <c r="R2014" t="str">
        <f t="shared" si="188"/>
        <v>hardware</v>
      </c>
      <c r="S2014" s="8">
        <f t="shared" si="189"/>
        <v>42010.822233796294</v>
      </c>
      <c r="T2014" s="8">
        <f t="shared" si="190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91"/>
        <v>174</v>
      </c>
      <c r="Q2015" t="str">
        <f t="shared" si="187"/>
        <v>technology</v>
      </c>
      <c r="R2015" t="str">
        <f t="shared" si="188"/>
        <v>hardware</v>
      </c>
      <c r="S2015" s="8">
        <f t="shared" si="189"/>
        <v>42499.960810185185</v>
      </c>
      <c r="T2015" s="8">
        <f t="shared" si="190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91"/>
        <v>89</v>
      </c>
      <c r="Q2016" t="str">
        <f t="shared" si="187"/>
        <v>technology</v>
      </c>
      <c r="R2016" t="str">
        <f t="shared" si="188"/>
        <v>hardware</v>
      </c>
      <c r="S2016" s="8">
        <f t="shared" si="189"/>
        <v>41324.214571759258</v>
      </c>
      <c r="T2016" s="8">
        <f t="shared" si="190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91"/>
        <v>50</v>
      </c>
      <c r="Q2017" t="str">
        <f t="shared" si="187"/>
        <v>technology</v>
      </c>
      <c r="R2017" t="str">
        <f t="shared" si="188"/>
        <v>hardware</v>
      </c>
      <c r="S2017" s="8">
        <f t="shared" si="189"/>
        <v>40765.876886574071</v>
      </c>
      <c r="T2017" s="8">
        <f t="shared" si="190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91"/>
        <v>192</v>
      </c>
      <c r="Q2018" t="str">
        <f t="shared" si="187"/>
        <v>technology</v>
      </c>
      <c r="R2018" t="str">
        <f t="shared" si="188"/>
        <v>hardware</v>
      </c>
      <c r="S2018" s="8">
        <f t="shared" si="189"/>
        <v>41312.88077546296</v>
      </c>
      <c r="T2018" s="8">
        <f t="shared" si="190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91"/>
        <v>73</v>
      </c>
      <c r="Q2019" t="str">
        <f t="shared" si="187"/>
        <v>technology</v>
      </c>
      <c r="R2019" t="str">
        <f t="shared" si="188"/>
        <v>hardware</v>
      </c>
      <c r="S2019" s="8">
        <f t="shared" si="189"/>
        <v>40961.057349537034</v>
      </c>
      <c r="T2019" s="8">
        <f t="shared" si="190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91"/>
        <v>148</v>
      </c>
      <c r="Q2020" t="str">
        <f t="shared" si="187"/>
        <v>technology</v>
      </c>
      <c r="R2020" t="str">
        <f t="shared" si="188"/>
        <v>hardware</v>
      </c>
      <c r="S2020" s="8">
        <f t="shared" si="189"/>
        <v>42199.365844907406</v>
      </c>
      <c r="T2020" s="8">
        <f t="shared" si="190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91"/>
        <v>109</v>
      </c>
      <c r="Q2021" t="str">
        <f t="shared" si="187"/>
        <v>technology</v>
      </c>
      <c r="R2021" t="str">
        <f t="shared" si="188"/>
        <v>hardware</v>
      </c>
      <c r="S2021" s="8">
        <f t="shared" si="189"/>
        <v>42605.70857638889</v>
      </c>
      <c r="T2021" s="8">
        <f t="shared" si="190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91"/>
        <v>24</v>
      </c>
      <c r="Q2022" t="str">
        <f t="shared" si="187"/>
        <v>technology</v>
      </c>
      <c r="R2022" t="str">
        <f t="shared" si="188"/>
        <v>hardware</v>
      </c>
      <c r="S2022" s="8">
        <f t="shared" si="189"/>
        <v>41737.097499999996</v>
      </c>
      <c r="T2022" s="8">
        <f t="shared" si="190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91"/>
        <v>148</v>
      </c>
      <c r="Q2023" t="str">
        <f t="shared" si="187"/>
        <v>technology</v>
      </c>
      <c r="R2023" t="str">
        <f t="shared" si="188"/>
        <v>hardware</v>
      </c>
      <c r="S2023" s="8">
        <f t="shared" si="189"/>
        <v>41861.070567129631</v>
      </c>
      <c r="T2023" s="8">
        <f t="shared" si="190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91"/>
        <v>385</v>
      </c>
      <c r="Q2024" t="str">
        <f t="shared" si="187"/>
        <v>technology</v>
      </c>
      <c r="R2024" t="str">
        <f t="shared" si="188"/>
        <v>hardware</v>
      </c>
      <c r="S2024" s="8">
        <f t="shared" si="189"/>
        <v>42502.569120370375</v>
      </c>
      <c r="T2024" s="8">
        <f t="shared" si="190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91"/>
        <v>457</v>
      </c>
      <c r="Q2025" t="str">
        <f t="shared" si="187"/>
        <v>technology</v>
      </c>
      <c r="R2025" t="str">
        <f t="shared" si="188"/>
        <v>hardware</v>
      </c>
      <c r="S2025" s="8">
        <f t="shared" si="189"/>
        <v>42136.420752314814</v>
      </c>
      <c r="T2025" s="8">
        <f t="shared" si="190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91"/>
        <v>223</v>
      </c>
      <c r="Q2026" t="str">
        <f t="shared" si="187"/>
        <v>technology</v>
      </c>
      <c r="R2026" t="str">
        <f t="shared" si="188"/>
        <v>hardware</v>
      </c>
      <c r="S2026" s="8">
        <f t="shared" si="189"/>
        <v>41099.966944444444</v>
      </c>
      <c r="T2026" s="8">
        <f t="shared" si="190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91"/>
        <v>221</v>
      </c>
      <c r="Q2027" t="str">
        <f t="shared" si="187"/>
        <v>technology</v>
      </c>
      <c r="R2027" t="str">
        <f t="shared" si="188"/>
        <v>hardware</v>
      </c>
      <c r="S2027" s="8">
        <f t="shared" si="189"/>
        <v>42136.184560185182</v>
      </c>
      <c r="T2027" s="8">
        <f t="shared" si="190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91"/>
        <v>74</v>
      </c>
      <c r="Q2028" t="str">
        <f t="shared" si="187"/>
        <v>technology</v>
      </c>
      <c r="R2028" t="str">
        <f t="shared" si="188"/>
        <v>hardware</v>
      </c>
      <c r="S2028" s="8">
        <f t="shared" si="189"/>
        <v>41704.735937500001</v>
      </c>
      <c r="T2028" s="8">
        <f t="shared" si="190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91"/>
        <v>223</v>
      </c>
      <c r="Q2029" t="str">
        <f t="shared" si="187"/>
        <v>technology</v>
      </c>
      <c r="R2029" t="str">
        <f t="shared" si="188"/>
        <v>hardware</v>
      </c>
      <c r="S2029" s="8">
        <f t="shared" si="189"/>
        <v>42048.813877314817</v>
      </c>
      <c r="T2029" s="8">
        <f t="shared" si="190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91"/>
        <v>48</v>
      </c>
      <c r="Q2030" t="str">
        <f t="shared" si="187"/>
        <v>technology</v>
      </c>
      <c r="R2030" t="str">
        <f t="shared" si="188"/>
        <v>hardware</v>
      </c>
      <c r="S2030" s="8">
        <f t="shared" si="189"/>
        <v>40215.919050925928</v>
      </c>
      <c r="T2030" s="8">
        <f t="shared" si="190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91"/>
        <v>96</v>
      </c>
      <c r="Q2031" t="str">
        <f t="shared" si="187"/>
        <v>technology</v>
      </c>
      <c r="R2031" t="str">
        <f t="shared" si="188"/>
        <v>hardware</v>
      </c>
      <c r="S2031" s="8">
        <f t="shared" si="189"/>
        <v>41848.021770833337</v>
      </c>
      <c r="T2031" s="8">
        <f t="shared" si="190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91"/>
        <v>119</v>
      </c>
      <c r="Q2032" t="str">
        <f t="shared" si="187"/>
        <v>technology</v>
      </c>
      <c r="R2032" t="str">
        <f t="shared" si="188"/>
        <v>hardware</v>
      </c>
      <c r="S2032" s="8">
        <f t="shared" si="189"/>
        <v>41212.996481481481</v>
      </c>
      <c r="T2032" s="8">
        <f t="shared" si="190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91"/>
        <v>118</v>
      </c>
      <c r="Q2033" t="str">
        <f t="shared" si="187"/>
        <v>technology</v>
      </c>
      <c r="R2033" t="str">
        <f t="shared" si="188"/>
        <v>hardware</v>
      </c>
      <c r="S2033" s="8">
        <f t="shared" si="189"/>
        <v>41975.329317129625</v>
      </c>
      <c r="T2033" s="8">
        <f t="shared" si="190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91"/>
        <v>143</v>
      </c>
      <c r="Q2034" t="str">
        <f t="shared" si="187"/>
        <v>technology</v>
      </c>
      <c r="R2034" t="str">
        <f t="shared" si="188"/>
        <v>hardware</v>
      </c>
      <c r="S2034" s="8">
        <f t="shared" si="189"/>
        <v>42689.565671296295</v>
      </c>
      <c r="T2034" s="8">
        <f t="shared" si="190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91"/>
        <v>283</v>
      </c>
      <c r="Q2035" t="str">
        <f t="shared" si="187"/>
        <v>technology</v>
      </c>
      <c r="R2035" t="str">
        <f t="shared" si="188"/>
        <v>hardware</v>
      </c>
      <c r="S2035" s="8">
        <f t="shared" si="189"/>
        <v>41725.082384259258</v>
      </c>
      <c r="T2035" s="8">
        <f t="shared" si="190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91"/>
        <v>594</v>
      </c>
      <c r="Q2036" t="str">
        <f t="shared" si="187"/>
        <v>technology</v>
      </c>
      <c r="R2036" t="str">
        <f t="shared" si="188"/>
        <v>hardware</v>
      </c>
      <c r="S2036" s="8">
        <f t="shared" si="189"/>
        <v>42076.130011574074</v>
      </c>
      <c r="T2036" s="8">
        <f t="shared" si="190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91"/>
        <v>262</v>
      </c>
      <c r="Q2037" t="str">
        <f t="shared" si="187"/>
        <v>technology</v>
      </c>
      <c r="R2037" t="str">
        <f t="shared" si="188"/>
        <v>hardware</v>
      </c>
      <c r="S2037" s="8">
        <f t="shared" si="189"/>
        <v>42311.625081018516</v>
      </c>
      <c r="T2037" s="8">
        <f t="shared" si="190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91"/>
        <v>47</v>
      </c>
      <c r="Q2038" t="str">
        <f t="shared" si="187"/>
        <v>technology</v>
      </c>
      <c r="R2038" t="str">
        <f t="shared" si="188"/>
        <v>hardware</v>
      </c>
      <c r="S2038" s="8">
        <f t="shared" si="189"/>
        <v>41738.864803240744</v>
      </c>
      <c r="T2038" s="8">
        <f t="shared" si="190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91"/>
        <v>70</v>
      </c>
      <c r="Q2039" t="str">
        <f t="shared" si="187"/>
        <v>technology</v>
      </c>
      <c r="R2039" t="str">
        <f t="shared" si="188"/>
        <v>hardware</v>
      </c>
      <c r="S2039" s="8">
        <f t="shared" si="189"/>
        <v>41578.210104166668</v>
      </c>
      <c r="T2039" s="8">
        <f t="shared" si="190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91"/>
        <v>165</v>
      </c>
      <c r="Q2040" t="str">
        <f t="shared" si="187"/>
        <v>technology</v>
      </c>
      <c r="R2040" t="str">
        <f t="shared" si="188"/>
        <v>hardware</v>
      </c>
      <c r="S2040" s="8">
        <f t="shared" si="189"/>
        <v>41424.27107638889</v>
      </c>
      <c r="T2040" s="8">
        <f t="shared" si="190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91"/>
        <v>449</v>
      </c>
      <c r="Q2041" t="str">
        <f t="shared" si="187"/>
        <v>technology</v>
      </c>
      <c r="R2041" t="str">
        <f t="shared" si="188"/>
        <v>hardware</v>
      </c>
      <c r="S2041" s="8">
        <f t="shared" si="189"/>
        <v>42675.438946759255</v>
      </c>
      <c r="T2041" s="8">
        <f t="shared" si="190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91"/>
        <v>27</v>
      </c>
      <c r="Q2042" t="str">
        <f t="shared" si="187"/>
        <v>technology</v>
      </c>
      <c r="R2042" t="str">
        <f t="shared" si="188"/>
        <v>hardware</v>
      </c>
      <c r="S2042" s="8">
        <f t="shared" si="189"/>
        <v>41578.927118055559</v>
      </c>
      <c r="T2042" s="8">
        <f t="shared" si="190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91"/>
        <v>144</v>
      </c>
      <c r="Q2043" t="str">
        <f t="shared" si="187"/>
        <v>technology</v>
      </c>
      <c r="R2043" t="str">
        <f t="shared" si="188"/>
        <v>hardware</v>
      </c>
      <c r="S2043" s="8">
        <f t="shared" si="189"/>
        <v>42654.525775462964</v>
      </c>
      <c r="T2043" s="8">
        <f t="shared" si="190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91"/>
        <v>88</v>
      </c>
      <c r="Q2044" t="str">
        <f t="shared" si="187"/>
        <v>technology</v>
      </c>
      <c r="R2044" t="str">
        <f t="shared" si="188"/>
        <v>hardware</v>
      </c>
      <c r="S2044" s="8">
        <f t="shared" si="189"/>
        <v>42331.708032407405</v>
      </c>
      <c r="T2044" s="8">
        <f t="shared" si="190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91"/>
        <v>36</v>
      </c>
      <c r="Q2045" t="str">
        <f t="shared" si="187"/>
        <v>technology</v>
      </c>
      <c r="R2045" t="str">
        <f t="shared" si="188"/>
        <v>hardware</v>
      </c>
      <c r="S2045" s="8">
        <f t="shared" si="189"/>
        <v>42661.176817129628</v>
      </c>
      <c r="T2045" s="8">
        <f t="shared" si="190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91"/>
        <v>90</v>
      </c>
      <c r="Q2046" t="str">
        <f t="shared" si="187"/>
        <v>technology</v>
      </c>
      <c r="R2046" t="str">
        <f t="shared" si="188"/>
        <v>hardware</v>
      </c>
      <c r="S2046" s="8">
        <f t="shared" si="189"/>
        <v>42138.684189814812</v>
      </c>
      <c r="T2046" s="8">
        <f t="shared" si="190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91"/>
        <v>153</v>
      </c>
      <c r="Q2047" t="str">
        <f t="shared" si="187"/>
        <v>technology</v>
      </c>
      <c r="R2047" t="str">
        <f t="shared" si="188"/>
        <v>hardware</v>
      </c>
      <c r="S2047" s="8">
        <f t="shared" si="189"/>
        <v>41069.088506944441</v>
      </c>
      <c r="T2047" s="8">
        <f t="shared" si="190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91"/>
        <v>56</v>
      </c>
      <c r="Q2048" t="str">
        <f t="shared" si="187"/>
        <v>technology</v>
      </c>
      <c r="R2048" t="str">
        <f t="shared" si="188"/>
        <v>hardware</v>
      </c>
      <c r="S2048" s="8">
        <f t="shared" si="189"/>
        <v>41387.171805555554</v>
      </c>
      <c r="T2048" s="8">
        <f t="shared" si="190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91"/>
        <v>228</v>
      </c>
      <c r="Q2049" t="str">
        <f t="shared" si="187"/>
        <v>technology</v>
      </c>
      <c r="R2049" t="str">
        <f t="shared" si="188"/>
        <v>hardware</v>
      </c>
      <c r="S2049" s="8">
        <f t="shared" si="189"/>
        <v>42081.903587962966</v>
      </c>
      <c r="T2049" s="8">
        <f t="shared" si="190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ROUND(E2050/D2050*100,0)</f>
        <v>148</v>
      </c>
      <c r="P2050">
        <f t="shared" si="191"/>
        <v>92</v>
      </c>
      <c r="Q2050" t="str">
        <f t="shared" si="187"/>
        <v>technology</v>
      </c>
      <c r="R2050" t="str">
        <f t="shared" si="188"/>
        <v>hardware</v>
      </c>
      <c r="S2050" s="8">
        <f t="shared" si="189"/>
        <v>41387.651516203703</v>
      </c>
      <c r="T2050" s="8">
        <f t="shared" si="190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</v>
      </c>
      <c r="P2051">
        <f t="shared" si="191"/>
        <v>81</v>
      </c>
      <c r="Q2051" t="str">
        <f t="shared" ref="Q2051:Q2114" si="193">LEFT(N2051,SEARCH("/",N2051)-1)</f>
        <v>technology</v>
      </c>
      <c r="R2051" t="str">
        <f t="shared" ref="R2051:R2114" si="194">RIGHT(N2051,LEN(N2051)-SEARCH("/",N2051))</f>
        <v>hardware</v>
      </c>
      <c r="S2051" s="8">
        <f t="shared" ref="S2051:S2114" si="195">(((J2051/60)/60)/24)+DATE(1970,1,1)</f>
        <v>41575.527349537035</v>
      </c>
      <c r="T2051" s="8">
        <f t="shared" ref="T2051:T2114" si="196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1"/>
        <v>278</v>
      </c>
      <c r="Q2052" t="str">
        <f t="shared" si="193"/>
        <v>technology</v>
      </c>
      <c r="R2052" t="str">
        <f t="shared" si="194"/>
        <v>hardware</v>
      </c>
      <c r="S2052" s="8">
        <f t="shared" si="195"/>
        <v>42115.071504629625</v>
      </c>
      <c r="T2052" s="8">
        <f t="shared" si="196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1"/>
        <v>43</v>
      </c>
      <c r="Q2053" t="str">
        <f t="shared" si="193"/>
        <v>technology</v>
      </c>
      <c r="R2053" t="str">
        <f t="shared" si="194"/>
        <v>hardware</v>
      </c>
      <c r="S2053" s="8">
        <f t="shared" si="195"/>
        <v>41604.022418981483</v>
      </c>
      <c r="T2053" s="8">
        <f t="shared" si="196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ref="P2054:P2117" si="197">ROUND(E2054/L2054,0)</f>
        <v>326</v>
      </c>
      <c r="Q2054" t="str">
        <f t="shared" si="193"/>
        <v>technology</v>
      </c>
      <c r="R2054" t="str">
        <f t="shared" si="194"/>
        <v>hardware</v>
      </c>
      <c r="S2054" s="8">
        <f t="shared" si="195"/>
        <v>42375.08394675926</v>
      </c>
      <c r="T2054" s="8">
        <f t="shared" si="196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7"/>
        <v>42</v>
      </c>
      <c r="Q2055" t="str">
        <f t="shared" si="193"/>
        <v>technology</v>
      </c>
      <c r="R2055" t="str">
        <f t="shared" si="194"/>
        <v>hardware</v>
      </c>
      <c r="S2055" s="8">
        <f t="shared" si="195"/>
        <v>42303.617488425924</v>
      </c>
      <c r="T2055" s="8">
        <f t="shared" si="196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7"/>
        <v>64</v>
      </c>
      <c r="Q2056" t="str">
        <f t="shared" si="193"/>
        <v>technology</v>
      </c>
      <c r="R2056" t="str">
        <f t="shared" si="194"/>
        <v>hardware</v>
      </c>
      <c r="S2056" s="8">
        <f t="shared" si="195"/>
        <v>41731.520949074074</v>
      </c>
      <c r="T2056" s="8">
        <f t="shared" si="196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7"/>
        <v>99</v>
      </c>
      <c r="Q2057" t="str">
        <f t="shared" si="193"/>
        <v>technology</v>
      </c>
      <c r="R2057" t="str">
        <f t="shared" si="194"/>
        <v>hardware</v>
      </c>
      <c r="S2057" s="8">
        <f t="shared" si="195"/>
        <v>41946.674108796295</v>
      </c>
      <c r="T2057" s="8">
        <f t="shared" si="196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7"/>
        <v>138</v>
      </c>
      <c r="Q2058" t="str">
        <f t="shared" si="193"/>
        <v>technology</v>
      </c>
      <c r="R2058" t="str">
        <f t="shared" si="194"/>
        <v>hardware</v>
      </c>
      <c r="S2058" s="8">
        <f t="shared" si="195"/>
        <v>41351.76090277778</v>
      </c>
      <c r="T2058" s="8">
        <f t="shared" si="196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7"/>
        <v>46</v>
      </c>
      <c r="Q2059" t="str">
        <f t="shared" si="193"/>
        <v>technology</v>
      </c>
      <c r="R2059" t="str">
        <f t="shared" si="194"/>
        <v>hardware</v>
      </c>
      <c r="S2059" s="8">
        <f t="shared" si="195"/>
        <v>42396.494583333333</v>
      </c>
      <c r="T2059" s="8">
        <f t="shared" si="196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7"/>
        <v>11</v>
      </c>
      <c r="Q2060" t="str">
        <f t="shared" si="193"/>
        <v>technology</v>
      </c>
      <c r="R2060" t="str">
        <f t="shared" si="194"/>
        <v>hardware</v>
      </c>
      <c r="S2060" s="8">
        <f t="shared" si="195"/>
        <v>42026.370717592596</v>
      </c>
      <c r="T2060" s="8">
        <f t="shared" si="196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7"/>
        <v>115</v>
      </c>
      <c r="Q2061" t="str">
        <f t="shared" si="193"/>
        <v>technology</v>
      </c>
      <c r="R2061" t="str">
        <f t="shared" si="194"/>
        <v>hardware</v>
      </c>
      <c r="S2061" s="8">
        <f t="shared" si="195"/>
        <v>42361.602476851855</v>
      </c>
      <c r="T2061" s="8">
        <f t="shared" si="196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7"/>
        <v>36</v>
      </c>
      <c r="Q2062" t="str">
        <f t="shared" si="193"/>
        <v>technology</v>
      </c>
      <c r="R2062" t="str">
        <f t="shared" si="194"/>
        <v>hardware</v>
      </c>
      <c r="S2062" s="8">
        <f t="shared" si="195"/>
        <v>41783.642939814818</v>
      </c>
      <c r="T2062" s="8">
        <f t="shared" si="196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7"/>
        <v>154</v>
      </c>
      <c r="Q2063" t="str">
        <f t="shared" si="193"/>
        <v>technology</v>
      </c>
      <c r="R2063" t="str">
        <f t="shared" si="194"/>
        <v>hardware</v>
      </c>
      <c r="S2063" s="8">
        <f t="shared" si="195"/>
        <v>42705.764513888891</v>
      </c>
      <c r="T2063" s="8">
        <f t="shared" si="196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7"/>
        <v>566</v>
      </c>
      <c r="Q2064" t="str">
        <f t="shared" si="193"/>
        <v>technology</v>
      </c>
      <c r="R2064" t="str">
        <f t="shared" si="194"/>
        <v>hardware</v>
      </c>
      <c r="S2064" s="8">
        <f t="shared" si="195"/>
        <v>42423.3830787037</v>
      </c>
      <c r="T2064" s="8">
        <f t="shared" si="196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7"/>
        <v>121</v>
      </c>
      <c r="Q2065" t="str">
        <f t="shared" si="193"/>
        <v>technology</v>
      </c>
      <c r="R2065" t="str">
        <f t="shared" si="194"/>
        <v>hardware</v>
      </c>
      <c r="S2065" s="8">
        <f t="shared" si="195"/>
        <v>42472.73265046296</v>
      </c>
      <c r="T2065" s="8">
        <f t="shared" si="196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7"/>
        <v>86</v>
      </c>
      <c r="Q2066" t="str">
        <f t="shared" si="193"/>
        <v>technology</v>
      </c>
      <c r="R2066" t="str">
        <f t="shared" si="194"/>
        <v>hardware</v>
      </c>
      <c r="S2066" s="8">
        <f t="shared" si="195"/>
        <v>41389.364849537036</v>
      </c>
      <c r="T2066" s="8">
        <f t="shared" si="196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7"/>
        <v>51</v>
      </c>
      <c r="Q2067" t="str">
        <f t="shared" si="193"/>
        <v>technology</v>
      </c>
      <c r="R2067" t="str">
        <f t="shared" si="194"/>
        <v>hardware</v>
      </c>
      <c r="S2067" s="8">
        <f t="shared" si="195"/>
        <v>41603.333668981482</v>
      </c>
      <c r="T2067" s="8">
        <f t="shared" si="196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7"/>
        <v>67</v>
      </c>
      <c r="Q2068" t="str">
        <f t="shared" si="193"/>
        <v>technology</v>
      </c>
      <c r="R2068" t="str">
        <f t="shared" si="194"/>
        <v>hardware</v>
      </c>
      <c r="S2068" s="8">
        <f t="shared" si="195"/>
        <v>41844.771793981483</v>
      </c>
      <c r="T2068" s="8">
        <f t="shared" si="196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7"/>
        <v>63</v>
      </c>
      <c r="Q2069" t="str">
        <f t="shared" si="193"/>
        <v>technology</v>
      </c>
      <c r="R2069" t="str">
        <f t="shared" si="194"/>
        <v>hardware</v>
      </c>
      <c r="S2069" s="8">
        <f t="shared" si="195"/>
        <v>42115.853888888887</v>
      </c>
      <c r="T2069" s="8">
        <f t="shared" si="196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7"/>
        <v>346</v>
      </c>
      <c r="Q2070" t="str">
        <f t="shared" si="193"/>
        <v>technology</v>
      </c>
      <c r="R2070" t="str">
        <f t="shared" si="194"/>
        <v>hardware</v>
      </c>
      <c r="S2070" s="8">
        <f t="shared" si="195"/>
        <v>42633.841608796298</v>
      </c>
      <c r="T2070" s="8">
        <f t="shared" si="196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7"/>
        <v>244</v>
      </c>
      <c r="Q2071" t="str">
        <f t="shared" si="193"/>
        <v>technology</v>
      </c>
      <c r="R2071" t="str">
        <f t="shared" si="194"/>
        <v>hardware</v>
      </c>
      <c r="S2071" s="8">
        <f t="shared" si="195"/>
        <v>42340.972118055557</v>
      </c>
      <c r="T2071" s="8">
        <f t="shared" si="196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7"/>
        <v>259</v>
      </c>
      <c r="Q2072" t="str">
        <f t="shared" si="193"/>
        <v>technology</v>
      </c>
      <c r="R2072" t="str">
        <f t="shared" si="194"/>
        <v>hardware</v>
      </c>
      <c r="S2072" s="8">
        <f t="shared" si="195"/>
        <v>42519.6565162037</v>
      </c>
      <c r="T2072" s="8">
        <f t="shared" si="196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7"/>
        <v>202</v>
      </c>
      <c r="Q2073" t="str">
        <f t="shared" si="193"/>
        <v>technology</v>
      </c>
      <c r="R2073" t="str">
        <f t="shared" si="194"/>
        <v>hardware</v>
      </c>
      <c r="S2073" s="8">
        <f t="shared" si="195"/>
        <v>42600.278749999998</v>
      </c>
      <c r="T2073" s="8">
        <f t="shared" si="196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7"/>
        <v>226</v>
      </c>
      <c r="Q2074" t="str">
        <f t="shared" si="193"/>
        <v>technology</v>
      </c>
      <c r="R2074" t="str">
        <f t="shared" si="194"/>
        <v>hardware</v>
      </c>
      <c r="S2074" s="8">
        <f t="shared" si="195"/>
        <v>42467.581388888888</v>
      </c>
      <c r="T2074" s="8">
        <f t="shared" si="196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7"/>
        <v>325</v>
      </c>
      <c r="Q2075" t="str">
        <f t="shared" si="193"/>
        <v>technology</v>
      </c>
      <c r="R2075" t="str">
        <f t="shared" si="194"/>
        <v>hardware</v>
      </c>
      <c r="S2075" s="8">
        <f t="shared" si="195"/>
        <v>42087.668032407411</v>
      </c>
      <c r="T2075" s="8">
        <f t="shared" si="196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8">
        <f t="shared" si="195"/>
        <v>42466.826180555552</v>
      </c>
      <c r="T2076" s="8">
        <f t="shared" si="196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7"/>
        <v>20</v>
      </c>
      <c r="Q2077" t="str">
        <f t="shared" si="193"/>
        <v>technology</v>
      </c>
      <c r="R2077" t="str">
        <f t="shared" si="194"/>
        <v>hardware</v>
      </c>
      <c r="S2077" s="8">
        <f t="shared" si="195"/>
        <v>41450.681574074071</v>
      </c>
      <c r="T2077" s="8">
        <f t="shared" si="196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7"/>
        <v>116</v>
      </c>
      <c r="Q2078" t="str">
        <f t="shared" si="193"/>
        <v>technology</v>
      </c>
      <c r="R2078" t="str">
        <f t="shared" si="194"/>
        <v>hardware</v>
      </c>
      <c r="S2078" s="8">
        <f t="shared" si="195"/>
        <v>41803.880659722221</v>
      </c>
      <c r="T2078" s="8">
        <f t="shared" si="196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7"/>
        <v>307</v>
      </c>
      <c r="Q2079" t="str">
        <f t="shared" si="193"/>
        <v>technology</v>
      </c>
      <c r="R2079" t="str">
        <f t="shared" si="194"/>
        <v>hardware</v>
      </c>
      <c r="S2079" s="8">
        <f t="shared" si="195"/>
        <v>42103.042546296296</v>
      </c>
      <c r="T2079" s="8">
        <f t="shared" si="196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7"/>
        <v>547</v>
      </c>
      <c r="Q2080" t="str">
        <f t="shared" si="193"/>
        <v>technology</v>
      </c>
      <c r="R2080" t="str">
        <f t="shared" si="194"/>
        <v>hardware</v>
      </c>
      <c r="S2080" s="8">
        <f t="shared" si="195"/>
        <v>42692.771493055552</v>
      </c>
      <c r="T2080" s="8">
        <f t="shared" si="196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7"/>
        <v>47</v>
      </c>
      <c r="Q2081" t="str">
        <f t="shared" si="193"/>
        <v>technology</v>
      </c>
      <c r="R2081" t="str">
        <f t="shared" si="194"/>
        <v>hardware</v>
      </c>
      <c r="S2081" s="8">
        <f t="shared" si="195"/>
        <v>42150.71056712963</v>
      </c>
      <c r="T2081" s="8">
        <f t="shared" si="196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7"/>
        <v>102</v>
      </c>
      <c r="Q2082" t="str">
        <f t="shared" si="193"/>
        <v>technology</v>
      </c>
      <c r="R2082" t="str">
        <f t="shared" si="194"/>
        <v>hardware</v>
      </c>
      <c r="S2082" s="8">
        <f t="shared" si="195"/>
        <v>42289.957175925927</v>
      </c>
      <c r="T2082" s="8">
        <f t="shared" si="196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7"/>
        <v>73</v>
      </c>
      <c r="Q2083" t="str">
        <f t="shared" si="193"/>
        <v>music</v>
      </c>
      <c r="R2083" t="str">
        <f t="shared" si="194"/>
        <v>indie rock</v>
      </c>
      <c r="S2083" s="8">
        <f t="shared" si="195"/>
        <v>41004.156886574077</v>
      </c>
      <c r="T2083" s="8">
        <f t="shared" si="196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7"/>
        <v>44</v>
      </c>
      <c r="Q2084" t="str">
        <f t="shared" si="193"/>
        <v>music</v>
      </c>
      <c r="R2084" t="str">
        <f t="shared" si="194"/>
        <v>indie rock</v>
      </c>
      <c r="S2084" s="8">
        <f t="shared" si="195"/>
        <v>40811.120324074072</v>
      </c>
      <c r="T2084" s="8">
        <f t="shared" si="196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7"/>
        <v>34</v>
      </c>
      <c r="Q2085" t="str">
        <f t="shared" si="193"/>
        <v>music</v>
      </c>
      <c r="R2085" t="str">
        <f t="shared" si="194"/>
        <v>indie rock</v>
      </c>
      <c r="S2085" s="8">
        <f t="shared" si="195"/>
        <v>41034.72216435185</v>
      </c>
      <c r="T2085" s="8">
        <f t="shared" si="196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7"/>
        <v>71</v>
      </c>
      <c r="Q2086" t="str">
        <f t="shared" si="193"/>
        <v>music</v>
      </c>
      <c r="R2086" t="str">
        <f t="shared" si="194"/>
        <v>indie rock</v>
      </c>
      <c r="S2086" s="8">
        <f t="shared" si="195"/>
        <v>41731.833124999997</v>
      </c>
      <c r="T2086" s="8">
        <f t="shared" si="196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7"/>
        <v>89</v>
      </c>
      <c r="Q2087" t="str">
        <f t="shared" si="193"/>
        <v>music</v>
      </c>
      <c r="R2087" t="str">
        <f t="shared" si="194"/>
        <v>indie rock</v>
      </c>
      <c r="S2087" s="8">
        <f t="shared" si="195"/>
        <v>41075.835497685184</v>
      </c>
      <c r="T2087" s="8">
        <f t="shared" si="196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7"/>
        <v>115</v>
      </c>
      <c r="Q2088" t="str">
        <f t="shared" si="193"/>
        <v>music</v>
      </c>
      <c r="R2088" t="str">
        <f t="shared" si="194"/>
        <v>indie rock</v>
      </c>
      <c r="S2088" s="8">
        <f t="shared" si="195"/>
        <v>40860.67050925926</v>
      </c>
      <c r="T2088" s="8">
        <f t="shared" si="196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7"/>
        <v>62</v>
      </c>
      <c r="Q2089" t="str">
        <f t="shared" si="193"/>
        <v>music</v>
      </c>
      <c r="R2089" t="str">
        <f t="shared" si="194"/>
        <v>indie rock</v>
      </c>
      <c r="S2089" s="8">
        <f t="shared" si="195"/>
        <v>40764.204375000001</v>
      </c>
      <c r="T2089" s="8">
        <f t="shared" si="196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7"/>
        <v>46</v>
      </c>
      <c r="Q2090" t="str">
        <f t="shared" si="193"/>
        <v>music</v>
      </c>
      <c r="R2090" t="str">
        <f t="shared" si="194"/>
        <v>indie rock</v>
      </c>
      <c r="S2090" s="8">
        <f t="shared" si="195"/>
        <v>40395.714722222219</v>
      </c>
      <c r="T2090" s="8">
        <f t="shared" si="196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7"/>
        <v>49</v>
      </c>
      <c r="Q2091" t="str">
        <f t="shared" si="193"/>
        <v>music</v>
      </c>
      <c r="R2091" t="str">
        <f t="shared" si="194"/>
        <v>indie rock</v>
      </c>
      <c r="S2091" s="8">
        <f t="shared" si="195"/>
        <v>41453.076319444444</v>
      </c>
      <c r="T2091" s="8">
        <f t="shared" si="196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7"/>
        <v>58</v>
      </c>
      <c r="Q2092" t="str">
        <f t="shared" si="193"/>
        <v>music</v>
      </c>
      <c r="R2092" t="str">
        <f t="shared" si="194"/>
        <v>indie rock</v>
      </c>
      <c r="S2092" s="8">
        <f t="shared" si="195"/>
        <v>41299.381423611114</v>
      </c>
      <c r="T2092" s="8">
        <f t="shared" si="196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7"/>
        <v>88</v>
      </c>
      <c r="Q2093" t="str">
        <f t="shared" si="193"/>
        <v>music</v>
      </c>
      <c r="R2093" t="str">
        <f t="shared" si="194"/>
        <v>indie rock</v>
      </c>
      <c r="S2093" s="8">
        <f t="shared" si="195"/>
        <v>40555.322662037033</v>
      </c>
      <c r="T2093" s="8">
        <f t="shared" si="196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7"/>
        <v>110</v>
      </c>
      <c r="Q2094" t="str">
        <f t="shared" si="193"/>
        <v>music</v>
      </c>
      <c r="R2094" t="str">
        <f t="shared" si="194"/>
        <v>indie rock</v>
      </c>
      <c r="S2094" s="8">
        <f t="shared" si="195"/>
        <v>40763.707546296297</v>
      </c>
      <c r="T2094" s="8">
        <f t="shared" si="196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7"/>
        <v>67</v>
      </c>
      <c r="Q2095" t="str">
        <f t="shared" si="193"/>
        <v>music</v>
      </c>
      <c r="R2095" t="str">
        <f t="shared" si="194"/>
        <v>indie rock</v>
      </c>
      <c r="S2095" s="8">
        <f t="shared" si="195"/>
        <v>41205.854537037041</v>
      </c>
      <c r="T2095" s="8">
        <f t="shared" si="196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7"/>
        <v>59</v>
      </c>
      <c r="Q2096" t="str">
        <f t="shared" si="193"/>
        <v>music</v>
      </c>
      <c r="R2096" t="str">
        <f t="shared" si="194"/>
        <v>indie rock</v>
      </c>
      <c r="S2096" s="8">
        <f t="shared" si="195"/>
        <v>40939.02002314815</v>
      </c>
      <c r="T2096" s="8">
        <f t="shared" si="196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7"/>
        <v>114</v>
      </c>
      <c r="Q2097" t="str">
        <f t="shared" si="193"/>
        <v>music</v>
      </c>
      <c r="R2097" t="str">
        <f t="shared" si="194"/>
        <v>indie rock</v>
      </c>
      <c r="S2097" s="8">
        <f t="shared" si="195"/>
        <v>40758.733483796292</v>
      </c>
      <c r="T2097" s="8">
        <f t="shared" si="196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7"/>
        <v>44</v>
      </c>
      <c r="Q2098" t="str">
        <f t="shared" si="193"/>
        <v>music</v>
      </c>
      <c r="R2098" t="str">
        <f t="shared" si="194"/>
        <v>indie rock</v>
      </c>
      <c r="S2098" s="8">
        <f t="shared" si="195"/>
        <v>41192.758506944447</v>
      </c>
      <c r="T2098" s="8">
        <f t="shared" si="196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7"/>
        <v>79</v>
      </c>
      <c r="Q2099" t="str">
        <f t="shared" si="193"/>
        <v>music</v>
      </c>
      <c r="R2099" t="str">
        <f t="shared" si="194"/>
        <v>indie rock</v>
      </c>
      <c r="S2099" s="8">
        <f t="shared" si="195"/>
        <v>40818.58489583333</v>
      </c>
      <c r="T2099" s="8">
        <f t="shared" si="196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7"/>
        <v>188</v>
      </c>
      <c r="Q2100" t="str">
        <f t="shared" si="193"/>
        <v>music</v>
      </c>
      <c r="R2100" t="str">
        <f t="shared" si="194"/>
        <v>indie rock</v>
      </c>
      <c r="S2100" s="8">
        <f t="shared" si="195"/>
        <v>40946.11383101852</v>
      </c>
      <c r="T2100" s="8">
        <f t="shared" si="196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7"/>
        <v>63</v>
      </c>
      <c r="Q2101" t="str">
        <f t="shared" si="193"/>
        <v>music</v>
      </c>
      <c r="R2101" t="str">
        <f t="shared" si="194"/>
        <v>indie rock</v>
      </c>
      <c r="S2101" s="8">
        <f t="shared" si="195"/>
        <v>42173.746342592596</v>
      </c>
      <c r="T2101" s="8">
        <f t="shared" si="196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7"/>
        <v>30</v>
      </c>
      <c r="Q2102" t="str">
        <f t="shared" si="193"/>
        <v>music</v>
      </c>
      <c r="R2102" t="str">
        <f t="shared" si="194"/>
        <v>indie rock</v>
      </c>
      <c r="S2102" s="8">
        <f t="shared" si="195"/>
        <v>41074.834965277776</v>
      </c>
      <c r="T2102" s="8">
        <f t="shared" si="196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7"/>
        <v>51</v>
      </c>
      <c r="Q2103" t="str">
        <f t="shared" si="193"/>
        <v>music</v>
      </c>
      <c r="R2103" t="str">
        <f t="shared" si="194"/>
        <v>indie rock</v>
      </c>
      <c r="S2103" s="8">
        <f t="shared" si="195"/>
        <v>40892.149467592593</v>
      </c>
      <c r="T2103" s="8">
        <f t="shared" si="196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7"/>
        <v>36</v>
      </c>
      <c r="Q2104" t="str">
        <f t="shared" si="193"/>
        <v>music</v>
      </c>
      <c r="R2104" t="str">
        <f t="shared" si="194"/>
        <v>indie rock</v>
      </c>
      <c r="S2104" s="8">
        <f t="shared" si="195"/>
        <v>40638.868611111109</v>
      </c>
      <c r="T2104" s="8">
        <f t="shared" si="196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7"/>
        <v>99</v>
      </c>
      <c r="Q2105" t="str">
        <f t="shared" si="193"/>
        <v>music</v>
      </c>
      <c r="R2105" t="str">
        <f t="shared" si="194"/>
        <v>indie rock</v>
      </c>
      <c r="S2105" s="8">
        <f t="shared" si="195"/>
        <v>41192.754942129628</v>
      </c>
      <c r="T2105" s="8">
        <f t="shared" si="196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7"/>
        <v>28</v>
      </c>
      <c r="Q2106" t="str">
        <f t="shared" si="193"/>
        <v>music</v>
      </c>
      <c r="R2106" t="str">
        <f t="shared" si="194"/>
        <v>indie rock</v>
      </c>
      <c r="S2106" s="8">
        <f t="shared" si="195"/>
        <v>41394.074467592596</v>
      </c>
      <c r="T2106" s="8">
        <f t="shared" si="196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7"/>
        <v>51</v>
      </c>
      <c r="Q2107" t="str">
        <f t="shared" si="193"/>
        <v>music</v>
      </c>
      <c r="R2107" t="str">
        <f t="shared" si="194"/>
        <v>indie rock</v>
      </c>
      <c r="S2107" s="8">
        <f t="shared" si="195"/>
        <v>41951.788807870369</v>
      </c>
      <c r="T2107" s="8">
        <f t="shared" si="196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7"/>
        <v>54</v>
      </c>
      <c r="Q2108" t="str">
        <f t="shared" si="193"/>
        <v>music</v>
      </c>
      <c r="R2108" t="str">
        <f t="shared" si="194"/>
        <v>indie rock</v>
      </c>
      <c r="S2108" s="8">
        <f t="shared" si="195"/>
        <v>41270.21497685185</v>
      </c>
      <c r="T2108" s="8">
        <f t="shared" si="196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7"/>
        <v>37</v>
      </c>
      <c r="Q2109" t="str">
        <f t="shared" si="193"/>
        <v>music</v>
      </c>
      <c r="R2109" t="str">
        <f t="shared" si="194"/>
        <v>indie rock</v>
      </c>
      <c r="S2109" s="8">
        <f t="shared" si="195"/>
        <v>41934.71056712963</v>
      </c>
      <c r="T2109" s="8">
        <f t="shared" si="196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7"/>
        <v>90</v>
      </c>
      <c r="Q2110" t="str">
        <f t="shared" si="193"/>
        <v>music</v>
      </c>
      <c r="R2110" t="str">
        <f t="shared" si="194"/>
        <v>indie rock</v>
      </c>
      <c r="S2110" s="8">
        <f t="shared" si="195"/>
        <v>41135.175694444442</v>
      </c>
      <c r="T2110" s="8">
        <f t="shared" si="196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7"/>
        <v>107</v>
      </c>
      <c r="Q2111" t="str">
        <f t="shared" si="193"/>
        <v>music</v>
      </c>
      <c r="R2111" t="str">
        <f t="shared" si="194"/>
        <v>indie rock</v>
      </c>
      <c r="S2111" s="8">
        <f t="shared" si="195"/>
        <v>42160.708530092597</v>
      </c>
      <c r="T2111" s="8">
        <f t="shared" si="196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7"/>
        <v>53</v>
      </c>
      <c r="Q2112" t="str">
        <f t="shared" si="193"/>
        <v>music</v>
      </c>
      <c r="R2112" t="str">
        <f t="shared" si="194"/>
        <v>indie rock</v>
      </c>
      <c r="S2112" s="8">
        <f t="shared" si="195"/>
        <v>41759.670937499999</v>
      </c>
      <c r="T2112" s="8">
        <f t="shared" si="196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7"/>
        <v>55</v>
      </c>
      <c r="Q2113" t="str">
        <f t="shared" si="193"/>
        <v>music</v>
      </c>
      <c r="R2113" t="str">
        <f t="shared" si="194"/>
        <v>indie rock</v>
      </c>
      <c r="S2113" s="8">
        <f t="shared" si="195"/>
        <v>40703.197048611109</v>
      </c>
      <c r="T2113" s="8">
        <f t="shared" si="196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ROUND(E2114/D2114*100,0)</f>
        <v>100</v>
      </c>
      <c r="P2114">
        <f t="shared" si="197"/>
        <v>27</v>
      </c>
      <c r="Q2114" t="str">
        <f t="shared" si="193"/>
        <v>music</v>
      </c>
      <c r="R2114" t="str">
        <f t="shared" si="194"/>
        <v>indie rock</v>
      </c>
      <c r="S2114" s="8">
        <f t="shared" si="195"/>
        <v>41365.928159722222</v>
      </c>
      <c r="T2114" s="8">
        <f t="shared" si="196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105</v>
      </c>
      <c r="P2115">
        <f t="shared" si="197"/>
        <v>69</v>
      </c>
      <c r="Q2115" t="str">
        <f t="shared" ref="Q2115:Q2178" si="199">LEFT(N2115,SEARCH("/",N2115)-1)</f>
        <v>music</v>
      </c>
      <c r="R2115" t="str">
        <f t="shared" ref="R2115:R2178" si="200">RIGHT(N2115,LEN(N2115)-SEARCH("/",N2115))</f>
        <v>indie rock</v>
      </c>
      <c r="S2115" s="8">
        <f t="shared" ref="S2115:S2178" si="201">(((J2115/60)/60)/24)+DATE(1970,1,1)</f>
        <v>41870.86546296296</v>
      </c>
      <c r="T2115" s="8">
        <f t="shared" ref="T2115:T2178" si="202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7"/>
        <v>36</v>
      </c>
      <c r="Q2116" t="str">
        <f t="shared" si="199"/>
        <v>music</v>
      </c>
      <c r="R2116" t="str">
        <f t="shared" si="200"/>
        <v>indie rock</v>
      </c>
      <c r="S2116" s="8">
        <f t="shared" si="201"/>
        <v>40458.815625000003</v>
      </c>
      <c r="T2116" s="8">
        <f t="shared" si="202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7"/>
        <v>94</v>
      </c>
      <c r="Q2117" t="str">
        <f t="shared" si="199"/>
        <v>music</v>
      </c>
      <c r="R2117" t="str">
        <f t="shared" si="200"/>
        <v>indie rock</v>
      </c>
      <c r="S2117" s="8">
        <f t="shared" si="201"/>
        <v>40564.081030092595</v>
      </c>
      <c r="T2117" s="8">
        <f t="shared" si="202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ref="P2118:P2181" si="203">ROUND(E2118/L2118,0)</f>
        <v>526</v>
      </c>
      <c r="Q2118" t="str">
        <f t="shared" si="199"/>
        <v>music</v>
      </c>
      <c r="R2118" t="str">
        <f t="shared" si="200"/>
        <v>indie rock</v>
      </c>
      <c r="S2118" s="8">
        <f t="shared" si="201"/>
        <v>41136.777812500004</v>
      </c>
      <c r="T2118" s="8">
        <f t="shared" si="202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203"/>
        <v>51</v>
      </c>
      <c r="Q2119" t="str">
        <f t="shared" si="199"/>
        <v>music</v>
      </c>
      <c r="R2119" t="str">
        <f t="shared" si="200"/>
        <v>indie rock</v>
      </c>
      <c r="S2119" s="8">
        <f t="shared" si="201"/>
        <v>42290.059594907405</v>
      </c>
      <c r="T2119" s="8">
        <f t="shared" si="202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203"/>
        <v>79</v>
      </c>
      <c r="Q2120" t="str">
        <f t="shared" si="199"/>
        <v>music</v>
      </c>
      <c r="R2120" t="str">
        <f t="shared" si="200"/>
        <v>indie rock</v>
      </c>
      <c r="S2120" s="8">
        <f t="shared" si="201"/>
        <v>40718.839537037034</v>
      </c>
      <c r="T2120" s="8">
        <f t="shared" si="202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203"/>
        <v>92</v>
      </c>
      <c r="Q2121" t="str">
        <f t="shared" si="199"/>
        <v>music</v>
      </c>
      <c r="R2121" t="str">
        <f t="shared" si="200"/>
        <v>indie rock</v>
      </c>
      <c r="S2121" s="8">
        <f t="shared" si="201"/>
        <v>41107.130150462966</v>
      </c>
      <c r="T2121" s="8">
        <f t="shared" si="202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203"/>
        <v>117</v>
      </c>
      <c r="Q2122" t="str">
        <f t="shared" si="199"/>
        <v>music</v>
      </c>
      <c r="R2122" t="str">
        <f t="shared" si="200"/>
        <v>indie rock</v>
      </c>
      <c r="S2122" s="8">
        <f t="shared" si="201"/>
        <v>41591.964537037034</v>
      </c>
      <c r="T2122" s="8">
        <f t="shared" si="202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203"/>
        <v>28</v>
      </c>
      <c r="Q2123" t="str">
        <f t="shared" si="199"/>
        <v>games</v>
      </c>
      <c r="R2123" t="str">
        <f t="shared" si="200"/>
        <v>video games</v>
      </c>
      <c r="S2123" s="8">
        <f t="shared" si="201"/>
        <v>42716.7424537037</v>
      </c>
      <c r="T2123" s="8">
        <f t="shared" si="202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203"/>
        <v>103</v>
      </c>
      <c r="Q2124" t="str">
        <f t="shared" si="199"/>
        <v>games</v>
      </c>
      <c r="R2124" t="str">
        <f t="shared" si="200"/>
        <v>video games</v>
      </c>
      <c r="S2124" s="8">
        <f t="shared" si="201"/>
        <v>42712.300567129627</v>
      </c>
      <c r="T2124" s="8">
        <f t="shared" si="202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203"/>
        <v>10</v>
      </c>
      <c r="Q2125" t="str">
        <f t="shared" si="199"/>
        <v>games</v>
      </c>
      <c r="R2125" t="str">
        <f t="shared" si="200"/>
        <v>video games</v>
      </c>
      <c r="S2125" s="8">
        <f t="shared" si="201"/>
        <v>40198.424849537041</v>
      </c>
      <c r="T2125" s="8">
        <f t="shared" si="202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203"/>
        <v>23</v>
      </c>
      <c r="Q2126" t="str">
        <f t="shared" si="199"/>
        <v>games</v>
      </c>
      <c r="R2126" t="str">
        <f t="shared" si="200"/>
        <v>video games</v>
      </c>
      <c r="S2126" s="8">
        <f t="shared" si="201"/>
        <v>40464.028182870366</v>
      </c>
      <c r="T2126" s="8">
        <f t="shared" si="202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203"/>
        <v>32</v>
      </c>
      <c r="Q2127" t="str">
        <f t="shared" si="199"/>
        <v>games</v>
      </c>
      <c r="R2127" t="str">
        <f t="shared" si="200"/>
        <v>video games</v>
      </c>
      <c r="S2127" s="8">
        <f t="shared" si="201"/>
        <v>42191.023530092592</v>
      </c>
      <c r="T2127" s="8">
        <f t="shared" si="202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203"/>
        <v>5</v>
      </c>
      <c r="Q2128" t="str">
        <f t="shared" si="199"/>
        <v>games</v>
      </c>
      <c r="R2128" t="str">
        <f t="shared" si="200"/>
        <v>video games</v>
      </c>
      <c r="S2128" s="8">
        <f t="shared" si="201"/>
        <v>41951.973229166666</v>
      </c>
      <c r="T2128" s="8">
        <f t="shared" si="202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203"/>
        <v>34</v>
      </c>
      <c r="Q2129" t="str">
        <f t="shared" si="199"/>
        <v>games</v>
      </c>
      <c r="R2129" t="str">
        <f t="shared" si="200"/>
        <v>video games</v>
      </c>
      <c r="S2129" s="8">
        <f t="shared" si="201"/>
        <v>42045.50535879629</v>
      </c>
      <c r="T2129" s="8">
        <f t="shared" si="202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203"/>
        <v>25</v>
      </c>
      <c r="Q2130" t="str">
        <f t="shared" si="199"/>
        <v>games</v>
      </c>
      <c r="R2130" t="str">
        <f t="shared" si="200"/>
        <v>video games</v>
      </c>
      <c r="S2130" s="8">
        <f t="shared" si="201"/>
        <v>41843.772789351853</v>
      </c>
      <c r="T2130" s="8">
        <f t="shared" si="202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203"/>
        <v>20</v>
      </c>
      <c r="Q2131" t="str">
        <f t="shared" si="199"/>
        <v>games</v>
      </c>
      <c r="R2131" t="str">
        <f t="shared" si="200"/>
        <v>video games</v>
      </c>
      <c r="S2131" s="8">
        <f t="shared" si="201"/>
        <v>42409.024305555555</v>
      </c>
      <c r="T2131" s="8">
        <f t="shared" si="202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203"/>
        <v>21</v>
      </c>
      <c r="Q2132" t="str">
        <f t="shared" si="199"/>
        <v>games</v>
      </c>
      <c r="R2132" t="str">
        <f t="shared" si="200"/>
        <v>video games</v>
      </c>
      <c r="S2132" s="8">
        <f t="shared" si="201"/>
        <v>41832.086377314816</v>
      </c>
      <c r="T2132" s="8">
        <f t="shared" si="202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203"/>
        <v>8</v>
      </c>
      <c r="Q2133" t="str">
        <f t="shared" si="199"/>
        <v>games</v>
      </c>
      <c r="R2133" t="str">
        <f t="shared" si="200"/>
        <v>video games</v>
      </c>
      <c r="S2133" s="8">
        <f t="shared" si="201"/>
        <v>42167.207071759258</v>
      </c>
      <c r="T2133" s="8">
        <f t="shared" si="202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203"/>
        <v>21</v>
      </c>
      <c r="Q2134" t="str">
        <f t="shared" si="199"/>
        <v>games</v>
      </c>
      <c r="R2134" t="str">
        <f t="shared" si="200"/>
        <v>video games</v>
      </c>
      <c r="S2134" s="8">
        <f t="shared" si="201"/>
        <v>41643.487175925926</v>
      </c>
      <c r="T2134" s="8">
        <f t="shared" si="202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203"/>
        <v>5</v>
      </c>
      <c r="Q2135" t="str">
        <f t="shared" si="199"/>
        <v>games</v>
      </c>
      <c r="R2135" t="str">
        <f t="shared" si="200"/>
        <v>video games</v>
      </c>
      <c r="S2135" s="8">
        <f t="shared" si="201"/>
        <v>40619.097210648149</v>
      </c>
      <c r="T2135" s="8">
        <f t="shared" si="202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203"/>
        <v>35</v>
      </c>
      <c r="Q2136" t="str">
        <f t="shared" si="199"/>
        <v>games</v>
      </c>
      <c r="R2136" t="str">
        <f t="shared" si="200"/>
        <v>video games</v>
      </c>
      <c r="S2136" s="8">
        <f t="shared" si="201"/>
        <v>41361.886469907404</v>
      </c>
      <c r="T2136" s="8">
        <f t="shared" si="202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203"/>
        <v>22</v>
      </c>
      <c r="Q2137" t="str">
        <f t="shared" si="199"/>
        <v>games</v>
      </c>
      <c r="R2137" t="str">
        <f t="shared" si="200"/>
        <v>video games</v>
      </c>
      <c r="S2137" s="8">
        <f t="shared" si="201"/>
        <v>41156.963344907403</v>
      </c>
      <c r="T2137" s="8">
        <f t="shared" si="202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203"/>
        <v>12</v>
      </c>
      <c r="Q2138" t="str">
        <f t="shared" si="199"/>
        <v>games</v>
      </c>
      <c r="R2138" t="str">
        <f t="shared" si="200"/>
        <v>video games</v>
      </c>
      <c r="S2138" s="8">
        <f t="shared" si="201"/>
        <v>41536.509097222224</v>
      </c>
      <c r="T2138" s="8">
        <f t="shared" si="202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203"/>
        <v>27</v>
      </c>
      <c r="Q2139" t="str">
        <f t="shared" si="199"/>
        <v>games</v>
      </c>
      <c r="R2139" t="str">
        <f t="shared" si="200"/>
        <v>video games</v>
      </c>
      <c r="S2139" s="8">
        <f t="shared" si="201"/>
        <v>41948.771168981482</v>
      </c>
      <c r="T2139" s="8">
        <f t="shared" si="202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203"/>
        <v>11</v>
      </c>
      <c r="Q2140" t="str">
        <f t="shared" si="199"/>
        <v>games</v>
      </c>
      <c r="R2140" t="str">
        <f t="shared" si="200"/>
        <v>video games</v>
      </c>
      <c r="S2140" s="8">
        <f t="shared" si="201"/>
        <v>41557.013182870374</v>
      </c>
      <c r="T2140" s="8">
        <f t="shared" si="202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203"/>
        <v>29</v>
      </c>
      <c r="Q2141" t="str">
        <f t="shared" si="199"/>
        <v>games</v>
      </c>
      <c r="R2141" t="str">
        <f t="shared" si="200"/>
        <v>video games</v>
      </c>
      <c r="S2141" s="8">
        <f t="shared" si="201"/>
        <v>42647.750092592592</v>
      </c>
      <c r="T2141" s="8">
        <f t="shared" si="202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203"/>
        <v>51</v>
      </c>
      <c r="Q2142" t="str">
        <f t="shared" si="199"/>
        <v>games</v>
      </c>
      <c r="R2142" t="str">
        <f t="shared" si="200"/>
        <v>video games</v>
      </c>
      <c r="S2142" s="8">
        <f t="shared" si="201"/>
        <v>41255.833611111113</v>
      </c>
      <c r="T2142" s="8">
        <f t="shared" si="202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203"/>
        <v>#DIV/0!</v>
      </c>
      <c r="Q2143" t="str">
        <f t="shared" si="199"/>
        <v>games</v>
      </c>
      <c r="R2143" t="str">
        <f t="shared" si="200"/>
        <v>video games</v>
      </c>
      <c r="S2143" s="8">
        <f t="shared" si="201"/>
        <v>41927.235636574071</v>
      </c>
      <c r="T2143" s="8">
        <f t="shared" si="202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203"/>
        <v>50</v>
      </c>
      <c r="Q2144" t="str">
        <f t="shared" si="199"/>
        <v>games</v>
      </c>
      <c r="R2144" t="str">
        <f t="shared" si="200"/>
        <v>video games</v>
      </c>
      <c r="S2144" s="8">
        <f t="shared" si="201"/>
        <v>42340.701504629629</v>
      </c>
      <c r="T2144" s="8">
        <f t="shared" si="202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203"/>
        <v>45</v>
      </c>
      <c r="Q2145" t="str">
        <f t="shared" si="199"/>
        <v>games</v>
      </c>
      <c r="R2145" t="str">
        <f t="shared" si="200"/>
        <v>video games</v>
      </c>
      <c r="S2145" s="8">
        <f t="shared" si="201"/>
        <v>40332.886712962965</v>
      </c>
      <c r="T2145" s="8">
        <f t="shared" si="202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203"/>
        <v>25</v>
      </c>
      <c r="Q2146" t="str">
        <f t="shared" si="199"/>
        <v>games</v>
      </c>
      <c r="R2146" t="str">
        <f t="shared" si="200"/>
        <v>video games</v>
      </c>
      <c r="S2146" s="8">
        <f t="shared" si="201"/>
        <v>41499.546759259261</v>
      </c>
      <c r="T2146" s="8">
        <f t="shared" si="202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203"/>
        <v>51</v>
      </c>
      <c r="Q2147" t="str">
        <f t="shared" si="199"/>
        <v>games</v>
      </c>
      <c r="R2147" t="str">
        <f t="shared" si="200"/>
        <v>video games</v>
      </c>
      <c r="S2147" s="8">
        <f t="shared" si="201"/>
        <v>41575.237430555557</v>
      </c>
      <c r="T2147" s="8">
        <f t="shared" si="202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203"/>
        <v>1</v>
      </c>
      <c r="Q2148" t="str">
        <f t="shared" si="199"/>
        <v>games</v>
      </c>
      <c r="R2148" t="str">
        <f t="shared" si="200"/>
        <v>video games</v>
      </c>
      <c r="S2148" s="8">
        <f t="shared" si="201"/>
        <v>42397.679513888885</v>
      </c>
      <c r="T2148" s="8">
        <f t="shared" si="202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203"/>
        <v>49</v>
      </c>
      <c r="Q2149" t="str">
        <f t="shared" si="199"/>
        <v>games</v>
      </c>
      <c r="R2149" t="str">
        <f t="shared" si="200"/>
        <v>video games</v>
      </c>
      <c r="S2149" s="8">
        <f t="shared" si="201"/>
        <v>41927.295694444445</v>
      </c>
      <c r="T2149" s="8">
        <f t="shared" si="202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203"/>
        <v>1</v>
      </c>
      <c r="Q2150" t="str">
        <f t="shared" si="199"/>
        <v>games</v>
      </c>
      <c r="R2150" t="str">
        <f t="shared" si="200"/>
        <v>video games</v>
      </c>
      <c r="S2150" s="8">
        <f t="shared" si="201"/>
        <v>42066.733587962968</v>
      </c>
      <c r="T2150" s="8">
        <f t="shared" si="202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203"/>
        <v>#DIV/0!</v>
      </c>
      <c r="Q2151" t="str">
        <f t="shared" si="199"/>
        <v>games</v>
      </c>
      <c r="R2151" t="str">
        <f t="shared" si="200"/>
        <v>video games</v>
      </c>
      <c r="S2151" s="8">
        <f t="shared" si="201"/>
        <v>40355.024953703702</v>
      </c>
      <c r="T2151" s="8">
        <f t="shared" si="202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203"/>
        <v>101</v>
      </c>
      <c r="Q2152" t="str">
        <f t="shared" si="199"/>
        <v>games</v>
      </c>
      <c r="R2152" t="str">
        <f t="shared" si="200"/>
        <v>video games</v>
      </c>
      <c r="S2152" s="8">
        <f t="shared" si="201"/>
        <v>42534.284710648149</v>
      </c>
      <c r="T2152" s="8">
        <f t="shared" si="202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203"/>
        <v>20</v>
      </c>
      <c r="Q2153" t="str">
        <f t="shared" si="199"/>
        <v>games</v>
      </c>
      <c r="R2153" t="str">
        <f t="shared" si="200"/>
        <v>video games</v>
      </c>
      <c r="S2153" s="8">
        <f t="shared" si="201"/>
        <v>42520.847384259265</v>
      </c>
      <c r="T2153" s="8">
        <f t="shared" si="202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203"/>
        <v>13</v>
      </c>
      <c r="Q2154" t="str">
        <f t="shared" si="199"/>
        <v>games</v>
      </c>
      <c r="R2154" t="str">
        <f t="shared" si="200"/>
        <v>video games</v>
      </c>
      <c r="S2154" s="8">
        <f t="shared" si="201"/>
        <v>41683.832280092596</v>
      </c>
      <c r="T2154" s="8">
        <f t="shared" si="202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203"/>
        <v>9</v>
      </c>
      <c r="Q2155" t="str">
        <f t="shared" si="199"/>
        <v>games</v>
      </c>
      <c r="R2155" t="str">
        <f t="shared" si="200"/>
        <v>video games</v>
      </c>
      <c r="S2155" s="8">
        <f t="shared" si="201"/>
        <v>41974.911087962959</v>
      </c>
      <c r="T2155" s="8">
        <f t="shared" si="202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203"/>
        <v>1</v>
      </c>
      <c r="Q2156" t="str">
        <f t="shared" si="199"/>
        <v>games</v>
      </c>
      <c r="R2156" t="str">
        <f t="shared" si="200"/>
        <v>video games</v>
      </c>
      <c r="S2156" s="8">
        <f t="shared" si="201"/>
        <v>41647.632256944446</v>
      </c>
      <c r="T2156" s="8">
        <f t="shared" si="202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203"/>
        <v>23</v>
      </c>
      <c r="Q2157" t="str">
        <f t="shared" si="199"/>
        <v>games</v>
      </c>
      <c r="R2157" t="str">
        <f t="shared" si="200"/>
        <v>video games</v>
      </c>
      <c r="S2157" s="8">
        <f t="shared" si="201"/>
        <v>42430.747511574074</v>
      </c>
      <c r="T2157" s="8">
        <f t="shared" si="202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203"/>
        <v>18</v>
      </c>
      <c r="Q2158" t="str">
        <f t="shared" si="199"/>
        <v>games</v>
      </c>
      <c r="R2158" t="str">
        <f t="shared" si="200"/>
        <v>video games</v>
      </c>
      <c r="S2158" s="8">
        <f t="shared" si="201"/>
        <v>41488.85423611111</v>
      </c>
      <c r="T2158" s="8">
        <f t="shared" si="202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203"/>
        <v>371</v>
      </c>
      <c r="Q2159" t="str">
        <f t="shared" si="199"/>
        <v>games</v>
      </c>
      <c r="R2159" t="str">
        <f t="shared" si="200"/>
        <v>video games</v>
      </c>
      <c r="S2159" s="8">
        <f t="shared" si="201"/>
        <v>42694.98128472222</v>
      </c>
      <c r="T2159" s="8">
        <f t="shared" si="202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203"/>
        <v>64</v>
      </c>
      <c r="Q2160" t="str">
        <f t="shared" si="199"/>
        <v>games</v>
      </c>
      <c r="R2160" t="str">
        <f t="shared" si="200"/>
        <v>video games</v>
      </c>
      <c r="S2160" s="8">
        <f t="shared" si="201"/>
        <v>41264.853865740741</v>
      </c>
      <c r="T2160" s="8">
        <f t="shared" si="202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203"/>
        <v>13</v>
      </c>
      <c r="Q2161" t="str">
        <f t="shared" si="199"/>
        <v>games</v>
      </c>
      <c r="R2161" t="str">
        <f t="shared" si="200"/>
        <v>video games</v>
      </c>
      <c r="S2161" s="8">
        <f t="shared" si="201"/>
        <v>40710.731180555551</v>
      </c>
      <c r="T2161" s="8">
        <f t="shared" si="202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203"/>
        <v>5</v>
      </c>
      <c r="Q2162" t="str">
        <f t="shared" si="199"/>
        <v>games</v>
      </c>
      <c r="R2162" t="str">
        <f t="shared" si="200"/>
        <v>video games</v>
      </c>
      <c r="S2162" s="8">
        <f t="shared" si="201"/>
        <v>41018.711863425924</v>
      </c>
      <c r="T2162" s="8">
        <f t="shared" si="202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203"/>
        <v>36</v>
      </c>
      <c r="Q2163" t="str">
        <f t="shared" si="199"/>
        <v>music</v>
      </c>
      <c r="R2163" t="str">
        <f t="shared" si="200"/>
        <v>rock</v>
      </c>
      <c r="S2163" s="8">
        <f t="shared" si="201"/>
        <v>42240.852534722217</v>
      </c>
      <c r="T2163" s="8">
        <f t="shared" si="202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203"/>
        <v>87</v>
      </c>
      <c r="Q2164" t="str">
        <f t="shared" si="199"/>
        <v>music</v>
      </c>
      <c r="R2164" t="str">
        <f t="shared" si="200"/>
        <v>rock</v>
      </c>
      <c r="S2164" s="8">
        <f t="shared" si="201"/>
        <v>41813.766099537039</v>
      </c>
      <c r="T2164" s="8">
        <f t="shared" si="202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203"/>
        <v>75</v>
      </c>
      <c r="Q2165" t="str">
        <f t="shared" si="199"/>
        <v>music</v>
      </c>
      <c r="R2165" t="str">
        <f t="shared" si="200"/>
        <v>rock</v>
      </c>
      <c r="S2165" s="8">
        <f t="shared" si="201"/>
        <v>42111.899537037039</v>
      </c>
      <c r="T2165" s="8">
        <f t="shared" si="202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203"/>
        <v>68</v>
      </c>
      <c r="Q2166" t="str">
        <f t="shared" si="199"/>
        <v>music</v>
      </c>
      <c r="R2166" t="str">
        <f t="shared" si="200"/>
        <v>rock</v>
      </c>
      <c r="S2166" s="8">
        <f t="shared" si="201"/>
        <v>42515.71775462963</v>
      </c>
      <c r="T2166" s="8">
        <f t="shared" si="202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203"/>
        <v>30</v>
      </c>
      <c r="Q2167" t="str">
        <f t="shared" si="199"/>
        <v>music</v>
      </c>
      <c r="R2167" t="str">
        <f t="shared" si="200"/>
        <v>rock</v>
      </c>
      <c r="S2167" s="8">
        <f t="shared" si="201"/>
        <v>42438.667071759264</v>
      </c>
      <c r="T2167" s="8">
        <f t="shared" si="202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203"/>
        <v>92</v>
      </c>
      <c r="Q2168" t="str">
        <f t="shared" si="199"/>
        <v>music</v>
      </c>
      <c r="R2168" t="str">
        <f t="shared" si="200"/>
        <v>rock</v>
      </c>
      <c r="S2168" s="8">
        <f t="shared" si="201"/>
        <v>41933.838171296295</v>
      </c>
      <c r="T2168" s="8">
        <f t="shared" si="202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203"/>
        <v>23</v>
      </c>
      <c r="Q2169" t="str">
        <f t="shared" si="199"/>
        <v>music</v>
      </c>
      <c r="R2169" t="str">
        <f t="shared" si="200"/>
        <v>rock</v>
      </c>
      <c r="S2169" s="8">
        <f t="shared" si="201"/>
        <v>41153.066400462965</v>
      </c>
      <c r="T2169" s="8">
        <f t="shared" si="202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203"/>
        <v>64</v>
      </c>
      <c r="Q2170" t="str">
        <f t="shared" si="199"/>
        <v>music</v>
      </c>
      <c r="R2170" t="str">
        <f t="shared" si="200"/>
        <v>rock</v>
      </c>
      <c r="S2170" s="8">
        <f t="shared" si="201"/>
        <v>42745.600243055553</v>
      </c>
      <c r="T2170" s="8">
        <f t="shared" si="202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203"/>
        <v>22</v>
      </c>
      <c r="Q2171" t="str">
        <f t="shared" si="199"/>
        <v>music</v>
      </c>
      <c r="R2171" t="str">
        <f t="shared" si="200"/>
        <v>rock</v>
      </c>
      <c r="S2171" s="8">
        <f t="shared" si="201"/>
        <v>42793.700821759259</v>
      </c>
      <c r="T2171" s="8">
        <f t="shared" si="202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203"/>
        <v>33</v>
      </c>
      <c r="Q2172" t="str">
        <f t="shared" si="199"/>
        <v>music</v>
      </c>
      <c r="R2172" t="str">
        <f t="shared" si="200"/>
        <v>rock</v>
      </c>
      <c r="S2172" s="8">
        <f t="shared" si="201"/>
        <v>42198.750254629631</v>
      </c>
      <c r="T2172" s="8">
        <f t="shared" si="202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203"/>
        <v>90</v>
      </c>
      <c r="Q2173" t="str">
        <f t="shared" si="199"/>
        <v>music</v>
      </c>
      <c r="R2173" t="str">
        <f t="shared" si="200"/>
        <v>rock</v>
      </c>
      <c r="S2173" s="8">
        <f t="shared" si="201"/>
        <v>42141.95711805555</v>
      </c>
      <c r="T2173" s="8">
        <f t="shared" si="202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203"/>
        <v>77</v>
      </c>
      <c r="Q2174" t="str">
        <f t="shared" si="199"/>
        <v>music</v>
      </c>
      <c r="R2174" t="str">
        <f t="shared" si="200"/>
        <v>rock</v>
      </c>
      <c r="S2174" s="8">
        <f t="shared" si="201"/>
        <v>42082.580092592587</v>
      </c>
      <c r="T2174" s="8">
        <f t="shared" si="202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203"/>
        <v>59</v>
      </c>
      <c r="Q2175" t="str">
        <f t="shared" si="199"/>
        <v>music</v>
      </c>
      <c r="R2175" t="str">
        <f t="shared" si="200"/>
        <v>rock</v>
      </c>
      <c r="S2175" s="8">
        <f t="shared" si="201"/>
        <v>41495.692627314813</v>
      </c>
      <c r="T2175" s="8">
        <f t="shared" si="202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203"/>
        <v>65</v>
      </c>
      <c r="Q2176" t="str">
        <f t="shared" si="199"/>
        <v>music</v>
      </c>
      <c r="R2176" t="str">
        <f t="shared" si="200"/>
        <v>rock</v>
      </c>
      <c r="S2176" s="8">
        <f t="shared" si="201"/>
        <v>42465.542905092589</v>
      </c>
      <c r="T2176" s="8">
        <f t="shared" si="202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203"/>
        <v>67</v>
      </c>
      <c r="Q2177" t="str">
        <f t="shared" si="199"/>
        <v>music</v>
      </c>
      <c r="R2177" t="str">
        <f t="shared" si="200"/>
        <v>rock</v>
      </c>
      <c r="S2177" s="8">
        <f t="shared" si="201"/>
        <v>42565.009097222224</v>
      </c>
      <c r="T2177" s="8">
        <f t="shared" si="202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ROUND(E2178/D2178*100,0)</f>
        <v>126</v>
      </c>
      <c r="P2178">
        <f t="shared" si="203"/>
        <v>89</v>
      </c>
      <c r="Q2178" t="str">
        <f t="shared" si="199"/>
        <v>music</v>
      </c>
      <c r="R2178" t="str">
        <f t="shared" si="200"/>
        <v>rock</v>
      </c>
      <c r="S2178" s="8">
        <f t="shared" si="201"/>
        <v>42096.633206018523</v>
      </c>
      <c r="T2178" s="8">
        <f t="shared" si="202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</v>
      </c>
      <c r="P2179">
        <f t="shared" si="203"/>
        <v>66</v>
      </c>
      <c r="Q2179" t="str">
        <f t="shared" ref="Q2179:Q2242" si="205">LEFT(N2179,SEARCH("/",N2179)-1)</f>
        <v>music</v>
      </c>
      <c r="R2179" t="str">
        <f t="shared" ref="R2179:R2242" si="206">RIGHT(N2179,LEN(N2179)-SEARCH("/",N2179))</f>
        <v>rock</v>
      </c>
      <c r="S2179" s="8">
        <f t="shared" ref="S2179:S2242" si="207">(((J2179/60)/60)/24)+DATE(1970,1,1)</f>
        <v>42502.250775462962</v>
      </c>
      <c r="T2179" s="8">
        <f t="shared" ref="T2179:T2242" si="208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3"/>
        <v>40</v>
      </c>
      <c r="Q2180" t="str">
        <f t="shared" si="205"/>
        <v>music</v>
      </c>
      <c r="R2180" t="str">
        <f t="shared" si="206"/>
        <v>rock</v>
      </c>
      <c r="S2180" s="8">
        <f t="shared" si="207"/>
        <v>42723.63653935185</v>
      </c>
      <c r="T2180" s="8">
        <f t="shared" si="208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3"/>
        <v>77</v>
      </c>
      <c r="Q2181" t="str">
        <f t="shared" si="205"/>
        <v>music</v>
      </c>
      <c r="R2181" t="str">
        <f t="shared" si="206"/>
        <v>rock</v>
      </c>
      <c r="S2181" s="8">
        <f t="shared" si="207"/>
        <v>42075.171203703707</v>
      </c>
      <c r="T2181" s="8">
        <f t="shared" si="208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ref="P2182:P2245" si="209">ROUND(E2182/L2182,0)</f>
        <v>69</v>
      </c>
      <c r="Q2182" t="str">
        <f t="shared" si="205"/>
        <v>music</v>
      </c>
      <c r="R2182" t="str">
        <f t="shared" si="206"/>
        <v>rock</v>
      </c>
      <c r="S2182" s="8">
        <f t="shared" si="207"/>
        <v>42279.669768518521</v>
      </c>
      <c r="T2182" s="8">
        <f t="shared" si="208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9"/>
        <v>58</v>
      </c>
      <c r="Q2183" t="str">
        <f t="shared" si="205"/>
        <v>games</v>
      </c>
      <c r="R2183" t="str">
        <f t="shared" si="206"/>
        <v>tabletop games</v>
      </c>
      <c r="S2183" s="8">
        <f t="shared" si="207"/>
        <v>42773.005243055552</v>
      </c>
      <c r="T2183" s="8">
        <f t="shared" si="208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9"/>
        <v>44</v>
      </c>
      <c r="Q2184" t="str">
        <f t="shared" si="205"/>
        <v>games</v>
      </c>
      <c r="R2184" t="str">
        <f t="shared" si="206"/>
        <v>tabletop games</v>
      </c>
      <c r="S2184" s="8">
        <f t="shared" si="207"/>
        <v>41879.900752314818</v>
      </c>
      <c r="T2184" s="8">
        <f t="shared" si="208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9"/>
        <v>32</v>
      </c>
      <c r="Q2185" t="str">
        <f t="shared" si="205"/>
        <v>games</v>
      </c>
      <c r="R2185" t="str">
        <f t="shared" si="206"/>
        <v>tabletop games</v>
      </c>
      <c r="S2185" s="8">
        <f t="shared" si="207"/>
        <v>42745.365474537044</v>
      </c>
      <c r="T2185" s="8">
        <f t="shared" si="208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9"/>
        <v>107</v>
      </c>
      <c r="Q2186" t="str">
        <f t="shared" si="205"/>
        <v>games</v>
      </c>
      <c r="R2186" t="str">
        <f t="shared" si="206"/>
        <v>tabletop games</v>
      </c>
      <c r="S2186" s="8">
        <f t="shared" si="207"/>
        <v>42380.690289351856</v>
      </c>
      <c r="T2186" s="8">
        <f t="shared" si="208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9"/>
        <v>149</v>
      </c>
      <c r="Q2187" t="str">
        <f t="shared" si="205"/>
        <v>games</v>
      </c>
      <c r="R2187" t="str">
        <f t="shared" si="206"/>
        <v>tabletop games</v>
      </c>
      <c r="S2187" s="8">
        <f t="shared" si="207"/>
        <v>41319.349988425929</v>
      </c>
      <c r="T2187" s="8">
        <f t="shared" si="208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9"/>
        <v>56</v>
      </c>
      <c r="Q2188" t="str">
        <f t="shared" si="205"/>
        <v>games</v>
      </c>
      <c r="R2188" t="str">
        <f t="shared" si="206"/>
        <v>tabletop games</v>
      </c>
      <c r="S2188" s="8">
        <f t="shared" si="207"/>
        <v>42583.615081018521</v>
      </c>
      <c r="T2188" s="8">
        <f t="shared" si="208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9"/>
        <v>57</v>
      </c>
      <c r="Q2189" t="str">
        <f t="shared" si="205"/>
        <v>games</v>
      </c>
      <c r="R2189" t="str">
        <f t="shared" si="206"/>
        <v>tabletop games</v>
      </c>
      <c r="S2189" s="8">
        <f t="shared" si="207"/>
        <v>42068.209097222221</v>
      </c>
      <c r="T2189" s="8">
        <f t="shared" si="208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9"/>
        <v>44</v>
      </c>
      <c r="Q2190" t="str">
        <f t="shared" si="205"/>
        <v>games</v>
      </c>
      <c r="R2190" t="str">
        <f t="shared" si="206"/>
        <v>tabletop games</v>
      </c>
      <c r="S2190" s="8">
        <f t="shared" si="207"/>
        <v>42633.586122685185</v>
      </c>
      <c r="T2190" s="8">
        <f t="shared" si="208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9"/>
        <v>69</v>
      </c>
      <c r="Q2191" t="str">
        <f t="shared" si="205"/>
        <v>games</v>
      </c>
      <c r="R2191" t="str">
        <f t="shared" si="206"/>
        <v>tabletop games</v>
      </c>
      <c r="S2191" s="8">
        <f t="shared" si="207"/>
        <v>42467.788194444445</v>
      </c>
      <c r="T2191" s="8">
        <f t="shared" si="208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9"/>
        <v>65</v>
      </c>
      <c r="Q2192" t="str">
        <f t="shared" si="205"/>
        <v>games</v>
      </c>
      <c r="R2192" t="str">
        <f t="shared" si="206"/>
        <v>tabletop games</v>
      </c>
      <c r="S2192" s="8">
        <f t="shared" si="207"/>
        <v>42417.625046296293</v>
      </c>
      <c r="T2192" s="8">
        <f t="shared" si="208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9"/>
        <v>36</v>
      </c>
      <c r="Q2193" t="str">
        <f t="shared" si="205"/>
        <v>games</v>
      </c>
      <c r="R2193" t="str">
        <f t="shared" si="206"/>
        <v>tabletop games</v>
      </c>
      <c r="S2193" s="8">
        <f t="shared" si="207"/>
        <v>42768.833645833336</v>
      </c>
      <c r="T2193" s="8">
        <f t="shared" si="208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9"/>
        <v>40</v>
      </c>
      <c r="Q2194" t="str">
        <f t="shared" si="205"/>
        <v>games</v>
      </c>
      <c r="R2194" t="str">
        <f t="shared" si="206"/>
        <v>tabletop games</v>
      </c>
      <c r="S2194" s="8">
        <f t="shared" si="207"/>
        <v>42691.8512037037</v>
      </c>
      <c r="T2194" s="8">
        <f t="shared" si="208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9"/>
        <v>76</v>
      </c>
      <c r="Q2195" t="str">
        <f t="shared" si="205"/>
        <v>games</v>
      </c>
      <c r="R2195" t="str">
        <f t="shared" si="206"/>
        <v>tabletop games</v>
      </c>
      <c r="S2195" s="8">
        <f t="shared" si="207"/>
        <v>42664.405925925923</v>
      </c>
      <c r="T2195" s="8">
        <f t="shared" si="208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9"/>
        <v>61</v>
      </c>
      <c r="Q2196" t="str">
        <f t="shared" si="205"/>
        <v>games</v>
      </c>
      <c r="R2196" t="str">
        <f t="shared" si="206"/>
        <v>tabletop games</v>
      </c>
      <c r="S2196" s="8">
        <f t="shared" si="207"/>
        <v>42425.757986111115</v>
      </c>
      <c r="T2196" s="8">
        <f t="shared" si="208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9"/>
        <v>48</v>
      </c>
      <c r="Q2197" t="str">
        <f t="shared" si="205"/>
        <v>games</v>
      </c>
      <c r="R2197" t="str">
        <f t="shared" si="206"/>
        <v>tabletop games</v>
      </c>
      <c r="S2197" s="8">
        <f t="shared" si="207"/>
        <v>42197.771990740745</v>
      </c>
      <c r="T2197" s="8">
        <f t="shared" si="208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9"/>
        <v>68</v>
      </c>
      <c r="Q2198" t="str">
        <f t="shared" si="205"/>
        <v>games</v>
      </c>
      <c r="R2198" t="str">
        <f t="shared" si="206"/>
        <v>tabletop games</v>
      </c>
      <c r="S2198" s="8">
        <f t="shared" si="207"/>
        <v>42675.487291666665</v>
      </c>
      <c r="T2198" s="8">
        <f t="shared" si="208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9"/>
        <v>66</v>
      </c>
      <c r="Q2199" t="str">
        <f t="shared" si="205"/>
        <v>games</v>
      </c>
      <c r="R2199" t="str">
        <f t="shared" si="206"/>
        <v>tabletop games</v>
      </c>
      <c r="S2199" s="8">
        <f t="shared" si="207"/>
        <v>42033.584016203706</v>
      </c>
      <c r="T2199" s="8">
        <f t="shared" si="208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9"/>
        <v>82</v>
      </c>
      <c r="Q2200" t="str">
        <f t="shared" si="205"/>
        <v>games</v>
      </c>
      <c r="R2200" t="str">
        <f t="shared" si="206"/>
        <v>tabletop games</v>
      </c>
      <c r="S2200" s="8">
        <f t="shared" si="207"/>
        <v>42292.513888888891</v>
      </c>
      <c r="T2200" s="8">
        <f t="shared" si="208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9"/>
        <v>53</v>
      </c>
      <c r="Q2201" t="str">
        <f t="shared" si="205"/>
        <v>games</v>
      </c>
      <c r="R2201" t="str">
        <f t="shared" si="206"/>
        <v>tabletop games</v>
      </c>
      <c r="S2201" s="8">
        <f t="shared" si="207"/>
        <v>42262.416643518518</v>
      </c>
      <c r="T2201" s="8">
        <f t="shared" si="208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9"/>
        <v>41</v>
      </c>
      <c r="Q2202" t="str">
        <f t="shared" si="205"/>
        <v>games</v>
      </c>
      <c r="R2202" t="str">
        <f t="shared" si="206"/>
        <v>tabletop games</v>
      </c>
      <c r="S2202" s="8">
        <f t="shared" si="207"/>
        <v>42163.625787037032</v>
      </c>
      <c r="T2202" s="8">
        <f t="shared" si="208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9"/>
        <v>15</v>
      </c>
      <c r="Q2203" t="str">
        <f t="shared" si="205"/>
        <v>music</v>
      </c>
      <c r="R2203" t="str">
        <f t="shared" si="206"/>
        <v>electronic music</v>
      </c>
      <c r="S2203" s="8">
        <f t="shared" si="207"/>
        <v>41276.846817129634</v>
      </c>
      <c r="T2203" s="8">
        <f t="shared" si="208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9"/>
        <v>39</v>
      </c>
      <c r="Q2204" t="str">
        <f t="shared" si="205"/>
        <v>music</v>
      </c>
      <c r="R2204" t="str">
        <f t="shared" si="206"/>
        <v>electronic music</v>
      </c>
      <c r="S2204" s="8">
        <f t="shared" si="207"/>
        <v>41184.849166666667</v>
      </c>
      <c r="T2204" s="8">
        <f t="shared" si="208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9"/>
        <v>44</v>
      </c>
      <c r="Q2205" t="str">
        <f t="shared" si="205"/>
        <v>music</v>
      </c>
      <c r="R2205" t="str">
        <f t="shared" si="206"/>
        <v>electronic music</v>
      </c>
      <c r="S2205" s="8">
        <f t="shared" si="207"/>
        <v>42241.85974537037</v>
      </c>
      <c r="T2205" s="8">
        <f t="shared" si="208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9"/>
        <v>27</v>
      </c>
      <c r="Q2206" t="str">
        <f t="shared" si="205"/>
        <v>music</v>
      </c>
      <c r="R2206" t="str">
        <f t="shared" si="206"/>
        <v>electronic music</v>
      </c>
      <c r="S2206" s="8">
        <f t="shared" si="207"/>
        <v>41312.311562499999</v>
      </c>
      <c r="T2206" s="8">
        <f t="shared" si="208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9"/>
        <v>42</v>
      </c>
      <c r="Q2207" t="str">
        <f t="shared" si="205"/>
        <v>music</v>
      </c>
      <c r="R2207" t="str">
        <f t="shared" si="206"/>
        <v>electronic music</v>
      </c>
      <c r="S2207" s="8">
        <f t="shared" si="207"/>
        <v>41031.82163194444</v>
      </c>
      <c r="T2207" s="8">
        <f t="shared" si="208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9"/>
        <v>33</v>
      </c>
      <c r="Q2208" t="str">
        <f t="shared" si="205"/>
        <v>music</v>
      </c>
      <c r="R2208" t="str">
        <f t="shared" si="206"/>
        <v>electronic music</v>
      </c>
      <c r="S2208" s="8">
        <f t="shared" si="207"/>
        <v>40997.257222222222</v>
      </c>
      <c r="T2208" s="8">
        <f t="shared" si="208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9"/>
        <v>286</v>
      </c>
      <c r="Q2209" t="str">
        <f t="shared" si="205"/>
        <v>music</v>
      </c>
      <c r="R2209" t="str">
        <f t="shared" si="206"/>
        <v>electronic music</v>
      </c>
      <c r="S2209" s="8">
        <f t="shared" si="207"/>
        <v>41564.194131944445</v>
      </c>
      <c r="T2209" s="8">
        <f t="shared" si="208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9"/>
        <v>42</v>
      </c>
      <c r="Q2210" t="str">
        <f t="shared" si="205"/>
        <v>music</v>
      </c>
      <c r="R2210" t="str">
        <f t="shared" si="206"/>
        <v>electronic music</v>
      </c>
      <c r="S2210" s="8">
        <f t="shared" si="207"/>
        <v>40946.882245370369</v>
      </c>
      <c r="T2210" s="8">
        <f t="shared" si="208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9"/>
        <v>50</v>
      </c>
      <c r="Q2211" t="str">
        <f t="shared" si="205"/>
        <v>music</v>
      </c>
      <c r="R2211" t="str">
        <f t="shared" si="206"/>
        <v>electronic music</v>
      </c>
      <c r="S2211" s="8">
        <f t="shared" si="207"/>
        <v>41732.479675925926</v>
      </c>
      <c r="T2211" s="8">
        <f t="shared" si="208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9"/>
        <v>62</v>
      </c>
      <c r="Q2212" t="str">
        <f t="shared" si="205"/>
        <v>music</v>
      </c>
      <c r="R2212" t="str">
        <f t="shared" si="206"/>
        <v>electronic music</v>
      </c>
      <c r="S2212" s="8">
        <f t="shared" si="207"/>
        <v>40956.066087962965</v>
      </c>
      <c r="T2212" s="8">
        <f t="shared" si="208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9"/>
        <v>41</v>
      </c>
      <c r="Q2213" t="str">
        <f t="shared" si="205"/>
        <v>music</v>
      </c>
      <c r="R2213" t="str">
        <f t="shared" si="206"/>
        <v>electronic music</v>
      </c>
      <c r="S2213" s="8">
        <f t="shared" si="207"/>
        <v>41716.785011574073</v>
      </c>
      <c r="T2213" s="8">
        <f t="shared" si="208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9"/>
        <v>56</v>
      </c>
      <c r="Q2214" t="str">
        <f t="shared" si="205"/>
        <v>music</v>
      </c>
      <c r="R2214" t="str">
        <f t="shared" si="206"/>
        <v>electronic music</v>
      </c>
      <c r="S2214" s="8">
        <f t="shared" si="207"/>
        <v>41548.747418981482</v>
      </c>
      <c r="T2214" s="8">
        <f t="shared" si="208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8">
        <f t="shared" si="207"/>
        <v>42109.826145833329</v>
      </c>
      <c r="T2215" s="8">
        <f t="shared" si="208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9"/>
        <v>73</v>
      </c>
      <c r="Q2216" t="str">
        <f t="shared" si="205"/>
        <v>music</v>
      </c>
      <c r="R2216" t="str">
        <f t="shared" si="206"/>
        <v>electronic music</v>
      </c>
      <c r="S2216" s="8">
        <f t="shared" si="207"/>
        <v>41646.792222222226</v>
      </c>
      <c r="T2216" s="8">
        <f t="shared" si="208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9"/>
        <v>26</v>
      </c>
      <c r="Q2217" t="str">
        <f t="shared" si="205"/>
        <v>music</v>
      </c>
      <c r="R2217" t="str">
        <f t="shared" si="206"/>
        <v>electronic music</v>
      </c>
      <c r="S2217" s="8">
        <f t="shared" si="207"/>
        <v>40958.717268518521</v>
      </c>
      <c r="T2217" s="8">
        <f t="shared" si="208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9"/>
        <v>23</v>
      </c>
      <c r="Q2218" t="str">
        <f t="shared" si="205"/>
        <v>music</v>
      </c>
      <c r="R2218" t="str">
        <f t="shared" si="206"/>
        <v>electronic music</v>
      </c>
      <c r="S2218" s="8">
        <f t="shared" si="207"/>
        <v>42194.751678240747</v>
      </c>
      <c r="T2218" s="8">
        <f t="shared" si="208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9"/>
        <v>47</v>
      </c>
      <c r="Q2219" t="str">
        <f t="shared" si="205"/>
        <v>music</v>
      </c>
      <c r="R2219" t="str">
        <f t="shared" si="206"/>
        <v>electronic music</v>
      </c>
      <c r="S2219" s="8">
        <f t="shared" si="207"/>
        <v>42299.776770833334</v>
      </c>
      <c r="T2219" s="8">
        <f t="shared" si="208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9"/>
        <v>32</v>
      </c>
      <c r="Q2220" t="str">
        <f t="shared" si="205"/>
        <v>music</v>
      </c>
      <c r="R2220" t="str">
        <f t="shared" si="206"/>
        <v>electronic music</v>
      </c>
      <c r="S2220" s="8">
        <f t="shared" si="207"/>
        <v>41127.812303240738</v>
      </c>
      <c r="T2220" s="8">
        <f t="shared" si="208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9"/>
        <v>53</v>
      </c>
      <c r="Q2221" t="str">
        <f t="shared" si="205"/>
        <v>music</v>
      </c>
      <c r="R2221" t="str">
        <f t="shared" si="206"/>
        <v>electronic music</v>
      </c>
      <c r="S2221" s="8">
        <f t="shared" si="207"/>
        <v>42205.718888888892</v>
      </c>
      <c r="T2221" s="8">
        <f t="shared" si="208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9"/>
        <v>51</v>
      </c>
      <c r="Q2222" t="str">
        <f t="shared" si="205"/>
        <v>music</v>
      </c>
      <c r="R2222" t="str">
        <f t="shared" si="206"/>
        <v>electronic music</v>
      </c>
      <c r="S2222" s="8">
        <f t="shared" si="207"/>
        <v>41452.060601851852</v>
      </c>
      <c r="T2222" s="8">
        <f t="shared" si="208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9"/>
        <v>37</v>
      </c>
      <c r="Q2223" t="str">
        <f t="shared" si="205"/>
        <v>games</v>
      </c>
      <c r="R2223" t="str">
        <f t="shared" si="206"/>
        <v>tabletop games</v>
      </c>
      <c r="S2223" s="8">
        <f t="shared" si="207"/>
        <v>42452.666770833333</v>
      </c>
      <c r="T2223" s="8">
        <f t="shared" si="208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9"/>
        <v>27</v>
      </c>
      <c r="Q2224" t="str">
        <f t="shared" si="205"/>
        <v>games</v>
      </c>
      <c r="R2224" t="str">
        <f t="shared" si="206"/>
        <v>tabletop games</v>
      </c>
      <c r="S2224" s="8">
        <f t="shared" si="207"/>
        <v>40906.787581018521</v>
      </c>
      <c r="T2224" s="8">
        <f t="shared" si="208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9"/>
        <v>206</v>
      </c>
      <c r="Q2225" t="str">
        <f t="shared" si="205"/>
        <v>games</v>
      </c>
      <c r="R2225" t="str">
        <f t="shared" si="206"/>
        <v>tabletop games</v>
      </c>
      <c r="S2225" s="8">
        <f t="shared" si="207"/>
        <v>42152.640833333338</v>
      </c>
      <c r="T2225" s="8">
        <f t="shared" si="208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9"/>
        <v>82</v>
      </c>
      <c r="Q2226" t="str">
        <f t="shared" si="205"/>
        <v>games</v>
      </c>
      <c r="R2226" t="str">
        <f t="shared" si="206"/>
        <v>tabletop games</v>
      </c>
      <c r="S2226" s="8">
        <f t="shared" si="207"/>
        <v>42644.667534722219</v>
      </c>
      <c r="T2226" s="8">
        <f t="shared" si="208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9"/>
        <v>165</v>
      </c>
      <c r="Q2227" t="str">
        <f t="shared" si="205"/>
        <v>games</v>
      </c>
      <c r="R2227" t="str">
        <f t="shared" si="206"/>
        <v>tabletop games</v>
      </c>
      <c r="S2227" s="8">
        <f t="shared" si="207"/>
        <v>41873.79184027778</v>
      </c>
      <c r="T2227" s="8">
        <f t="shared" si="208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9"/>
        <v>61</v>
      </c>
      <c r="Q2228" t="str">
        <f t="shared" si="205"/>
        <v>games</v>
      </c>
      <c r="R2228" t="str">
        <f t="shared" si="206"/>
        <v>tabletop games</v>
      </c>
      <c r="S2228" s="8">
        <f t="shared" si="207"/>
        <v>42381.79886574074</v>
      </c>
      <c r="T2228" s="8">
        <f t="shared" si="208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9"/>
        <v>68</v>
      </c>
      <c r="Q2229" t="str">
        <f t="shared" si="205"/>
        <v>games</v>
      </c>
      <c r="R2229" t="str">
        <f t="shared" si="206"/>
        <v>tabletop games</v>
      </c>
      <c r="S2229" s="8">
        <f t="shared" si="207"/>
        <v>41561.807349537034</v>
      </c>
      <c r="T2229" s="8">
        <f t="shared" si="208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9"/>
        <v>82</v>
      </c>
      <c r="Q2230" t="str">
        <f t="shared" si="205"/>
        <v>games</v>
      </c>
      <c r="R2230" t="str">
        <f t="shared" si="206"/>
        <v>tabletop games</v>
      </c>
      <c r="S2230" s="8">
        <f t="shared" si="207"/>
        <v>42202.278194444443</v>
      </c>
      <c r="T2230" s="8">
        <f t="shared" si="208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9"/>
        <v>25</v>
      </c>
      <c r="Q2231" t="str">
        <f t="shared" si="205"/>
        <v>games</v>
      </c>
      <c r="R2231" t="str">
        <f t="shared" si="206"/>
        <v>tabletop games</v>
      </c>
      <c r="S2231" s="8">
        <f t="shared" si="207"/>
        <v>41484.664247685185</v>
      </c>
      <c r="T2231" s="8">
        <f t="shared" si="208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9"/>
        <v>21</v>
      </c>
      <c r="Q2232" t="str">
        <f t="shared" si="205"/>
        <v>games</v>
      </c>
      <c r="R2232" t="str">
        <f t="shared" si="206"/>
        <v>tabletop games</v>
      </c>
      <c r="S2232" s="8">
        <f t="shared" si="207"/>
        <v>41724.881099537037</v>
      </c>
      <c r="T2232" s="8">
        <f t="shared" si="208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9"/>
        <v>27</v>
      </c>
      <c r="Q2233" t="str">
        <f t="shared" si="205"/>
        <v>games</v>
      </c>
      <c r="R2233" t="str">
        <f t="shared" si="206"/>
        <v>tabletop games</v>
      </c>
      <c r="S2233" s="8">
        <f t="shared" si="207"/>
        <v>41423.910891203705</v>
      </c>
      <c r="T2233" s="8">
        <f t="shared" si="208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9"/>
        <v>25</v>
      </c>
      <c r="Q2234" t="str">
        <f t="shared" si="205"/>
        <v>games</v>
      </c>
      <c r="R2234" t="str">
        <f t="shared" si="206"/>
        <v>tabletop games</v>
      </c>
      <c r="S2234" s="8">
        <f t="shared" si="207"/>
        <v>41806.794074074074</v>
      </c>
      <c r="T2234" s="8">
        <f t="shared" si="208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9"/>
        <v>21</v>
      </c>
      <c r="Q2235" t="str">
        <f t="shared" si="205"/>
        <v>games</v>
      </c>
      <c r="R2235" t="str">
        <f t="shared" si="206"/>
        <v>tabletop games</v>
      </c>
      <c r="S2235" s="8">
        <f t="shared" si="207"/>
        <v>42331.378923611104</v>
      </c>
      <c r="T2235" s="8">
        <f t="shared" si="208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9"/>
        <v>42</v>
      </c>
      <c r="Q2236" t="str">
        <f t="shared" si="205"/>
        <v>games</v>
      </c>
      <c r="R2236" t="str">
        <f t="shared" si="206"/>
        <v>tabletop games</v>
      </c>
      <c r="S2236" s="8">
        <f t="shared" si="207"/>
        <v>42710.824618055558</v>
      </c>
      <c r="T2236" s="8">
        <f t="shared" si="208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9"/>
        <v>136</v>
      </c>
      <c r="Q2237" t="str">
        <f t="shared" si="205"/>
        <v>games</v>
      </c>
      <c r="R2237" t="str">
        <f t="shared" si="206"/>
        <v>tabletop games</v>
      </c>
      <c r="S2237" s="8">
        <f t="shared" si="207"/>
        <v>42062.022118055553</v>
      </c>
      <c r="T2237" s="8">
        <f t="shared" si="208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9"/>
        <v>22</v>
      </c>
      <c r="Q2238" t="str">
        <f t="shared" si="205"/>
        <v>games</v>
      </c>
      <c r="R2238" t="str">
        <f t="shared" si="206"/>
        <v>tabletop games</v>
      </c>
      <c r="S2238" s="8">
        <f t="shared" si="207"/>
        <v>42371.617164351846</v>
      </c>
      <c r="T2238" s="8">
        <f t="shared" si="208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9"/>
        <v>65</v>
      </c>
      <c r="Q2239" t="str">
        <f t="shared" si="205"/>
        <v>games</v>
      </c>
      <c r="R2239" t="str">
        <f t="shared" si="206"/>
        <v>tabletop games</v>
      </c>
      <c r="S2239" s="8">
        <f t="shared" si="207"/>
        <v>41915.003275462965</v>
      </c>
      <c r="T2239" s="8">
        <f t="shared" si="208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9"/>
        <v>70</v>
      </c>
      <c r="Q2240" t="str">
        <f t="shared" si="205"/>
        <v>games</v>
      </c>
      <c r="R2240" t="str">
        <f t="shared" si="206"/>
        <v>tabletop games</v>
      </c>
      <c r="S2240" s="8">
        <f t="shared" si="207"/>
        <v>42774.621712962966</v>
      </c>
      <c r="T2240" s="8">
        <f t="shared" si="208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9"/>
        <v>75</v>
      </c>
      <c r="Q2241" t="str">
        <f t="shared" si="205"/>
        <v>games</v>
      </c>
      <c r="R2241" t="str">
        <f t="shared" si="206"/>
        <v>tabletop games</v>
      </c>
      <c r="S2241" s="8">
        <f t="shared" si="207"/>
        <v>41572.958495370374</v>
      </c>
      <c r="T2241" s="8">
        <f t="shared" si="208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ROUND(E2242/D2242*100,0)</f>
        <v>271</v>
      </c>
      <c r="P2242">
        <f t="shared" si="209"/>
        <v>141</v>
      </c>
      <c r="Q2242" t="str">
        <f t="shared" si="205"/>
        <v>games</v>
      </c>
      <c r="R2242" t="str">
        <f t="shared" si="206"/>
        <v>tabletop games</v>
      </c>
      <c r="S2242" s="8">
        <f t="shared" si="207"/>
        <v>42452.825740740736</v>
      </c>
      <c r="T2242" s="8">
        <f t="shared" si="208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</v>
      </c>
      <c r="P2243">
        <f t="shared" si="209"/>
        <v>49</v>
      </c>
      <c r="Q2243" t="str">
        <f t="shared" ref="Q2243:Q2306" si="211">LEFT(N2243,SEARCH("/",N2243)-1)</f>
        <v>games</v>
      </c>
      <c r="R2243" t="str">
        <f t="shared" ref="R2243:R2306" si="212">RIGHT(N2243,LEN(N2243)-SEARCH("/",N2243))</f>
        <v>tabletop games</v>
      </c>
      <c r="S2243" s="8">
        <f t="shared" ref="S2243:S2306" si="213">(((J2243/60)/60)/24)+DATE(1970,1,1)</f>
        <v>42766.827546296292</v>
      </c>
      <c r="T2243" s="8">
        <f t="shared" ref="T2243:T2306" si="214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09"/>
        <v>54</v>
      </c>
      <c r="Q2244" t="str">
        <f t="shared" si="211"/>
        <v>games</v>
      </c>
      <c r="R2244" t="str">
        <f t="shared" si="212"/>
        <v>tabletop games</v>
      </c>
      <c r="S2244" s="8">
        <f t="shared" si="213"/>
        <v>41569.575613425928</v>
      </c>
      <c r="T2244" s="8">
        <f t="shared" si="214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09"/>
        <v>5</v>
      </c>
      <c r="Q2245" t="str">
        <f t="shared" si="211"/>
        <v>games</v>
      </c>
      <c r="R2245" t="str">
        <f t="shared" si="212"/>
        <v>tabletop games</v>
      </c>
      <c r="S2245" s="8">
        <f t="shared" si="213"/>
        <v>42800.751041666663</v>
      </c>
      <c r="T2245" s="8">
        <f t="shared" si="214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ref="P2246:P2309" si="215">ROUND(E2246/L2246,0)</f>
        <v>65</v>
      </c>
      <c r="Q2246" t="str">
        <f t="shared" si="211"/>
        <v>games</v>
      </c>
      <c r="R2246" t="str">
        <f t="shared" si="212"/>
        <v>tabletop games</v>
      </c>
      <c r="S2246" s="8">
        <f t="shared" si="213"/>
        <v>42647.818819444445</v>
      </c>
      <c r="T2246" s="8">
        <f t="shared" si="214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5"/>
        <v>53</v>
      </c>
      <c r="Q2247" t="str">
        <f t="shared" si="211"/>
        <v>games</v>
      </c>
      <c r="R2247" t="str">
        <f t="shared" si="212"/>
        <v>tabletop games</v>
      </c>
      <c r="S2247" s="8">
        <f t="shared" si="213"/>
        <v>41660.708530092597</v>
      </c>
      <c r="T2247" s="8">
        <f t="shared" si="214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5"/>
        <v>44</v>
      </c>
      <c r="Q2248" t="str">
        <f t="shared" si="211"/>
        <v>games</v>
      </c>
      <c r="R2248" t="str">
        <f t="shared" si="212"/>
        <v>tabletop games</v>
      </c>
      <c r="S2248" s="8">
        <f t="shared" si="213"/>
        <v>42221.79178240741</v>
      </c>
      <c r="T2248" s="8">
        <f t="shared" si="214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5"/>
        <v>51</v>
      </c>
      <c r="Q2249" t="str">
        <f t="shared" si="211"/>
        <v>games</v>
      </c>
      <c r="R2249" t="str">
        <f t="shared" si="212"/>
        <v>tabletop games</v>
      </c>
      <c r="S2249" s="8">
        <f t="shared" si="213"/>
        <v>42200.666261574079</v>
      </c>
      <c r="T2249" s="8">
        <f t="shared" si="214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5"/>
        <v>59</v>
      </c>
      <c r="Q2250" t="str">
        <f t="shared" si="211"/>
        <v>games</v>
      </c>
      <c r="R2250" t="str">
        <f t="shared" si="212"/>
        <v>tabletop games</v>
      </c>
      <c r="S2250" s="8">
        <f t="shared" si="213"/>
        <v>42688.875902777778</v>
      </c>
      <c r="T2250" s="8">
        <f t="shared" si="214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5"/>
        <v>33</v>
      </c>
      <c r="Q2251" t="str">
        <f t="shared" si="211"/>
        <v>games</v>
      </c>
      <c r="R2251" t="str">
        <f t="shared" si="212"/>
        <v>tabletop games</v>
      </c>
      <c r="S2251" s="8">
        <f t="shared" si="213"/>
        <v>41336.703298611108</v>
      </c>
      <c r="T2251" s="8">
        <f t="shared" si="214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5"/>
        <v>427</v>
      </c>
      <c r="Q2252" t="str">
        <f t="shared" si="211"/>
        <v>games</v>
      </c>
      <c r="R2252" t="str">
        <f t="shared" si="212"/>
        <v>tabletop games</v>
      </c>
      <c r="S2252" s="8">
        <f t="shared" si="213"/>
        <v>42677.005474537036</v>
      </c>
      <c r="T2252" s="8">
        <f t="shared" si="214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5"/>
        <v>24</v>
      </c>
      <c r="Q2253" t="str">
        <f t="shared" si="211"/>
        <v>games</v>
      </c>
      <c r="R2253" t="str">
        <f t="shared" si="212"/>
        <v>tabletop games</v>
      </c>
      <c r="S2253" s="8">
        <f t="shared" si="213"/>
        <v>41846.34579861111</v>
      </c>
      <c r="T2253" s="8">
        <f t="shared" si="214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5"/>
        <v>98</v>
      </c>
      <c r="Q2254" t="str">
        <f t="shared" si="211"/>
        <v>games</v>
      </c>
      <c r="R2254" t="str">
        <f t="shared" si="212"/>
        <v>tabletop games</v>
      </c>
      <c r="S2254" s="8">
        <f t="shared" si="213"/>
        <v>42573.327986111108</v>
      </c>
      <c r="T2254" s="8">
        <f t="shared" si="214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5"/>
        <v>107</v>
      </c>
      <c r="Q2255" t="str">
        <f t="shared" si="211"/>
        <v>games</v>
      </c>
      <c r="R2255" t="str">
        <f t="shared" si="212"/>
        <v>tabletop games</v>
      </c>
      <c r="S2255" s="8">
        <f t="shared" si="213"/>
        <v>42296.631331018521</v>
      </c>
      <c r="T2255" s="8">
        <f t="shared" si="214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5"/>
        <v>12</v>
      </c>
      <c r="Q2256" t="str">
        <f t="shared" si="211"/>
        <v>games</v>
      </c>
      <c r="R2256" t="str">
        <f t="shared" si="212"/>
        <v>tabletop games</v>
      </c>
      <c r="S2256" s="8">
        <f t="shared" si="213"/>
        <v>42752.647777777776</v>
      </c>
      <c r="T2256" s="8">
        <f t="shared" si="214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5"/>
        <v>42</v>
      </c>
      <c r="Q2257" t="str">
        <f t="shared" si="211"/>
        <v>games</v>
      </c>
      <c r="R2257" t="str">
        <f t="shared" si="212"/>
        <v>tabletop games</v>
      </c>
      <c r="S2257" s="8">
        <f t="shared" si="213"/>
        <v>42467.951979166668</v>
      </c>
      <c r="T2257" s="8">
        <f t="shared" si="214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5"/>
        <v>21</v>
      </c>
      <c r="Q2258" t="str">
        <f t="shared" si="211"/>
        <v>games</v>
      </c>
      <c r="R2258" t="str">
        <f t="shared" si="212"/>
        <v>tabletop games</v>
      </c>
      <c r="S2258" s="8">
        <f t="shared" si="213"/>
        <v>42682.451921296291</v>
      </c>
      <c r="T2258" s="8">
        <f t="shared" si="214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5"/>
        <v>94</v>
      </c>
      <c r="Q2259" t="str">
        <f t="shared" si="211"/>
        <v>games</v>
      </c>
      <c r="R2259" t="str">
        <f t="shared" si="212"/>
        <v>tabletop games</v>
      </c>
      <c r="S2259" s="8">
        <f t="shared" si="213"/>
        <v>42505.936678240745</v>
      </c>
      <c r="T2259" s="8">
        <f t="shared" si="214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5"/>
        <v>16</v>
      </c>
      <c r="Q2260" t="str">
        <f t="shared" si="211"/>
        <v>games</v>
      </c>
      <c r="R2260" t="str">
        <f t="shared" si="212"/>
        <v>tabletop games</v>
      </c>
      <c r="S2260" s="8">
        <f t="shared" si="213"/>
        <v>42136.75100694444</v>
      </c>
      <c r="T2260" s="8">
        <f t="shared" si="214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5"/>
        <v>91</v>
      </c>
      <c r="Q2261" t="str">
        <f t="shared" si="211"/>
        <v>games</v>
      </c>
      <c r="R2261" t="str">
        <f t="shared" si="212"/>
        <v>tabletop games</v>
      </c>
      <c r="S2261" s="8">
        <f t="shared" si="213"/>
        <v>42702.804814814815</v>
      </c>
      <c r="T2261" s="8">
        <f t="shared" si="214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5"/>
        <v>97</v>
      </c>
      <c r="Q2262" t="str">
        <f t="shared" si="211"/>
        <v>games</v>
      </c>
      <c r="R2262" t="str">
        <f t="shared" si="212"/>
        <v>tabletop games</v>
      </c>
      <c r="S2262" s="8">
        <f t="shared" si="213"/>
        <v>41695.016782407409</v>
      </c>
      <c r="T2262" s="8">
        <f t="shared" si="214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5"/>
        <v>37</v>
      </c>
      <c r="Q2263" t="str">
        <f t="shared" si="211"/>
        <v>games</v>
      </c>
      <c r="R2263" t="str">
        <f t="shared" si="212"/>
        <v>tabletop games</v>
      </c>
      <c r="S2263" s="8">
        <f t="shared" si="213"/>
        <v>42759.724768518514</v>
      </c>
      <c r="T2263" s="8">
        <f t="shared" si="214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5"/>
        <v>28</v>
      </c>
      <c r="Q2264" t="str">
        <f t="shared" si="211"/>
        <v>games</v>
      </c>
      <c r="R2264" t="str">
        <f t="shared" si="212"/>
        <v>tabletop games</v>
      </c>
      <c r="S2264" s="8">
        <f t="shared" si="213"/>
        <v>41926.585162037038</v>
      </c>
      <c r="T2264" s="8">
        <f t="shared" si="214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5"/>
        <v>144</v>
      </c>
      <c r="Q2265" t="str">
        <f t="shared" si="211"/>
        <v>games</v>
      </c>
      <c r="R2265" t="str">
        <f t="shared" si="212"/>
        <v>tabletop games</v>
      </c>
      <c r="S2265" s="8">
        <f t="shared" si="213"/>
        <v>42014.832326388889</v>
      </c>
      <c r="T2265" s="8">
        <f t="shared" si="214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5"/>
        <v>24</v>
      </c>
      <c r="Q2266" t="str">
        <f t="shared" si="211"/>
        <v>games</v>
      </c>
      <c r="R2266" t="str">
        <f t="shared" si="212"/>
        <v>tabletop games</v>
      </c>
      <c r="S2266" s="8">
        <f t="shared" si="213"/>
        <v>42496.582337962958</v>
      </c>
      <c r="T2266" s="8">
        <f t="shared" si="214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5"/>
        <v>35</v>
      </c>
      <c r="Q2267" t="str">
        <f t="shared" si="211"/>
        <v>games</v>
      </c>
      <c r="R2267" t="str">
        <f t="shared" si="212"/>
        <v>tabletop games</v>
      </c>
      <c r="S2267" s="8">
        <f t="shared" si="213"/>
        <v>42689.853090277778</v>
      </c>
      <c r="T2267" s="8">
        <f t="shared" si="214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5"/>
        <v>25</v>
      </c>
      <c r="Q2268" t="str">
        <f t="shared" si="211"/>
        <v>games</v>
      </c>
      <c r="R2268" t="str">
        <f t="shared" si="212"/>
        <v>tabletop games</v>
      </c>
      <c r="S2268" s="8">
        <f t="shared" si="213"/>
        <v>42469.874907407408</v>
      </c>
      <c r="T2268" s="8">
        <f t="shared" si="214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5"/>
        <v>188</v>
      </c>
      <c r="Q2269" t="str">
        <f t="shared" si="211"/>
        <v>games</v>
      </c>
      <c r="R2269" t="str">
        <f t="shared" si="212"/>
        <v>tabletop games</v>
      </c>
      <c r="S2269" s="8">
        <f t="shared" si="213"/>
        <v>41968.829826388886</v>
      </c>
      <c r="T2269" s="8">
        <f t="shared" si="214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5"/>
        <v>148</v>
      </c>
      <c r="Q2270" t="str">
        <f t="shared" si="211"/>
        <v>games</v>
      </c>
      <c r="R2270" t="str">
        <f t="shared" si="212"/>
        <v>tabletop games</v>
      </c>
      <c r="S2270" s="8">
        <f t="shared" si="213"/>
        <v>42776.082349537035</v>
      </c>
      <c r="T2270" s="8">
        <f t="shared" si="214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5"/>
        <v>50</v>
      </c>
      <c r="Q2271" t="str">
        <f t="shared" si="211"/>
        <v>games</v>
      </c>
      <c r="R2271" t="str">
        <f t="shared" si="212"/>
        <v>tabletop games</v>
      </c>
      <c r="S2271" s="8">
        <f t="shared" si="213"/>
        <v>42776.704432870371</v>
      </c>
      <c r="T2271" s="8">
        <f t="shared" si="214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5"/>
        <v>108</v>
      </c>
      <c r="Q2272" t="str">
        <f t="shared" si="211"/>
        <v>games</v>
      </c>
      <c r="R2272" t="str">
        <f t="shared" si="212"/>
        <v>tabletop games</v>
      </c>
      <c r="S2272" s="8">
        <f t="shared" si="213"/>
        <v>42725.869363425925</v>
      </c>
      <c r="T2272" s="8">
        <f t="shared" si="214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5"/>
        <v>43</v>
      </c>
      <c r="Q2273" t="str">
        <f t="shared" si="211"/>
        <v>games</v>
      </c>
      <c r="R2273" t="str">
        <f t="shared" si="212"/>
        <v>tabletop games</v>
      </c>
      <c r="S2273" s="8">
        <f t="shared" si="213"/>
        <v>42684.000046296293</v>
      </c>
      <c r="T2273" s="8">
        <f t="shared" si="214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5"/>
        <v>14</v>
      </c>
      <c r="Q2274" t="str">
        <f t="shared" si="211"/>
        <v>games</v>
      </c>
      <c r="R2274" t="str">
        <f t="shared" si="212"/>
        <v>tabletop games</v>
      </c>
      <c r="S2274" s="8">
        <f t="shared" si="213"/>
        <v>42315.699490740735</v>
      </c>
      <c r="T2274" s="8">
        <f t="shared" si="214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5"/>
        <v>37</v>
      </c>
      <c r="Q2275" t="str">
        <f t="shared" si="211"/>
        <v>games</v>
      </c>
      <c r="R2275" t="str">
        <f t="shared" si="212"/>
        <v>tabletop games</v>
      </c>
      <c r="S2275" s="8">
        <f t="shared" si="213"/>
        <v>42781.549097222218</v>
      </c>
      <c r="T2275" s="8">
        <f t="shared" si="214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5"/>
        <v>30</v>
      </c>
      <c r="Q2276" t="str">
        <f t="shared" si="211"/>
        <v>games</v>
      </c>
      <c r="R2276" t="str">
        <f t="shared" si="212"/>
        <v>tabletop games</v>
      </c>
      <c r="S2276" s="8">
        <f t="shared" si="213"/>
        <v>41663.500659722224</v>
      </c>
      <c r="T2276" s="8">
        <f t="shared" si="214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5"/>
        <v>34</v>
      </c>
      <c r="Q2277" t="str">
        <f t="shared" si="211"/>
        <v>games</v>
      </c>
      <c r="R2277" t="str">
        <f t="shared" si="212"/>
        <v>tabletop games</v>
      </c>
      <c r="S2277" s="8">
        <f t="shared" si="213"/>
        <v>41965.616655092599</v>
      </c>
      <c r="T2277" s="8">
        <f t="shared" si="214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5"/>
        <v>65</v>
      </c>
      <c r="Q2278" t="str">
        <f t="shared" si="211"/>
        <v>games</v>
      </c>
      <c r="R2278" t="str">
        <f t="shared" si="212"/>
        <v>tabletop games</v>
      </c>
      <c r="S2278" s="8">
        <f t="shared" si="213"/>
        <v>41614.651493055557</v>
      </c>
      <c r="T2278" s="8">
        <f t="shared" si="214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5"/>
        <v>58</v>
      </c>
      <c r="Q2279" t="str">
        <f t="shared" si="211"/>
        <v>games</v>
      </c>
      <c r="R2279" t="str">
        <f t="shared" si="212"/>
        <v>tabletop games</v>
      </c>
      <c r="S2279" s="8">
        <f t="shared" si="213"/>
        <v>40936.678506944445</v>
      </c>
      <c r="T2279" s="8">
        <f t="shared" si="214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5"/>
        <v>53</v>
      </c>
      <c r="Q2280" t="str">
        <f t="shared" si="211"/>
        <v>games</v>
      </c>
      <c r="R2280" t="str">
        <f t="shared" si="212"/>
        <v>tabletop games</v>
      </c>
      <c r="S2280" s="8">
        <f t="shared" si="213"/>
        <v>42338.709108796291</v>
      </c>
      <c r="T2280" s="8">
        <f t="shared" si="214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5"/>
        <v>48</v>
      </c>
      <c r="Q2281" t="str">
        <f t="shared" si="211"/>
        <v>games</v>
      </c>
      <c r="R2281" t="str">
        <f t="shared" si="212"/>
        <v>tabletop games</v>
      </c>
      <c r="S2281" s="8">
        <f t="shared" si="213"/>
        <v>42020.806701388887</v>
      </c>
      <c r="T2281" s="8">
        <f t="shared" si="214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5"/>
        <v>82</v>
      </c>
      <c r="Q2282" t="str">
        <f t="shared" si="211"/>
        <v>games</v>
      </c>
      <c r="R2282" t="str">
        <f t="shared" si="212"/>
        <v>tabletop games</v>
      </c>
      <c r="S2282" s="8">
        <f t="shared" si="213"/>
        <v>42234.624895833331</v>
      </c>
      <c r="T2282" s="8">
        <f t="shared" si="214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5"/>
        <v>50</v>
      </c>
      <c r="Q2283" t="str">
        <f t="shared" si="211"/>
        <v>music</v>
      </c>
      <c r="R2283" t="str">
        <f t="shared" si="212"/>
        <v>rock</v>
      </c>
      <c r="S2283" s="8">
        <f t="shared" si="213"/>
        <v>40687.285844907405</v>
      </c>
      <c r="T2283" s="8">
        <f t="shared" si="214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5"/>
        <v>116</v>
      </c>
      <c r="Q2284" t="str">
        <f t="shared" si="211"/>
        <v>music</v>
      </c>
      <c r="R2284" t="str">
        <f t="shared" si="212"/>
        <v>rock</v>
      </c>
      <c r="S2284" s="8">
        <f t="shared" si="213"/>
        <v>42323.17460648148</v>
      </c>
      <c r="T2284" s="8">
        <f t="shared" si="214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5"/>
        <v>63</v>
      </c>
      <c r="Q2285" t="str">
        <f t="shared" si="211"/>
        <v>music</v>
      </c>
      <c r="R2285" t="str">
        <f t="shared" si="212"/>
        <v>rock</v>
      </c>
      <c r="S2285" s="8">
        <f t="shared" si="213"/>
        <v>40978.125046296293</v>
      </c>
      <c r="T2285" s="8">
        <f t="shared" si="214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5"/>
        <v>108</v>
      </c>
      <c r="Q2286" t="str">
        <f t="shared" si="211"/>
        <v>music</v>
      </c>
      <c r="R2286" t="str">
        <f t="shared" si="212"/>
        <v>rock</v>
      </c>
      <c r="S2286" s="8">
        <f t="shared" si="213"/>
        <v>40585.796817129631</v>
      </c>
      <c r="T2286" s="8">
        <f t="shared" si="214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5"/>
        <v>46</v>
      </c>
      <c r="Q2287" t="str">
        <f t="shared" si="211"/>
        <v>music</v>
      </c>
      <c r="R2287" t="str">
        <f t="shared" si="212"/>
        <v>rock</v>
      </c>
      <c r="S2287" s="8">
        <f t="shared" si="213"/>
        <v>41059.185682870368</v>
      </c>
      <c r="T2287" s="8">
        <f t="shared" si="214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5"/>
        <v>107</v>
      </c>
      <c r="Q2288" t="str">
        <f t="shared" si="211"/>
        <v>music</v>
      </c>
      <c r="R2288" t="str">
        <f t="shared" si="212"/>
        <v>rock</v>
      </c>
      <c r="S2288" s="8">
        <f t="shared" si="213"/>
        <v>41494.963587962964</v>
      </c>
      <c r="T2288" s="8">
        <f t="shared" si="214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5"/>
        <v>51</v>
      </c>
      <c r="Q2289" t="str">
        <f t="shared" si="211"/>
        <v>music</v>
      </c>
      <c r="R2289" t="str">
        <f t="shared" si="212"/>
        <v>rock</v>
      </c>
      <c r="S2289" s="8">
        <f t="shared" si="213"/>
        <v>41792.667361111111</v>
      </c>
      <c r="T2289" s="8">
        <f t="shared" si="214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5"/>
        <v>40</v>
      </c>
      <c r="Q2290" t="str">
        <f t="shared" si="211"/>
        <v>music</v>
      </c>
      <c r="R2290" t="str">
        <f t="shared" si="212"/>
        <v>rock</v>
      </c>
      <c r="S2290" s="8">
        <f t="shared" si="213"/>
        <v>41067.827418981484</v>
      </c>
      <c r="T2290" s="8">
        <f t="shared" si="214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5"/>
        <v>64</v>
      </c>
      <c r="Q2291" t="str">
        <f t="shared" si="211"/>
        <v>music</v>
      </c>
      <c r="R2291" t="str">
        <f t="shared" si="212"/>
        <v>rock</v>
      </c>
      <c r="S2291" s="8">
        <f t="shared" si="213"/>
        <v>41571.998379629629</v>
      </c>
      <c r="T2291" s="8">
        <f t="shared" si="214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5"/>
        <v>54</v>
      </c>
      <c r="Q2292" t="str">
        <f t="shared" si="211"/>
        <v>music</v>
      </c>
      <c r="R2292" t="str">
        <f t="shared" si="212"/>
        <v>rock</v>
      </c>
      <c r="S2292" s="8">
        <f t="shared" si="213"/>
        <v>40070.253819444442</v>
      </c>
      <c r="T2292" s="8">
        <f t="shared" si="214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5"/>
        <v>100</v>
      </c>
      <c r="Q2293" t="str">
        <f t="shared" si="211"/>
        <v>music</v>
      </c>
      <c r="R2293" t="str">
        <f t="shared" si="212"/>
        <v>rock</v>
      </c>
      <c r="S2293" s="8">
        <f t="shared" si="213"/>
        <v>40987.977060185185</v>
      </c>
      <c r="T2293" s="8">
        <f t="shared" si="214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5"/>
        <v>47</v>
      </c>
      <c r="Q2294" t="str">
        <f t="shared" si="211"/>
        <v>music</v>
      </c>
      <c r="R2294" t="str">
        <f t="shared" si="212"/>
        <v>rock</v>
      </c>
      <c r="S2294" s="8">
        <f t="shared" si="213"/>
        <v>40987.697638888887</v>
      </c>
      <c r="T2294" s="8">
        <f t="shared" si="214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5"/>
        <v>34</v>
      </c>
      <c r="Q2295" t="str">
        <f t="shared" si="211"/>
        <v>music</v>
      </c>
      <c r="R2295" t="str">
        <f t="shared" si="212"/>
        <v>rock</v>
      </c>
      <c r="S2295" s="8">
        <f t="shared" si="213"/>
        <v>41151.708321759259</v>
      </c>
      <c r="T2295" s="8">
        <f t="shared" si="214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5"/>
        <v>65</v>
      </c>
      <c r="Q2296" t="str">
        <f t="shared" si="211"/>
        <v>music</v>
      </c>
      <c r="R2296" t="str">
        <f t="shared" si="212"/>
        <v>rock</v>
      </c>
      <c r="S2296" s="8">
        <f t="shared" si="213"/>
        <v>41264.72314814815</v>
      </c>
      <c r="T2296" s="8">
        <f t="shared" si="214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5"/>
        <v>44</v>
      </c>
      <c r="Q2297" t="str">
        <f t="shared" si="211"/>
        <v>music</v>
      </c>
      <c r="R2297" t="str">
        <f t="shared" si="212"/>
        <v>rock</v>
      </c>
      <c r="S2297" s="8">
        <f t="shared" si="213"/>
        <v>41270.954351851848</v>
      </c>
      <c r="T2297" s="8">
        <f t="shared" si="214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5"/>
        <v>72</v>
      </c>
      <c r="Q2298" t="str">
        <f t="shared" si="211"/>
        <v>music</v>
      </c>
      <c r="R2298" t="str">
        <f t="shared" si="212"/>
        <v>rock</v>
      </c>
      <c r="S2298" s="8">
        <f t="shared" si="213"/>
        <v>40927.731782407405</v>
      </c>
      <c r="T2298" s="8">
        <f t="shared" si="214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5"/>
        <v>53</v>
      </c>
      <c r="Q2299" t="str">
        <f t="shared" si="211"/>
        <v>music</v>
      </c>
      <c r="R2299" t="str">
        <f t="shared" si="212"/>
        <v>rock</v>
      </c>
      <c r="S2299" s="8">
        <f t="shared" si="213"/>
        <v>40948.042233796295</v>
      </c>
      <c r="T2299" s="8">
        <f t="shared" si="214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5"/>
        <v>109</v>
      </c>
      <c r="Q2300" t="str">
        <f t="shared" si="211"/>
        <v>music</v>
      </c>
      <c r="R2300" t="str">
        <f t="shared" si="212"/>
        <v>rock</v>
      </c>
      <c r="S2300" s="8">
        <f t="shared" si="213"/>
        <v>41694.84065972222</v>
      </c>
      <c r="T2300" s="8">
        <f t="shared" si="214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5"/>
        <v>75</v>
      </c>
      <c r="Q2301" t="str">
        <f t="shared" si="211"/>
        <v>music</v>
      </c>
      <c r="R2301" t="str">
        <f t="shared" si="212"/>
        <v>rock</v>
      </c>
      <c r="S2301" s="8">
        <f t="shared" si="213"/>
        <v>40565.032511574071</v>
      </c>
      <c r="T2301" s="8">
        <f t="shared" si="214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5"/>
        <v>116</v>
      </c>
      <c r="Q2302" t="str">
        <f t="shared" si="211"/>
        <v>music</v>
      </c>
      <c r="R2302" t="str">
        <f t="shared" si="212"/>
        <v>rock</v>
      </c>
      <c r="S2302" s="8">
        <f t="shared" si="213"/>
        <v>41074.727037037039</v>
      </c>
      <c r="T2302" s="8">
        <f t="shared" si="214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5"/>
        <v>32</v>
      </c>
      <c r="Q2303" t="str">
        <f t="shared" si="211"/>
        <v>music</v>
      </c>
      <c r="R2303" t="str">
        <f t="shared" si="212"/>
        <v>indie rock</v>
      </c>
      <c r="S2303" s="8">
        <f t="shared" si="213"/>
        <v>41416.146944444445</v>
      </c>
      <c r="T2303" s="8">
        <f t="shared" si="214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5"/>
        <v>46</v>
      </c>
      <c r="Q2304" t="str">
        <f t="shared" si="211"/>
        <v>music</v>
      </c>
      <c r="R2304" t="str">
        <f t="shared" si="212"/>
        <v>indie rock</v>
      </c>
      <c r="S2304" s="8">
        <f t="shared" si="213"/>
        <v>41605.868449074071</v>
      </c>
      <c r="T2304" s="8">
        <f t="shared" si="214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5"/>
        <v>68</v>
      </c>
      <c r="Q2305" t="str">
        <f t="shared" si="211"/>
        <v>music</v>
      </c>
      <c r="R2305" t="str">
        <f t="shared" si="212"/>
        <v>indie rock</v>
      </c>
      <c r="S2305" s="8">
        <f t="shared" si="213"/>
        <v>40850.111064814817</v>
      </c>
      <c r="T2305" s="8">
        <f t="shared" si="214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ROUND(E2306/D2306*100,0)</f>
        <v>101</v>
      </c>
      <c r="P2306">
        <f t="shared" si="215"/>
        <v>53</v>
      </c>
      <c r="Q2306" t="str">
        <f t="shared" si="211"/>
        <v>music</v>
      </c>
      <c r="R2306" t="str">
        <f t="shared" si="212"/>
        <v>indie rock</v>
      </c>
      <c r="S2306" s="8">
        <f t="shared" si="213"/>
        <v>40502.815868055557</v>
      </c>
      <c r="T2306" s="8">
        <f t="shared" si="214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</v>
      </c>
      <c r="P2307">
        <f t="shared" si="215"/>
        <v>109</v>
      </c>
      <c r="Q2307" t="str">
        <f t="shared" ref="Q2307:Q2370" si="217">LEFT(N2307,SEARCH("/",N2307)-1)</f>
        <v>music</v>
      </c>
      <c r="R2307" t="str">
        <f t="shared" ref="R2307:R2370" si="218">RIGHT(N2307,LEN(N2307)-SEARCH("/",N2307))</f>
        <v>indie rock</v>
      </c>
      <c r="S2307" s="8">
        <f t="shared" ref="S2307:S2370" si="219">(((J2307/60)/60)/24)+DATE(1970,1,1)</f>
        <v>41834.695277777777</v>
      </c>
      <c r="T2307" s="8">
        <f t="shared" ref="T2307:T2370" si="220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5"/>
        <v>51</v>
      </c>
      <c r="Q2308" t="str">
        <f t="shared" si="217"/>
        <v>music</v>
      </c>
      <c r="R2308" t="str">
        <f t="shared" si="218"/>
        <v>indie rock</v>
      </c>
      <c r="S2308" s="8">
        <f t="shared" si="219"/>
        <v>40948.16815972222</v>
      </c>
      <c r="T2308" s="8">
        <f t="shared" si="220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5"/>
        <v>28</v>
      </c>
      <c r="Q2309" t="str">
        <f t="shared" si="217"/>
        <v>music</v>
      </c>
      <c r="R2309" t="str">
        <f t="shared" si="218"/>
        <v>indie rock</v>
      </c>
      <c r="S2309" s="8">
        <f t="shared" si="219"/>
        <v>41004.802465277775</v>
      </c>
      <c r="T2309" s="8">
        <f t="shared" si="220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ref="P2310:P2373" si="221">ROUND(E2310/L2310,0)</f>
        <v>82</v>
      </c>
      <c r="Q2310" t="str">
        <f t="shared" si="217"/>
        <v>music</v>
      </c>
      <c r="R2310" t="str">
        <f t="shared" si="218"/>
        <v>indie rock</v>
      </c>
      <c r="S2310" s="8">
        <f t="shared" si="219"/>
        <v>41851.962916666671</v>
      </c>
      <c r="T2310" s="8">
        <f t="shared" si="220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21"/>
        <v>60</v>
      </c>
      <c r="Q2311" t="str">
        <f t="shared" si="217"/>
        <v>music</v>
      </c>
      <c r="R2311" t="str">
        <f t="shared" si="218"/>
        <v>indie rock</v>
      </c>
      <c r="S2311" s="8">
        <f t="shared" si="219"/>
        <v>41307.987696759257</v>
      </c>
      <c r="T2311" s="8">
        <f t="shared" si="220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21"/>
        <v>65</v>
      </c>
      <c r="Q2312" t="str">
        <f t="shared" si="217"/>
        <v>music</v>
      </c>
      <c r="R2312" t="str">
        <f t="shared" si="218"/>
        <v>indie rock</v>
      </c>
      <c r="S2312" s="8">
        <f t="shared" si="219"/>
        <v>41324.79415509259</v>
      </c>
      <c r="T2312" s="8">
        <f t="shared" si="220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21"/>
        <v>90</v>
      </c>
      <c r="Q2313" t="str">
        <f t="shared" si="217"/>
        <v>music</v>
      </c>
      <c r="R2313" t="str">
        <f t="shared" si="218"/>
        <v>indie rock</v>
      </c>
      <c r="S2313" s="8">
        <f t="shared" si="219"/>
        <v>41736.004502314812</v>
      </c>
      <c r="T2313" s="8">
        <f t="shared" si="220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21"/>
        <v>41</v>
      </c>
      <c r="Q2314" t="str">
        <f t="shared" si="217"/>
        <v>music</v>
      </c>
      <c r="R2314" t="str">
        <f t="shared" si="218"/>
        <v>indie rock</v>
      </c>
      <c r="S2314" s="8">
        <f t="shared" si="219"/>
        <v>41716.632847222223</v>
      </c>
      <c r="T2314" s="8">
        <f t="shared" si="220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21"/>
        <v>56</v>
      </c>
      <c r="Q2315" t="str">
        <f t="shared" si="217"/>
        <v>music</v>
      </c>
      <c r="R2315" t="str">
        <f t="shared" si="218"/>
        <v>indie rock</v>
      </c>
      <c r="S2315" s="8">
        <f t="shared" si="219"/>
        <v>41002.958634259259</v>
      </c>
      <c r="T2315" s="8">
        <f t="shared" si="220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21"/>
        <v>38</v>
      </c>
      <c r="Q2316" t="str">
        <f t="shared" si="217"/>
        <v>music</v>
      </c>
      <c r="R2316" t="str">
        <f t="shared" si="218"/>
        <v>indie rock</v>
      </c>
      <c r="S2316" s="8">
        <f t="shared" si="219"/>
        <v>41037.551585648151</v>
      </c>
      <c r="T2316" s="8">
        <f t="shared" si="220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21"/>
        <v>40</v>
      </c>
      <c r="Q2317" t="str">
        <f t="shared" si="217"/>
        <v>music</v>
      </c>
      <c r="R2317" t="str">
        <f t="shared" si="218"/>
        <v>indie rock</v>
      </c>
      <c r="S2317" s="8">
        <f t="shared" si="219"/>
        <v>41004.72619212963</v>
      </c>
      <c r="T2317" s="8">
        <f t="shared" si="220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21"/>
        <v>78</v>
      </c>
      <c r="Q2318" t="str">
        <f t="shared" si="217"/>
        <v>music</v>
      </c>
      <c r="R2318" t="str">
        <f t="shared" si="218"/>
        <v>indie rock</v>
      </c>
      <c r="S2318" s="8">
        <f t="shared" si="219"/>
        <v>40079.725115740745</v>
      </c>
      <c r="T2318" s="8">
        <f t="shared" si="220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21"/>
        <v>19</v>
      </c>
      <c r="Q2319" t="str">
        <f t="shared" si="217"/>
        <v>music</v>
      </c>
      <c r="R2319" t="str">
        <f t="shared" si="218"/>
        <v>indie rock</v>
      </c>
      <c r="S2319" s="8">
        <f t="shared" si="219"/>
        <v>40192.542233796295</v>
      </c>
      <c r="T2319" s="8">
        <f t="shared" si="220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21"/>
        <v>37</v>
      </c>
      <c r="Q2320" t="str">
        <f t="shared" si="217"/>
        <v>music</v>
      </c>
      <c r="R2320" t="str">
        <f t="shared" si="218"/>
        <v>indie rock</v>
      </c>
      <c r="S2320" s="8">
        <f t="shared" si="219"/>
        <v>40050.643680555557</v>
      </c>
      <c r="T2320" s="8">
        <f t="shared" si="220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21"/>
        <v>42</v>
      </c>
      <c r="Q2321" t="str">
        <f t="shared" si="217"/>
        <v>music</v>
      </c>
      <c r="R2321" t="str">
        <f t="shared" si="218"/>
        <v>indie rock</v>
      </c>
      <c r="S2321" s="8">
        <f t="shared" si="219"/>
        <v>41593.082002314812</v>
      </c>
      <c r="T2321" s="8">
        <f t="shared" si="220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21"/>
        <v>61</v>
      </c>
      <c r="Q2322" t="str">
        <f t="shared" si="217"/>
        <v>music</v>
      </c>
      <c r="R2322" t="str">
        <f t="shared" si="218"/>
        <v>indie rock</v>
      </c>
      <c r="S2322" s="8">
        <f t="shared" si="219"/>
        <v>41696.817129629628</v>
      </c>
      <c r="T2322" s="8">
        <f t="shared" si="220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21"/>
        <v>65</v>
      </c>
      <c r="Q2323" t="str">
        <f t="shared" si="217"/>
        <v>food</v>
      </c>
      <c r="R2323" t="str">
        <f t="shared" si="218"/>
        <v>small batch</v>
      </c>
      <c r="S2323" s="8">
        <f t="shared" si="219"/>
        <v>42799.260428240741</v>
      </c>
      <c r="T2323" s="8">
        <f t="shared" si="220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21"/>
        <v>21</v>
      </c>
      <c r="Q2324" t="str">
        <f t="shared" si="217"/>
        <v>food</v>
      </c>
      <c r="R2324" t="str">
        <f t="shared" si="218"/>
        <v>small batch</v>
      </c>
      <c r="S2324" s="8">
        <f t="shared" si="219"/>
        <v>42804.895474537043</v>
      </c>
      <c r="T2324" s="8">
        <f t="shared" si="220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21"/>
        <v>30</v>
      </c>
      <c r="Q2325" t="str">
        <f t="shared" si="217"/>
        <v>food</v>
      </c>
      <c r="R2325" t="str">
        <f t="shared" si="218"/>
        <v>small batch</v>
      </c>
      <c r="S2325" s="8">
        <f t="shared" si="219"/>
        <v>42807.755173611105</v>
      </c>
      <c r="T2325" s="8">
        <f t="shared" si="220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21"/>
        <v>25</v>
      </c>
      <c r="Q2326" t="str">
        <f t="shared" si="217"/>
        <v>food</v>
      </c>
      <c r="R2326" t="str">
        <f t="shared" si="218"/>
        <v>small batch</v>
      </c>
      <c r="S2326" s="8">
        <f t="shared" si="219"/>
        <v>42790.885243055556</v>
      </c>
      <c r="T2326" s="8">
        <f t="shared" si="220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21"/>
        <v>11</v>
      </c>
      <c r="Q2327" t="str">
        <f t="shared" si="217"/>
        <v>food</v>
      </c>
      <c r="R2327" t="str">
        <f t="shared" si="218"/>
        <v>small batch</v>
      </c>
      <c r="S2327" s="8">
        <f t="shared" si="219"/>
        <v>42794.022349537037</v>
      </c>
      <c r="T2327" s="8">
        <f t="shared" si="220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21"/>
        <v>108</v>
      </c>
      <c r="Q2328" t="str">
        <f t="shared" si="217"/>
        <v>food</v>
      </c>
      <c r="R2328" t="str">
        <f t="shared" si="218"/>
        <v>small batch</v>
      </c>
      <c r="S2328" s="8">
        <f t="shared" si="219"/>
        <v>42804.034120370372</v>
      </c>
      <c r="T2328" s="8">
        <f t="shared" si="220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21"/>
        <v>55</v>
      </c>
      <c r="Q2329" t="str">
        <f t="shared" si="217"/>
        <v>food</v>
      </c>
      <c r="R2329" t="str">
        <f t="shared" si="218"/>
        <v>small batch</v>
      </c>
      <c r="S2329" s="8">
        <f t="shared" si="219"/>
        <v>41842.917129629634</v>
      </c>
      <c r="T2329" s="8">
        <f t="shared" si="220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21"/>
        <v>47</v>
      </c>
      <c r="Q2330" t="str">
        <f t="shared" si="217"/>
        <v>food</v>
      </c>
      <c r="R2330" t="str">
        <f t="shared" si="218"/>
        <v>small batch</v>
      </c>
      <c r="S2330" s="8">
        <f t="shared" si="219"/>
        <v>42139.781678240746</v>
      </c>
      <c r="T2330" s="8">
        <f t="shared" si="220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21"/>
        <v>212</v>
      </c>
      <c r="Q2331" t="str">
        <f t="shared" si="217"/>
        <v>food</v>
      </c>
      <c r="R2331" t="str">
        <f t="shared" si="218"/>
        <v>small batch</v>
      </c>
      <c r="S2331" s="8">
        <f t="shared" si="219"/>
        <v>41807.624374999999</v>
      </c>
      <c r="T2331" s="8">
        <f t="shared" si="220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21"/>
        <v>220</v>
      </c>
      <c r="Q2332" t="str">
        <f t="shared" si="217"/>
        <v>food</v>
      </c>
      <c r="R2332" t="str">
        <f t="shared" si="218"/>
        <v>small batch</v>
      </c>
      <c r="S2332" s="8">
        <f t="shared" si="219"/>
        <v>42332.89980324074</v>
      </c>
      <c r="T2332" s="8">
        <f t="shared" si="220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21"/>
        <v>41</v>
      </c>
      <c r="Q2333" t="str">
        <f t="shared" si="217"/>
        <v>food</v>
      </c>
      <c r="R2333" t="str">
        <f t="shared" si="218"/>
        <v>small batch</v>
      </c>
      <c r="S2333" s="8">
        <f t="shared" si="219"/>
        <v>41839.005671296298</v>
      </c>
      <c r="T2333" s="8">
        <f t="shared" si="220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21"/>
        <v>76</v>
      </c>
      <c r="Q2334" t="str">
        <f t="shared" si="217"/>
        <v>food</v>
      </c>
      <c r="R2334" t="str">
        <f t="shared" si="218"/>
        <v>small batch</v>
      </c>
      <c r="S2334" s="8">
        <f t="shared" si="219"/>
        <v>42011.628136574072</v>
      </c>
      <c r="T2334" s="8">
        <f t="shared" si="220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21"/>
        <v>14</v>
      </c>
      <c r="Q2335" t="str">
        <f t="shared" si="217"/>
        <v>food</v>
      </c>
      <c r="R2335" t="str">
        <f t="shared" si="218"/>
        <v>small batch</v>
      </c>
      <c r="S2335" s="8">
        <f t="shared" si="219"/>
        <v>41767.650347222225</v>
      </c>
      <c r="T2335" s="8">
        <f t="shared" si="220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21"/>
        <v>61</v>
      </c>
      <c r="Q2336" t="str">
        <f t="shared" si="217"/>
        <v>food</v>
      </c>
      <c r="R2336" t="str">
        <f t="shared" si="218"/>
        <v>small batch</v>
      </c>
      <c r="S2336" s="8">
        <f t="shared" si="219"/>
        <v>41918.670115740737</v>
      </c>
      <c r="T2336" s="8">
        <f t="shared" si="220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21"/>
        <v>116</v>
      </c>
      <c r="Q2337" t="str">
        <f t="shared" si="217"/>
        <v>food</v>
      </c>
      <c r="R2337" t="str">
        <f t="shared" si="218"/>
        <v>small batch</v>
      </c>
      <c r="S2337" s="8">
        <f t="shared" si="219"/>
        <v>41771.572256944448</v>
      </c>
      <c r="T2337" s="8">
        <f t="shared" si="220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21"/>
        <v>48</v>
      </c>
      <c r="Q2338" t="str">
        <f t="shared" si="217"/>
        <v>food</v>
      </c>
      <c r="R2338" t="str">
        <f t="shared" si="218"/>
        <v>small batch</v>
      </c>
      <c r="S2338" s="8">
        <f t="shared" si="219"/>
        <v>41666.924710648149</v>
      </c>
      <c r="T2338" s="8">
        <f t="shared" si="220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21"/>
        <v>74</v>
      </c>
      <c r="Q2339" t="str">
        <f t="shared" si="217"/>
        <v>food</v>
      </c>
      <c r="R2339" t="str">
        <f t="shared" si="218"/>
        <v>small batch</v>
      </c>
      <c r="S2339" s="8">
        <f t="shared" si="219"/>
        <v>41786.640543981484</v>
      </c>
      <c r="T2339" s="8">
        <f t="shared" si="220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21"/>
        <v>123</v>
      </c>
      <c r="Q2340" t="str">
        <f t="shared" si="217"/>
        <v>food</v>
      </c>
      <c r="R2340" t="str">
        <f t="shared" si="218"/>
        <v>small batch</v>
      </c>
      <c r="S2340" s="8">
        <f t="shared" si="219"/>
        <v>41789.896805555552</v>
      </c>
      <c r="T2340" s="8">
        <f t="shared" si="220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21"/>
        <v>67</v>
      </c>
      <c r="Q2341" t="str">
        <f t="shared" si="217"/>
        <v>food</v>
      </c>
      <c r="R2341" t="str">
        <f t="shared" si="218"/>
        <v>small batch</v>
      </c>
      <c r="S2341" s="8">
        <f t="shared" si="219"/>
        <v>42692.79987268518</v>
      </c>
      <c r="T2341" s="8">
        <f t="shared" si="220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21"/>
        <v>105</v>
      </c>
      <c r="Q2342" t="str">
        <f t="shared" si="217"/>
        <v>food</v>
      </c>
      <c r="R2342" t="str">
        <f t="shared" si="218"/>
        <v>small batch</v>
      </c>
      <c r="S2342" s="8">
        <f t="shared" si="219"/>
        <v>42643.642800925925</v>
      </c>
      <c r="T2342" s="8">
        <f t="shared" si="220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21"/>
        <v>#DIV/0!</v>
      </c>
      <c r="Q2343" t="str">
        <f t="shared" si="217"/>
        <v>technology</v>
      </c>
      <c r="R2343" t="str">
        <f t="shared" si="218"/>
        <v>web</v>
      </c>
      <c r="S2343" s="8">
        <f t="shared" si="219"/>
        <v>42167.813703703709</v>
      </c>
      <c r="T2343" s="8">
        <f t="shared" si="220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21"/>
        <v>#DIV/0!</v>
      </c>
      <c r="Q2344" t="str">
        <f t="shared" si="217"/>
        <v>technology</v>
      </c>
      <c r="R2344" t="str">
        <f t="shared" si="218"/>
        <v>web</v>
      </c>
      <c r="S2344" s="8">
        <f t="shared" si="219"/>
        <v>41897.702199074076</v>
      </c>
      <c r="T2344" s="8">
        <f t="shared" si="220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21"/>
        <v>300</v>
      </c>
      <c r="Q2345" t="str">
        <f t="shared" si="217"/>
        <v>technology</v>
      </c>
      <c r="R2345" t="str">
        <f t="shared" si="218"/>
        <v>web</v>
      </c>
      <c r="S2345" s="8">
        <f t="shared" si="219"/>
        <v>42327.825289351851</v>
      </c>
      <c r="T2345" s="8">
        <f t="shared" si="220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21"/>
        <v>1</v>
      </c>
      <c r="Q2346" t="str">
        <f t="shared" si="217"/>
        <v>technology</v>
      </c>
      <c r="R2346" t="str">
        <f t="shared" si="218"/>
        <v>web</v>
      </c>
      <c r="S2346" s="8">
        <f t="shared" si="219"/>
        <v>42515.727650462963</v>
      </c>
      <c r="T2346" s="8">
        <f t="shared" si="220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21"/>
        <v>#DIV/0!</v>
      </c>
      <c r="Q2347" t="str">
        <f t="shared" si="217"/>
        <v>technology</v>
      </c>
      <c r="R2347" t="str">
        <f t="shared" si="218"/>
        <v>web</v>
      </c>
      <c r="S2347" s="8">
        <f t="shared" si="219"/>
        <v>42060.001805555556</v>
      </c>
      <c r="T2347" s="8">
        <f t="shared" si="220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21"/>
        <v>13</v>
      </c>
      <c r="Q2348" t="str">
        <f t="shared" si="217"/>
        <v>technology</v>
      </c>
      <c r="R2348" t="str">
        <f t="shared" si="218"/>
        <v>web</v>
      </c>
      <c r="S2348" s="8">
        <f t="shared" si="219"/>
        <v>42615.79896990741</v>
      </c>
      <c r="T2348" s="8">
        <f t="shared" si="220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21"/>
        <v>15</v>
      </c>
      <c r="Q2349" t="str">
        <f t="shared" si="217"/>
        <v>technology</v>
      </c>
      <c r="R2349" t="str">
        <f t="shared" si="218"/>
        <v>web</v>
      </c>
      <c r="S2349" s="8">
        <f t="shared" si="219"/>
        <v>42577.607361111113</v>
      </c>
      <c r="T2349" s="8">
        <f t="shared" si="220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21"/>
        <v>54</v>
      </c>
      <c r="Q2350" t="str">
        <f t="shared" si="217"/>
        <v>technology</v>
      </c>
      <c r="R2350" t="str">
        <f t="shared" si="218"/>
        <v>web</v>
      </c>
      <c r="S2350" s="8">
        <f t="shared" si="219"/>
        <v>42360.932152777779</v>
      </c>
      <c r="T2350" s="8">
        <f t="shared" si="220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21"/>
        <v>#DIV/0!</v>
      </c>
      <c r="Q2351" t="str">
        <f t="shared" si="217"/>
        <v>technology</v>
      </c>
      <c r="R2351" t="str">
        <f t="shared" si="218"/>
        <v>web</v>
      </c>
      <c r="S2351" s="8">
        <f t="shared" si="219"/>
        <v>42198.775787037041</v>
      </c>
      <c r="T2351" s="8">
        <f t="shared" si="220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21"/>
        <v>#DIV/0!</v>
      </c>
      <c r="Q2352" t="str">
        <f t="shared" si="217"/>
        <v>technology</v>
      </c>
      <c r="R2352" t="str">
        <f t="shared" si="218"/>
        <v>web</v>
      </c>
      <c r="S2352" s="8">
        <f t="shared" si="219"/>
        <v>42708.842245370368</v>
      </c>
      <c r="T2352" s="8">
        <f t="shared" si="220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21"/>
        <v>15</v>
      </c>
      <c r="Q2353" t="str">
        <f t="shared" si="217"/>
        <v>technology</v>
      </c>
      <c r="R2353" t="str">
        <f t="shared" si="218"/>
        <v>web</v>
      </c>
      <c r="S2353" s="8">
        <f t="shared" si="219"/>
        <v>42094.101145833338</v>
      </c>
      <c r="T2353" s="8">
        <f t="shared" si="220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21"/>
        <v>#DIV/0!</v>
      </c>
      <c r="Q2354" t="str">
        <f t="shared" si="217"/>
        <v>technology</v>
      </c>
      <c r="R2354" t="str">
        <f t="shared" si="218"/>
        <v>web</v>
      </c>
      <c r="S2354" s="8">
        <f t="shared" si="219"/>
        <v>42101.633703703701</v>
      </c>
      <c r="T2354" s="8">
        <f t="shared" si="220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21"/>
        <v>#DIV/0!</v>
      </c>
      <c r="Q2355" t="str">
        <f t="shared" si="217"/>
        <v>technology</v>
      </c>
      <c r="R2355" t="str">
        <f t="shared" si="218"/>
        <v>web</v>
      </c>
      <c r="S2355" s="8">
        <f t="shared" si="219"/>
        <v>42103.676180555558</v>
      </c>
      <c r="T2355" s="8">
        <f t="shared" si="220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21"/>
        <v>25</v>
      </c>
      <c r="Q2356" t="str">
        <f t="shared" si="217"/>
        <v>technology</v>
      </c>
      <c r="R2356" t="str">
        <f t="shared" si="218"/>
        <v>web</v>
      </c>
      <c r="S2356" s="8">
        <f t="shared" si="219"/>
        <v>41954.722916666666</v>
      </c>
      <c r="T2356" s="8">
        <f t="shared" si="220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21"/>
        <v>28</v>
      </c>
      <c r="Q2357" t="str">
        <f t="shared" si="217"/>
        <v>technology</v>
      </c>
      <c r="R2357" t="str">
        <f t="shared" si="218"/>
        <v>web</v>
      </c>
      <c r="S2357" s="8">
        <f t="shared" si="219"/>
        <v>42096.918240740735</v>
      </c>
      <c r="T2357" s="8">
        <f t="shared" si="220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21"/>
        <v>#DIV/0!</v>
      </c>
      <c r="Q2358" t="str">
        <f t="shared" si="217"/>
        <v>technology</v>
      </c>
      <c r="R2358" t="str">
        <f t="shared" si="218"/>
        <v>web</v>
      </c>
      <c r="S2358" s="8">
        <f t="shared" si="219"/>
        <v>42130.78361111111</v>
      </c>
      <c r="T2358" s="8">
        <f t="shared" si="220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21"/>
        <v>#DIV/0!</v>
      </c>
      <c r="Q2359" t="str">
        <f t="shared" si="217"/>
        <v>technology</v>
      </c>
      <c r="R2359" t="str">
        <f t="shared" si="218"/>
        <v>web</v>
      </c>
      <c r="S2359" s="8">
        <f t="shared" si="219"/>
        <v>42264.620115740734</v>
      </c>
      <c r="T2359" s="8">
        <f t="shared" si="220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21"/>
        <v>#DIV/0!</v>
      </c>
      <c r="Q2360" t="str">
        <f t="shared" si="217"/>
        <v>technology</v>
      </c>
      <c r="R2360" t="str">
        <f t="shared" si="218"/>
        <v>web</v>
      </c>
      <c r="S2360" s="8">
        <f t="shared" si="219"/>
        <v>41978.930972222224</v>
      </c>
      <c r="T2360" s="8">
        <f t="shared" si="220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21"/>
        <v>367</v>
      </c>
      <c r="Q2361" t="str">
        <f t="shared" si="217"/>
        <v>technology</v>
      </c>
      <c r="R2361" t="str">
        <f t="shared" si="218"/>
        <v>web</v>
      </c>
      <c r="S2361" s="8">
        <f t="shared" si="219"/>
        <v>42159.649583333332</v>
      </c>
      <c r="T2361" s="8">
        <f t="shared" si="220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21"/>
        <v>2</v>
      </c>
      <c r="Q2362" t="str">
        <f t="shared" si="217"/>
        <v>technology</v>
      </c>
      <c r="R2362" t="str">
        <f t="shared" si="218"/>
        <v>web</v>
      </c>
      <c r="S2362" s="8">
        <f t="shared" si="219"/>
        <v>42377.70694444445</v>
      </c>
      <c r="T2362" s="8">
        <f t="shared" si="220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21"/>
        <v>#DIV/0!</v>
      </c>
      <c r="Q2363" t="str">
        <f t="shared" si="217"/>
        <v>technology</v>
      </c>
      <c r="R2363" t="str">
        <f t="shared" si="218"/>
        <v>web</v>
      </c>
      <c r="S2363" s="8">
        <f t="shared" si="219"/>
        <v>42466.858888888892</v>
      </c>
      <c r="T2363" s="8">
        <f t="shared" si="220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21"/>
        <v>60</v>
      </c>
      <c r="Q2364" t="str">
        <f t="shared" si="217"/>
        <v>technology</v>
      </c>
      <c r="R2364" t="str">
        <f t="shared" si="218"/>
        <v>web</v>
      </c>
      <c r="S2364" s="8">
        <f t="shared" si="219"/>
        <v>41954.688310185185</v>
      </c>
      <c r="T2364" s="8">
        <f t="shared" si="220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21"/>
        <v>#DIV/0!</v>
      </c>
      <c r="Q2365" t="str">
        <f t="shared" si="217"/>
        <v>technology</v>
      </c>
      <c r="R2365" t="str">
        <f t="shared" si="218"/>
        <v>web</v>
      </c>
      <c r="S2365" s="8">
        <f t="shared" si="219"/>
        <v>42322.011574074073</v>
      </c>
      <c r="T2365" s="8">
        <f t="shared" si="220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21"/>
        <v>#DIV/0!</v>
      </c>
      <c r="Q2366" t="str">
        <f t="shared" si="217"/>
        <v>technology</v>
      </c>
      <c r="R2366" t="str">
        <f t="shared" si="218"/>
        <v>web</v>
      </c>
      <c r="S2366" s="8">
        <f t="shared" si="219"/>
        <v>42248.934675925921</v>
      </c>
      <c r="T2366" s="8">
        <f t="shared" si="220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21"/>
        <v>#DIV/0!</v>
      </c>
      <c r="Q2367" t="str">
        <f t="shared" si="217"/>
        <v>technology</v>
      </c>
      <c r="R2367" t="str">
        <f t="shared" si="218"/>
        <v>web</v>
      </c>
      <c r="S2367" s="8">
        <f t="shared" si="219"/>
        <v>42346.736400462964</v>
      </c>
      <c r="T2367" s="8">
        <f t="shared" si="220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21"/>
        <v>97</v>
      </c>
      <c r="Q2368" t="str">
        <f t="shared" si="217"/>
        <v>technology</v>
      </c>
      <c r="R2368" t="str">
        <f t="shared" si="218"/>
        <v>web</v>
      </c>
      <c r="S2368" s="8">
        <f t="shared" si="219"/>
        <v>42268.531631944439</v>
      </c>
      <c r="T2368" s="8">
        <f t="shared" si="220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21"/>
        <v>48</v>
      </c>
      <c r="Q2369" t="str">
        <f t="shared" si="217"/>
        <v>technology</v>
      </c>
      <c r="R2369" t="str">
        <f t="shared" si="218"/>
        <v>web</v>
      </c>
      <c r="S2369" s="8">
        <f t="shared" si="219"/>
        <v>42425.970092592594</v>
      </c>
      <c r="T2369" s="8">
        <f t="shared" si="220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ROUND(E2370/D2370*100,0)</f>
        <v>0</v>
      </c>
      <c r="P2370">
        <f t="shared" si="221"/>
        <v>50</v>
      </c>
      <c r="Q2370" t="str">
        <f t="shared" si="217"/>
        <v>technology</v>
      </c>
      <c r="R2370" t="str">
        <f t="shared" si="218"/>
        <v>web</v>
      </c>
      <c r="S2370" s="8">
        <f t="shared" si="219"/>
        <v>42063.721817129626</v>
      </c>
      <c r="T2370" s="8">
        <f t="shared" si="220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t="e">
        <f t="shared" si="221"/>
        <v>#DIV/0!</v>
      </c>
      <c r="Q2371" t="str">
        <f t="shared" ref="Q2371:Q2434" si="223">LEFT(N2371,SEARCH("/",N2371)-1)</f>
        <v>technology</v>
      </c>
      <c r="R2371" t="str">
        <f t="shared" ref="R2371:R2434" si="224">RIGHT(N2371,LEN(N2371)-SEARCH("/",N2371))</f>
        <v>web</v>
      </c>
      <c r="S2371" s="8">
        <f t="shared" ref="S2371:S2434" si="225">(((J2371/60)/60)/24)+DATE(1970,1,1)</f>
        <v>42380.812627314815</v>
      </c>
      <c r="T2371" s="8">
        <f t="shared" ref="T2371:T2434" si="226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1"/>
        <v>21</v>
      </c>
      <c r="Q2372" t="str">
        <f t="shared" si="223"/>
        <v>technology</v>
      </c>
      <c r="R2372" t="str">
        <f t="shared" si="224"/>
        <v>web</v>
      </c>
      <c r="S2372" s="8">
        <f t="shared" si="225"/>
        <v>41961.18913194444</v>
      </c>
      <c r="T2372" s="8">
        <f t="shared" si="226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1"/>
        <v>#DIV/0!</v>
      </c>
      <c r="Q2373" t="str">
        <f t="shared" si="223"/>
        <v>technology</v>
      </c>
      <c r="R2373" t="str">
        <f t="shared" si="224"/>
        <v>web</v>
      </c>
      <c r="S2373" s="8">
        <f t="shared" si="225"/>
        <v>42150.777731481481</v>
      </c>
      <c r="T2373" s="8">
        <f t="shared" si="226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ref="P2374:P2437" si="227">ROUND(E2374/L2374,0)</f>
        <v>30</v>
      </c>
      <c r="Q2374" t="str">
        <f t="shared" si="223"/>
        <v>technology</v>
      </c>
      <c r="R2374" t="str">
        <f t="shared" si="224"/>
        <v>web</v>
      </c>
      <c r="S2374" s="8">
        <f t="shared" si="225"/>
        <v>42088.069108796291</v>
      </c>
      <c r="T2374" s="8">
        <f t="shared" si="226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7"/>
        <v>50</v>
      </c>
      <c r="Q2375" t="str">
        <f t="shared" si="223"/>
        <v>technology</v>
      </c>
      <c r="R2375" t="str">
        <f t="shared" si="224"/>
        <v>web</v>
      </c>
      <c r="S2375" s="8">
        <f t="shared" si="225"/>
        <v>42215.662314814821</v>
      </c>
      <c r="T2375" s="8">
        <f t="shared" si="226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7"/>
        <v>10</v>
      </c>
      <c r="Q2376" t="str">
        <f t="shared" si="223"/>
        <v>technology</v>
      </c>
      <c r="R2376" t="str">
        <f t="shared" si="224"/>
        <v>web</v>
      </c>
      <c r="S2376" s="8">
        <f t="shared" si="225"/>
        <v>42017.843287037031</v>
      </c>
      <c r="T2376" s="8">
        <f t="shared" si="226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7"/>
        <v>#DIV/0!</v>
      </c>
      <c r="Q2377" t="str">
        <f t="shared" si="223"/>
        <v>technology</v>
      </c>
      <c r="R2377" t="str">
        <f t="shared" si="224"/>
        <v>web</v>
      </c>
      <c r="S2377" s="8">
        <f t="shared" si="225"/>
        <v>42592.836076388892</v>
      </c>
      <c r="T2377" s="8">
        <f t="shared" si="226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7"/>
        <v>82</v>
      </c>
      <c r="Q2378" t="str">
        <f t="shared" si="223"/>
        <v>technology</v>
      </c>
      <c r="R2378" t="str">
        <f t="shared" si="224"/>
        <v>web</v>
      </c>
      <c r="S2378" s="8">
        <f t="shared" si="225"/>
        <v>42318.925532407404</v>
      </c>
      <c r="T2378" s="8">
        <f t="shared" si="226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7"/>
        <v>#DIV/0!</v>
      </c>
      <c r="Q2379" t="str">
        <f t="shared" si="223"/>
        <v>technology</v>
      </c>
      <c r="R2379" t="str">
        <f t="shared" si="224"/>
        <v>web</v>
      </c>
      <c r="S2379" s="8">
        <f t="shared" si="225"/>
        <v>42669.870173611111</v>
      </c>
      <c r="T2379" s="8">
        <f t="shared" si="226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7"/>
        <v>#DIV/0!</v>
      </c>
      <c r="Q2380" t="str">
        <f t="shared" si="223"/>
        <v>technology</v>
      </c>
      <c r="R2380" t="str">
        <f t="shared" si="224"/>
        <v>web</v>
      </c>
      <c r="S2380" s="8">
        <f t="shared" si="225"/>
        <v>42213.013078703705</v>
      </c>
      <c r="T2380" s="8">
        <f t="shared" si="226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7"/>
        <v>#DIV/0!</v>
      </c>
      <c r="Q2381" t="str">
        <f t="shared" si="223"/>
        <v>technology</v>
      </c>
      <c r="R2381" t="str">
        <f t="shared" si="224"/>
        <v>web</v>
      </c>
      <c r="S2381" s="8">
        <f t="shared" si="225"/>
        <v>42237.016388888893</v>
      </c>
      <c r="T2381" s="8">
        <f t="shared" si="226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7"/>
        <v>18</v>
      </c>
      <c r="Q2382" t="str">
        <f t="shared" si="223"/>
        <v>technology</v>
      </c>
      <c r="R2382" t="str">
        <f t="shared" si="224"/>
        <v>web</v>
      </c>
      <c r="S2382" s="8">
        <f t="shared" si="225"/>
        <v>42248.793310185181</v>
      </c>
      <c r="T2382" s="8">
        <f t="shared" si="226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7"/>
        <v>224</v>
      </c>
      <c r="Q2383" t="str">
        <f t="shared" si="223"/>
        <v>technology</v>
      </c>
      <c r="R2383" t="str">
        <f t="shared" si="224"/>
        <v>web</v>
      </c>
      <c r="S2383" s="8">
        <f t="shared" si="225"/>
        <v>42074.935740740737</v>
      </c>
      <c r="T2383" s="8">
        <f t="shared" si="226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7"/>
        <v>38</v>
      </c>
      <c r="Q2384" t="str">
        <f t="shared" si="223"/>
        <v>technology</v>
      </c>
      <c r="R2384" t="str">
        <f t="shared" si="224"/>
        <v>web</v>
      </c>
      <c r="S2384" s="8">
        <f t="shared" si="225"/>
        <v>42195.187534722223</v>
      </c>
      <c r="T2384" s="8">
        <f t="shared" si="226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7"/>
        <v>145</v>
      </c>
      <c r="Q2385" t="str">
        <f t="shared" si="223"/>
        <v>technology</v>
      </c>
      <c r="R2385" t="str">
        <f t="shared" si="224"/>
        <v>web</v>
      </c>
      <c r="S2385" s="8">
        <f t="shared" si="225"/>
        <v>42027.056793981479</v>
      </c>
      <c r="T2385" s="8">
        <f t="shared" si="226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7"/>
        <v>1</v>
      </c>
      <c r="Q2386" t="str">
        <f t="shared" si="223"/>
        <v>technology</v>
      </c>
      <c r="R2386" t="str">
        <f t="shared" si="224"/>
        <v>web</v>
      </c>
      <c r="S2386" s="8">
        <f t="shared" si="225"/>
        <v>41927.067627314813</v>
      </c>
      <c r="T2386" s="8">
        <f t="shared" si="226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7"/>
        <v>113</v>
      </c>
      <c r="Q2387" t="str">
        <f t="shared" si="223"/>
        <v>technology</v>
      </c>
      <c r="R2387" t="str">
        <f t="shared" si="224"/>
        <v>web</v>
      </c>
      <c r="S2387" s="8">
        <f t="shared" si="225"/>
        <v>42191.70175925926</v>
      </c>
      <c r="T2387" s="8">
        <f t="shared" si="226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7"/>
        <v>#DIV/0!</v>
      </c>
      <c r="Q2388" t="str">
        <f t="shared" si="223"/>
        <v>technology</v>
      </c>
      <c r="R2388" t="str">
        <f t="shared" si="224"/>
        <v>web</v>
      </c>
      <c r="S2388" s="8">
        <f t="shared" si="225"/>
        <v>41954.838240740741</v>
      </c>
      <c r="T2388" s="8">
        <f t="shared" si="226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7"/>
        <v>342</v>
      </c>
      <c r="Q2389" t="str">
        <f t="shared" si="223"/>
        <v>technology</v>
      </c>
      <c r="R2389" t="str">
        <f t="shared" si="224"/>
        <v>web</v>
      </c>
      <c r="S2389" s="8">
        <f t="shared" si="225"/>
        <v>42528.626620370371</v>
      </c>
      <c r="T2389" s="8">
        <f t="shared" si="226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7"/>
        <v>58</v>
      </c>
      <c r="Q2390" t="str">
        <f t="shared" si="223"/>
        <v>technology</v>
      </c>
      <c r="R2390" t="str">
        <f t="shared" si="224"/>
        <v>web</v>
      </c>
      <c r="S2390" s="8">
        <f t="shared" si="225"/>
        <v>41989.853692129633</v>
      </c>
      <c r="T2390" s="8">
        <f t="shared" si="226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7"/>
        <v>30</v>
      </c>
      <c r="Q2391" t="str">
        <f t="shared" si="223"/>
        <v>technology</v>
      </c>
      <c r="R2391" t="str">
        <f t="shared" si="224"/>
        <v>web</v>
      </c>
      <c r="S2391" s="8">
        <f t="shared" si="225"/>
        <v>42179.653379629628</v>
      </c>
      <c r="T2391" s="8">
        <f t="shared" si="226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7"/>
        <v>#DIV/0!</v>
      </c>
      <c r="Q2392" t="str">
        <f t="shared" si="223"/>
        <v>technology</v>
      </c>
      <c r="R2392" t="str">
        <f t="shared" si="224"/>
        <v>web</v>
      </c>
      <c r="S2392" s="8">
        <f t="shared" si="225"/>
        <v>41968.262314814812</v>
      </c>
      <c r="T2392" s="8">
        <f t="shared" si="226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7"/>
        <v>25</v>
      </c>
      <c r="Q2393" t="str">
        <f t="shared" si="223"/>
        <v>technology</v>
      </c>
      <c r="R2393" t="str">
        <f t="shared" si="224"/>
        <v>web</v>
      </c>
      <c r="S2393" s="8">
        <f t="shared" si="225"/>
        <v>42064.794490740736</v>
      </c>
      <c r="T2393" s="8">
        <f t="shared" si="226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7"/>
        <v>#DIV/0!</v>
      </c>
      <c r="Q2394" t="str">
        <f t="shared" si="223"/>
        <v>technology</v>
      </c>
      <c r="R2394" t="str">
        <f t="shared" si="224"/>
        <v>web</v>
      </c>
      <c r="S2394" s="8">
        <f t="shared" si="225"/>
        <v>42276.120636574073</v>
      </c>
      <c r="T2394" s="8">
        <f t="shared" si="226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7"/>
        <v>50</v>
      </c>
      <c r="Q2395" t="str">
        <f t="shared" si="223"/>
        <v>technology</v>
      </c>
      <c r="R2395" t="str">
        <f t="shared" si="224"/>
        <v>web</v>
      </c>
      <c r="S2395" s="8">
        <f t="shared" si="225"/>
        <v>42194.648344907408</v>
      </c>
      <c r="T2395" s="8">
        <f t="shared" si="226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7"/>
        <v>2</v>
      </c>
      <c r="Q2396" t="str">
        <f t="shared" si="223"/>
        <v>technology</v>
      </c>
      <c r="R2396" t="str">
        <f t="shared" si="224"/>
        <v>web</v>
      </c>
      <c r="S2396" s="8">
        <f t="shared" si="225"/>
        <v>42031.362187499995</v>
      </c>
      <c r="T2396" s="8">
        <f t="shared" si="226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7"/>
        <v>#DIV/0!</v>
      </c>
      <c r="Q2397" t="str">
        <f t="shared" si="223"/>
        <v>technology</v>
      </c>
      <c r="R2397" t="str">
        <f t="shared" si="224"/>
        <v>web</v>
      </c>
      <c r="S2397" s="8">
        <f t="shared" si="225"/>
        <v>42717.121377314819</v>
      </c>
      <c r="T2397" s="8">
        <f t="shared" si="226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7"/>
        <v>10</v>
      </c>
      <c r="Q2398" t="str">
        <f t="shared" si="223"/>
        <v>technology</v>
      </c>
      <c r="R2398" t="str">
        <f t="shared" si="224"/>
        <v>web</v>
      </c>
      <c r="S2398" s="8">
        <f t="shared" si="225"/>
        <v>42262.849050925928</v>
      </c>
      <c r="T2398" s="8">
        <f t="shared" si="226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7"/>
        <v>#DIV/0!</v>
      </c>
      <c r="Q2399" t="str">
        <f t="shared" si="223"/>
        <v>technology</v>
      </c>
      <c r="R2399" t="str">
        <f t="shared" si="224"/>
        <v>web</v>
      </c>
      <c r="S2399" s="8">
        <f t="shared" si="225"/>
        <v>41976.88490740741</v>
      </c>
      <c r="T2399" s="8">
        <f t="shared" si="226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7"/>
        <v>#DIV/0!</v>
      </c>
      <c r="Q2400" t="str">
        <f t="shared" si="223"/>
        <v>technology</v>
      </c>
      <c r="R2400" t="str">
        <f t="shared" si="224"/>
        <v>web</v>
      </c>
      <c r="S2400" s="8">
        <f t="shared" si="225"/>
        <v>42157.916481481487</v>
      </c>
      <c r="T2400" s="8">
        <f t="shared" si="226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7"/>
        <v>#DIV/0!</v>
      </c>
      <c r="Q2401" t="str">
        <f t="shared" si="223"/>
        <v>technology</v>
      </c>
      <c r="R2401" t="str">
        <f t="shared" si="224"/>
        <v>web</v>
      </c>
      <c r="S2401" s="8">
        <f t="shared" si="225"/>
        <v>41956.853078703702</v>
      </c>
      <c r="T2401" s="8">
        <f t="shared" si="226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7"/>
        <v>#DIV/0!</v>
      </c>
      <c r="Q2402" t="str">
        <f t="shared" si="223"/>
        <v>technology</v>
      </c>
      <c r="R2402" t="str">
        <f t="shared" si="224"/>
        <v>web</v>
      </c>
      <c r="S2402" s="8">
        <f t="shared" si="225"/>
        <v>42444.268101851849</v>
      </c>
      <c r="T2402" s="8">
        <f t="shared" si="226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7"/>
        <v>22</v>
      </c>
      <c r="Q2403" t="str">
        <f t="shared" si="223"/>
        <v>food</v>
      </c>
      <c r="R2403" t="str">
        <f t="shared" si="224"/>
        <v>food trucks</v>
      </c>
      <c r="S2403" s="8">
        <f t="shared" si="225"/>
        <v>42374.822870370372</v>
      </c>
      <c r="T2403" s="8">
        <f t="shared" si="226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7"/>
        <v>52</v>
      </c>
      <c r="Q2404" t="str">
        <f t="shared" si="223"/>
        <v>food</v>
      </c>
      <c r="R2404" t="str">
        <f t="shared" si="224"/>
        <v>food trucks</v>
      </c>
      <c r="S2404" s="8">
        <f t="shared" si="225"/>
        <v>42107.679756944446</v>
      </c>
      <c r="T2404" s="8">
        <f t="shared" si="226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7"/>
        <v>17</v>
      </c>
      <c r="Q2405" t="str">
        <f t="shared" si="223"/>
        <v>food</v>
      </c>
      <c r="R2405" t="str">
        <f t="shared" si="224"/>
        <v>food trucks</v>
      </c>
      <c r="S2405" s="8">
        <f t="shared" si="225"/>
        <v>42399.882615740738</v>
      </c>
      <c r="T2405" s="8">
        <f t="shared" si="226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7"/>
        <v>#DIV/0!</v>
      </c>
      <c r="Q2406" t="str">
        <f t="shared" si="223"/>
        <v>food</v>
      </c>
      <c r="R2406" t="str">
        <f t="shared" si="224"/>
        <v>food trucks</v>
      </c>
      <c r="S2406" s="8">
        <f t="shared" si="225"/>
        <v>42342.03943287037</v>
      </c>
      <c r="T2406" s="8">
        <f t="shared" si="226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7"/>
        <v>56</v>
      </c>
      <c r="Q2407" t="str">
        <f t="shared" si="223"/>
        <v>food</v>
      </c>
      <c r="R2407" t="str">
        <f t="shared" si="224"/>
        <v>food trucks</v>
      </c>
      <c r="S2407" s="8">
        <f t="shared" si="225"/>
        <v>42595.585358796292</v>
      </c>
      <c r="T2407" s="8">
        <f t="shared" si="226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7"/>
        <v>84</v>
      </c>
      <c r="Q2408" t="str">
        <f t="shared" si="223"/>
        <v>food</v>
      </c>
      <c r="R2408" t="str">
        <f t="shared" si="224"/>
        <v>food trucks</v>
      </c>
      <c r="S2408" s="8">
        <f t="shared" si="225"/>
        <v>41983.110995370371</v>
      </c>
      <c r="T2408" s="8">
        <f t="shared" si="226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7"/>
        <v>168</v>
      </c>
      <c r="Q2409" t="str">
        <f t="shared" si="223"/>
        <v>food</v>
      </c>
      <c r="R2409" t="str">
        <f t="shared" si="224"/>
        <v>food trucks</v>
      </c>
      <c r="S2409" s="8">
        <f t="shared" si="225"/>
        <v>42082.575555555552</v>
      </c>
      <c r="T2409" s="8">
        <f t="shared" si="226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7"/>
        <v>15</v>
      </c>
      <c r="Q2410" t="str">
        <f t="shared" si="223"/>
        <v>food</v>
      </c>
      <c r="R2410" t="str">
        <f t="shared" si="224"/>
        <v>food trucks</v>
      </c>
      <c r="S2410" s="8">
        <f t="shared" si="225"/>
        <v>41919.140706018516</v>
      </c>
      <c r="T2410" s="8">
        <f t="shared" si="226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7"/>
        <v>77</v>
      </c>
      <c r="Q2411" t="str">
        <f t="shared" si="223"/>
        <v>food</v>
      </c>
      <c r="R2411" t="str">
        <f t="shared" si="224"/>
        <v>food trucks</v>
      </c>
      <c r="S2411" s="8">
        <f t="shared" si="225"/>
        <v>42204.875868055555</v>
      </c>
      <c r="T2411" s="8">
        <f t="shared" si="226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7"/>
        <v>#DIV/0!</v>
      </c>
      <c r="Q2412" t="str">
        <f t="shared" si="223"/>
        <v>food</v>
      </c>
      <c r="R2412" t="str">
        <f t="shared" si="224"/>
        <v>food trucks</v>
      </c>
      <c r="S2412" s="8">
        <f t="shared" si="225"/>
        <v>42224.408275462964</v>
      </c>
      <c r="T2412" s="8">
        <f t="shared" si="226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7"/>
        <v>50</v>
      </c>
      <c r="Q2413" t="str">
        <f t="shared" si="223"/>
        <v>food</v>
      </c>
      <c r="R2413" t="str">
        <f t="shared" si="224"/>
        <v>food trucks</v>
      </c>
      <c r="S2413" s="8">
        <f t="shared" si="225"/>
        <v>42211.732430555552</v>
      </c>
      <c r="T2413" s="8">
        <f t="shared" si="226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7"/>
        <v>#DIV/0!</v>
      </c>
      <c r="Q2414" t="str">
        <f t="shared" si="223"/>
        <v>food</v>
      </c>
      <c r="R2414" t="str">
        <f t="shared" si="224"/>
        <v>food trucks</v>
      </c>
      <c r="S2414" s="8">
        <f t="shared" si="225"/>
        <v>42655.736956018518</v>
      </c>
      <c r="T2414" s="8">
        <f t="shared" si="226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7"/>
        <v>8</v>
      </c>
      <c r="Q2415" t="str">
        <f t="shared" si="223"/>
        <v>food</v>
      </c>
      <c r="R2415" t="str">
        <f t="shared" si="224"/>
        <v>food trucks</v>
      </c>
      <c r="S2415" s="8">
        <f t="shared" si="225"/>
        <v>41760.10974537037</v>
      </c>
      <c r="T2415" s="8">
        <f t="shared" si="226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7"/>
        <v>35</v>
      </c>
      <c r="Q2416" t="str">
        <f t="shared" si="223"/>
        <v>food</v>
      </c>
      <c r="R2416" t="str">
        <f t="shared" si="224"/>
        <v>food trucks</v>
      </c>
      <c r="S2416" s="8">
        <f t="shared" si="225"/>
        <v>42198.695138888885</v>
      </c>
      <c r="T2416" s="8">
        <f t="shared" si="226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7"/>
        <v>56</v>
      </c>
      <c r="Q2417" t="str">
        <f t="shared" si="223"/>
        <v>food</v>
      </c>
      <c r="R2417" t="str">
        <f t="shared" si="224"/>
        <v>food trucks</v>
      </c>
      <c r="S2417" s="8">
        <f t="shared" si="225"/>
        <v>42536.862800925926</v>
      </c>
      <c r="T2417" s="8">
        <f t="shared" si="226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7"/>
        <v>5</v>
      </c>
      <c r="Q2418" t="str">
        <f t="shared" si="223"/>
        <v>food</v>
      </c>
      <c r="R2418" t="str">
        <f t="shared" si="224"/>
        <v>food trucks</v>
      </c>
      <c r="S2418" s="8">
        <f t="shared" si="225"/>
        <v>42019.737766203703</v>
      </c>
      <c r="T2418" s="8">
        <f t="shared" si="226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7"/>
        <v>#DIV/0!</v>
      </c>
      <c r="Q2419" t="str">
        <f t="shared" si="223"/>
        <v>food</v>
      </c>
      <c r="R2419" t="str">
        <f t="shared" si="224"/>
        <v>food trucks</v>
      </c>
      <c r="S2419" s="8">
        <f t="shared" si="225"/>
        <v>41831.884108796294</v>
      </c>
      <c r="T2419" s="8">
        <f t="shared" si="226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7"/>
        <v>1</v>
      </c>
      <c r="Q2420" t="str">
        <f t="shared" si="223"/>
        <v>food</v>
      </c>
      <c r="R2420" t="str">
        <f t="shared" si="224"/>
        <v>food trucks</v>
      </c>
      <c r="S2420" s="8">
        <f t="shared" si="225"/>
        <v>42027.856990740736</v>
      </c>
      <c r="T2420" s="8">
        <f t="shared" si="226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7"/>
        <v>#DIV/0!</v>
      </c>
      <c r="Q2421" t="str">
        <f t="shared" si="223"/>
        <v>food</v>
      </c>
      <c r="R2421" t="str">
        <f t="shared" si="224"/>
        <v>food trucks</v>
      </c>
      <c r="S2421" s="8">
        <f t="shared" si="225"/>
        <v>41993.738298611104</v>
      </c>
      <c r="T2421" s="8">
        <f t="shared" si="226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7"/>
        <v>69</v>
      </c>
      <c r="Q2422" t="str">
        <f t="shared" si="223"/>
        <v>food</v>
      </c>
      <c r="R2422" t="str">
        <f t="shared" si="224"/>
        <v>food trucks</v>
      </c>
      <c r="S2422" s="8">
        <f t="shared" si="225"/>
        <v>41893.028877314813</v>
      </c>
      <c r="T2422" s="8">
        <f t="shared" si="226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7"/>
        <v>1</v>
      </c>
      <c r="Q2423" t="str">
        <f t="shared" si="223"/>
        <v>food</v>
      </c>
      <c r="R2423" t="str">
        <f t="shared" si="224"/>
        <v>food trucks</v>
      </c>
      <c r="S2423" s="8">
        <f t="shared" si="225"/>
        <v>42026.687453703707</v>
      </c>
      <c r="T2423" s="8">
        <f t="shared" si="226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7"/>
        <v>1</v>
      </c>
      <c r="Q2424" t="str">
        <f t="shared" si="223"/>
        <v>food</v>
      </c>
      <c r="R2424" t="str">
        <f t="shared" si="224"/>
        <v>food trucks</v>
      </c>
      <c r="S2424" s="8">
        <f t="shared" si="225"/>
        <v>42044.724953703699</v>
      </c>
      <c r="T2424" s="8">
        <f t="shared" si="226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7"/>
        <v>8</v>
      </c>
      <c r="Q2425" t="str">
        <f t="shared" si="223"/>
        <v>food</v>
      </c>
      <c r="R2425" t="str">
        <f t="shared" si="224"/>
        <v>food trucks</v>
      </c>
      <c r="S2425" s="8">
        <f t="shared" si="225"/>
        <v>41974.704745370371</v>
      </c>
      <c r="T2425" s="8">
        <f t="shared" si="226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7"/>
        <v>34</v>
      </c>
      <c r="Q2426" t="str">
        <f t="shared" si="223"/>
        <v>food</v>
      </c>
      <c r="R2426" t="str">
        <f t="shared" si="224"/>
        <v>food trucks</v>
      </c>
      <c r="S2426" s="8">
        <f t="shared" si="225"/>
        <v>41909.892453703702</v>
      </c>
      <c r="T2426" s="8">
        <f t="shared" si="226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7"/>
        <v>1</v>
      </c>
      <c r="Q2427" t="str">
        <f t="shared" si="223"/>
        <v>food</v>
      </c>
      <c r="R2427" t="str">
        <f t="shared" si="224"/>
        <v>food trucks</v>
      </c>
      <c r="S2427" s="8">
        <f t="shared" si="225"/>
        <v>42502.913761574076</v>
      </c>
      <c r="T2427" s="8">
        <f t="shared" si="226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7"/>
        <v>#DIV/0!</v>
      </c>
      <c r="Q2428" t="str">
        <f t="shared" si="223"/>
        <v>food</v>
      </c>
      <c r="R2428" t="str">
        <f t="shared" si="224"/>
        <v>food trucks</v>
      </c>
      <c r="S2428" s="8">
        <f t="shared" si="225"/>
        <v>42164.170046296291</v>
      </c>
      <c r="T2428" s="8">
        <f t="shared" si="226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7"/>
        <v>1</v>
      </c>
      <c r="Q2429" t="str">
        <f t="shared" si="223"/>
        <v>food</v>
      </c>
      <c r="R2429" t="str">
        <f t="shared" si="224"/>
        <v>food trucks</v>
      </c>
      <c r="S2429" s="8">
        <f t="shared" si="225"/>
        <v>42412.318668981476</v>
      </c>
      <c r="T2429" s="8">
        <f t="shared" si="226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7"/>
        <v>1</v>
      </c>
      <c r="Q2430" t="str">
        <f t="shared" si="223"/>
        <v>food</v>
      </c>
      <c r="R2430" t="str">
        <f t="shared" si="224"/>
        <v>food trucks</v>
      </c>
      <c r="S2430" s="8">
        <f t="shared" si="225"/>
        <v>42045.784155092595</v>
      </c>
      <c r="T2430" s="8">
        <f t="shared" si="226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7"/>
        <v>501</v>
      </c>
      <c r="Q2431" t="str">
        <f t="shared" si="223"/>
        <v>food</v>
      </c>
      <c r="R2431" t="str">
        <f t="shared" si="224"/>
        <v>food trucks</v>
      </c>
      <c r="S2431" s="8">
        <f t="shared" si="225"/>
        <v>42734.879236111112</v>
      </c>
      <c r="T2431" s="8">
        <f t="shared" si="226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7"/>
        <v>11</v>
      </c>
      <c r="Q2432" t="str">
        <f t="shared" si="223"/>
        <v>food</v>
      </c>
      <c r="R2432" t="str">
        <f t="shared" si="224"/>
        <v>food trucks</v>
      </c>
      <c r="S2432" s="8">
        <f t="shared" si="225"/>
        <v>42382.130833333329</v>
      </c>
      <c r="T2432" s="8">
        <f t="shared" si="226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7"/>
        <v>1</v>
      </c>
      <c r="Q2433" t="str">
        <f t="shared" si="223"/>
        <v>food</v>
      </c>
      <c r="R2433" t="str">
        <f t="shared" si="224"/>
        <v>food trucks</v>
      </c>
      <c r="S2433" s="8">
        <f t="shared" si="225"/>
        <v>42489.099687499998</v>
      </c>
      <c r="T2433" s="8">
        <f t="shared" si="226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ROUND(E2434/D2434*100,0)</f>
        <v>0</v>
      </c>
      <c r="P2434">
        <f t="shared" si="227"/>
        <v>1</v>
      </c>
      <c r="Q2434" t="str">
        <f t="shared" si="223"/>
        <v>food</v>
      </c>
      <c r="R2434" t="str">
        <f t="shared" si="224"/>
        <v>food trucks</v>
      </c>
      <c r="S2434" s="8">
        <f t="shared" si="225"/>
        <v>42041.218715277777</v>
      </c>
      <c r="T2434" s="8">
        <f t="shared" si="226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t="e">
        <f t="shared" si="227"/>
        <v>#DIV/0!</v>
      </c>
      <c r="Q2435" t="str">
        <f t="shared" ref="Q2435:Q2498" si="229">LEFT(N2435,SEARCH("/",N2435)-1)</f>
        <v>food</v>
      </c>
      <c r="R2435" t="str">
        <f t="shared" ref="R2435:R2498" si="230">RIGHT(N2435,LEN(N2435)-SEARCH("/",N2435))</f>
        <v>food trucks</v>
      </c>
      <c r="S2435" s="8">
        <f t="shared" ref="S2435:S2498" si="231">(((J2435/60)/60)/24)+DATE(1970,1,1)</f>
        <v>42397.89980324074</v>
      </c>
      <c r="T2435" s="8">
        <f t="shared" ref="T2435:T2498" si="232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7"/>
        <v>13</v>
      </c>
      <c r="Q2436" t="str">
        <f t="shared" si="229"/>
        <v>food</v>
      </c>
      <c r="R2436" t="str">
        <f t="shared" si="230"/>
        <v>food trucks</v>
      </c>
      <c r="S2436" s="8">
        <f t="shared" si="231"/>
        <v>42180.18604166666</v>
      </c>
      <c r="T2436" s="8">
        <f t="shared" si="232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7"/>
        <v>306</v>
      </c>
      <c r="Q2437" t="str">
        <f t="shared" si="229"/>
        <v>food</v>
      </c>
      <c r="R2437" t="str">
        <f t="shared" si="230"/>
        <v>food trucks</v>
      </c>
      <c r="S2437" s="8">
        <f t="shared" si="231"/>
        <v>42252.277615740735</v>
      </c>
      <c r="T2437" s="8">
        <f t="shared" si="232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ref="P2438:P2501" si="233">ROUND(E2438/L2438,0)</f>
        <v>23</v>
      </c>
      <c r="Q2438" t="str">
        <f t="shared" si="229"/>
        <v>food</v>
      </c>
      <c r="R2438" t="str">
        <f t="shared" si="230"/>
        <v>food trucks</v>
      </c>
      <c r="S2438" s="8">
        <f t="shared" si="231"/>
        <v>42338.615393518514</v>
      </c>
      <c r="T2438" s="8">
        <f t="shared" si="232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33"/>
        <v>#DIV/0!</v>
      </c>
      <c r="Q2439" t="str">
        <f t="shared" si="229"/>
        <v>food</v>
      </c>
      <c r="R2439" t="str">
        <f t="shared" si="230"/>
        <v>food trucks</v>
      </c>
      <c r="S2439" s="8">
        <f t="shared" si="231"/>
        <v>42031.965138888889</v>
      </c>
      <c r="T2439" s="8">
        <f t="shared" si="232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33"/>
        <v>50</v>
      </c>
      <c r="Q2440" t="str">
        <f t="shared" si="229"/>
        <v>food</v>
      </c>
      <c r="R2440" t="str">
        <f t="shared" si="230"/>
        <v>food trucks</v>
      </c>
      <c r="S2440" s="8">
        <f t="shared" si="231"/>
        <v>42285.91506944444</v>
      </c>
      <c r="T2440" s="8">
        <f t="shared" si="232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33"/>
        <v>#DIV/0!</v>
      </c>
      <c r="Q2441" t="str">
        <f t="shared" si="229"/>
        <v>food</v>
      </c>
      <c r="R2441" t="str">
        <f t="shared" si="230"/>
        <v>food trucks</v>
      </c>
      <c r="S2441" s="8">
        <f t="shared" si="231"/>
        <v>42265.818622685183</v>
      </c>
      <c r="T2441" s="8">
        <f t="shared" si="232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33"/>
        <v>5</v>
      </c>
      <c r="Q2442" t="str">
        <f t="shared" si="229"/>
        <v>food</v>
      </c>
      <c r="R2442" t="str">
        <f t="shared" si="230"/>
        <v>food trucks</v>
      </c>
      <c r="S2442" s="8">
        <f t="shared" si="231"/>
        <v>42383.899456018517</v>
      </c>
      <c r="T2442" s="8">
        <f t="shared" si="232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33"/>
        <v>74</v>
      </c>
      <c r="Q2443" t="str">
        <f t="shared" si="229"/>
        <v>food</v>
      </c>
      <c r="R2443" t="str">
        <f t="shared" si="230"/>
        <v>small batch</v>
      </c>
      <c r="S2443" s="8">
        <f t="shared" si="231"/>
        <v>42187.125625000001</v>
      </c>
      <c r="T2443" s="8">
        <f t="shared" si="232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33"/>
        <v>81</v>
      </c>
      <c r="Q2444" t="str">
        <f t="shared" si="229"/>
        <v>food</v>
      </c>
      <c r="R2444" t="str">
        <f t="shared" si="230"/>
        <v>small batch</v>
      </c>
      <c r="S2444" s="8">
        <f t="shared" si="231"/>
        <v>42052.666990740734</v>
      </c>
      <c r="T2444" s="8">
        <f t="shared" si="232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33"/>
        <v>130</v>
      </c>
      <c r="Q2445" t="str">
        <f t="shared" si="229"/>
        <v>food</v>
      </c>
      <c r="R2445" t="str">
        <f t="shared" si="230"/>
        <v>small batch</v>
      </c>
      <c r="S2445" s="8">
        <f t="shared" si="231"/>
        <v>41836.625254629631</v>
      </c>
      <c r="T2445" s="8">
        <f t="shared" si="232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33"/>
        <v>53</v>
      </c>
      <c r="Q2446" t="str">
        <f t="shared" si="229"/>
        <v>food</v>
      </c>
      <c r="R2446" t="str">
        <f t="shared" si="230"/>
        <v>small batch</v>
      </c>
      <c r="S2446" s="8">
        <f t="shared" si="231"/>
        <v>42485.754525462966</v>
      </c>
      <c r="T2446" s="8">
        <f t="shared" si="232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33"/>
        <v>75</v>
      </c>
      <c r="Q2447" t="str">
        <f t="shared" si="229"/>
        <v>food</v>
      </c>
      <c r="R2447" t="str">
        <f t="shared" si="230"/>
        <v>small batch</v>
      </c>
      <c r="S2447" s="8">
        <f t="shared" si="231"/>
        <v>42243.190057870372</v>
      </c>
      <c r="T2447" s="8">
        <f t="shared" si="232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33"/>
        <v>76</v>
      </c>
      <c r="Q2448" t="str">
        <f t="shared" si="229"/>
        <v>food</v>
      </c>
      <c r="R2448" t="str">
        <f t="shared" si="230"/>
        <v>small batch</v>
      </c>
      <c r="S2448" s="8">
        <f t="shared" si="231"/>
        <v>42670.602673611109</v>
      </c>
      <c r="T2448" s="8">
        <f t="shared" si="232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33"/>
        <v>32</v>
      </c>
      <c r="Q2449" t="str">
        <f t="shared" si="229"/>
        <v>food</v>
      </c>
      <c r="R2449" t="str">
        <f t="shared" si="230"/>
        <v>small batch</v>
      </c>
      <c r="S2449" s="8">
        <f t="shared" si="231"/>
        <v>42654.469826388886</v>
      </c>
      <c r="T2449" s="8">
        <f t="shared" si="232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33"/>
        <v>48</v>
      </c>
      <c r="Q2450" t="str">
        <f t="shared" si="229"/>
        <v>food</v>
      </c>
      <c r="R2450" t="str">
        <f t="shared" si="230"/>
        <v>small batch</v>
      </c>
      <c r="S2450" s="8">
        <f t="shared" si="231"/>
        <v>42607.316122685181</v>
      </c>
      <c r="T2450" s="8">
        <f t="shared" si="232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33"/>
        <v>90</v>
      </c>
      <c r="Q2451" t="str">
        <f t="shared" si="229"/>
        <v>food</v>
      </c>
      <c r="R2451" t="str">
        <f t="shared" si="230"/>
        <v>small batch</v>
      </c>
      <c r="S2451" s="8">
        <f t="shared" si="231"/>
        <v>41943.142534722225</v>
      </c>
      <c r="T2451" s="8">
        <f t="shared" si="232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33"/>
        <v>149</v>
      </c>
      <c r="Q2452" t="str">
        <f t="shared" si="229"/>
        <v>food</v>
      </c>
      <c r="R2452" t="str">
        <f t="shared" si="230"/>
        <v>small batch</v>
      </c>
      <c r="S2452" s="8">
        <f t="shared" si="231"/>
        <v>41902.07240740741</v>
      </c>
      <c r="T2452" s="8">
        <f t="shared" si="232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33"/>
        <v>62</v>
      </c>
      <c r="Q2453" t="str">
        <f t="shared" si="229"/>
        <v>food</v>
      </c>
      <c r="R2453" t="str">
        <f t="shared" si="230"/>
        <v>small batch</v>
      </c>
      <c r="S2453" s="8">
        <f t="shared" si="231"/>
        <v>42779.908449074079</v>
      </c>
      <c r="T2453" s="8">
        <f t="shared" si="232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33"/>
        <v>53</v>
      </c>
      <c r="Q2454" t="str">
        <f t="shared" si="229"/>
        <v>food</v>
      </c>
      <c r="R2454" t="str">
        <f t="shared" si="230"/>
        <v>small batch</v>
      </c>
      <c r="S2454" s="8">
        <f t="shared" si="231"/>
        <v>42338.84375</v>
      </c>
      <c r="T2454" s="8">
        <f t="shared" si="232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33"/>
        <v>69</v>
      </c>
      <c r="Q2455" t="str">
        <f t="shared" si="229"/>
        <v>food</v>
      </c>
      <c r="R2455" t="str">
        <f t="shared" si="230"/>
        <v>small batch</v>
      </c>
      <c r="S2455" s="8">
        <f t="shared" si="231"/>
        <v>42738.692233796297</v>
      </c>
      <c r="T2455" s="8">
        <f t="shared" si="232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33"/>
        <v>272</v>
      </c>
      <c r="Q2456" t="str">
        <f t="shared" si="229"/>
        <v>food</v>
      </c>
      <c r="R2456" t="str">
        <f t="shared" si="230"/>
        <v>small batch</v>
      </c>
      <c r="S2456" s="8">
        <f t="shared" si="231"/>
        <v>42770.201481481476</v>
      </c>
      <c r="T2456" s="8">
        <f t="shared" si="232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33"/>
        <v>34</v>
      </c>
      <c r="Q2457" t="str">
        <f t="shared" si="229"/>
        <v>food</v>
      </c>
      <c r="R2457" t="str">
        <f t="shared" si="230"/>
        <v>small batch</v>
      </c>
      <c r="S2457" s="8">
        <f t="shared" si="231"/>
        <v>42452.781828703708</v>
      </c>
      <c r="T2457" s="8">
        <f t="shared" si="232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33"/>
        <v>40</v>
      </c>
      <c r="Q2458" t="str">
        <f t="shared" si="229"/>
        <v>food</v>
      </c>
      <c r="R2458" t="str">
        <f t="shared" si="230"/>
        <v>small batch</v>
      </c>
      <c r="S2458" s="8">
        <f t="shared" si="231"/>
        <v>42761.961099537039</v>
      </c>
      <c r="T2458" s="8">
        <f t="shared" si="232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33"/>
        <v>190</v>
      </c>
      <c r="Q2459" t="str">
        <f t="shared" si="229"/>
        <v>food</v>
      </c>
      <c r="R2459" t="str">
        <f t="shared" si="230"/>
        <v>small batch</v>
      </c>
      <c r="S2459" s="8">
        <f t="shared" si="231"/>
        <v>42423.602500000001</v>
      </c>
      <c r="T2459" s="8">
        <f t="shared" si="232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33"/>
        <v>69</v>
      </c>
      <c r="Q2460" t="str">
        <f t="shared" si="229"/>
        <v>food</v>
      </c>
      <c r="R2460" t="str">
        <f t="shared" si="230"/>
        <v>small batch</v>
      </c>
      <c r="S2460" s="8">
        <f t="shared" si="231"/>
        <v>42495.871736111112</v>
      </c>
      <c r="T2460" s="8">
        <f t="shared" si="232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33"/>
        <v>109</v>
      </c>
      <c r="Q2461" t="str">
        <f t="shared" si="229"/>
        <v>food</v>
      </c>
      <c r="R2461" t="str">
        <f t="shared" si="230"/>
        <v>small batch</v>
      </c>
      <c r="S2461" s="8">
        <f t="shared" si="231"/>
        <v>42407.637557870374</v>
      </c>
      <c r="T2461" s="8">
        <f t="shared" si="232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33"/>
        <v>126</v>
      </c>
      <c r="Q2462" t="str">
        <f t="shared" si="229"/>
        <v>food</v>
      </c>
      <c r="R2462" t="str">
        <f t="shared" si="230"/>
        <v>small batch</v>
      </c>
      <c r="S2462" s="8">
        <f t="shared" si="231"/>
        <v>42704.187118055561</v>
      </c>
      <c r="T2462" s="8">
        <f t="shared" si="232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33"/>
        <v>91</v>
      </c>
      <c r="Q2463" t="str">
        <f t="shared" si="229"/>
        <v>music</v>
      </c>
      <c r="R2463" t="str">
        <f t="shared" si="230"/>
        <v>indie rock</v>
      </c>
      <c r="S2463" s="8">
        <f t="shared" si="231"/>
        <v>40784.012696759259</v>
      </c>
      <c r="T2463" s="8">
        <f t="shared" si="232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33"/>
        <v>29</v>
      </c>
      <c r="Q2464" t="str">
        <f t="shared" si="229"/>
        <v>music</v>
      </c>
      <c r="R2464" t="str">
        <f t="shared" si="230"/>
        <v>indie rock</v>
      </c>
      <c r="S2464" s="8">
        <f t="shared" si="231"/>
        <v>41089.186296296299</v>
      </c>
      <c r="T2464" s="8">
        <f t="shared" si="232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33"/>
        <v>31</v>
      </c>
      <c r="Q2465" t="str">
        <f t="shared" si="229"/>
        <v>music</v>
      </c>
      <c r="R2465" t="str">
        <f t="shared" si="230"/>
        <v>indie rock</v>
      </c>
      <c r="S2465" s="8">
        <f t="shared" si="231"/>
        <v>41341.111400462964</v>
      </c>
      <c r="T2465" s="8">
        <f t="shared" si="232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33"/>
        <v>52</v>
      </c>
      <c r="Q2466" t="str">
        <f t="shared" si="229"/>
        <v>music</v>
      </c>
      <c r="R2466" t="str">
        <f t="shared" si="230"/>
        <v>indie rock</v>
      </c>
      <c r="S2466" s="8">
        <f t="shared" si="231"/>
        <v>42248.90042824074</v>
      </c>
      <c r="T2466" s="8">
        <f t="shared" si="232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33"/>
        <v>26</v>
      </c>
      <c r="Q2467" t="str">
        <f t="shared" si="229"/>
        <v>music</v>
      </c>
      <c r="R2467" t="str">
        <f t="shared" si="230"/>
        <v>indie rock</v>
      </c>
      <c r="S2467" s="8">
        <f t="shared" si="231"/>
        <v>41145.719305555554</v>
      </c>
      <c r="T2467" s="8">
        <f t="shared" si="232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33"/>
        <v>48</v>
      </c>
      <c r="Q2468" t="str">
        <f t="shared" si="229"/>
        <v>music</v>
      </c>
      <c r="R2468" t="str">
        <f t="shared" si="230"/>
        <v>indie rock</v>
      </c>
      <c r="S2468" s="8">
        <f t="shared" si="231"/>
        <v>41373.102465277778</v>
      </c>
      <c r="T2468" s="8">
        <f t="shared" si="232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33"/>
        <v>28</v>
      </c>
      <c r="Q2469" t="str">
        <f t="shared" si="229"/>
        <v>music</v>
      </c>
      <c r="R2469" t="str">
        <f t="shared" si="230"/>
        <v>indie rock</v>
      </c>
      <c r="S2469" s="8">
        <f t="shared" si="231"/>
        <v>41025.874201388891</v>
      </c>
      <c r="T2469" s="8">
        <f t="shared" si="232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33"/>
        <v>37</v>
      </c>
      <c r="Q2470" t="str">
        <f t="shared" si="229"/>
        <v>music</v>
      </c>
      <c r="R2470" t="str">
        <f t="shared" si="230"/>
        <v>indie rock</v>
      </c>
      <c r="S2470" s="8">
        <f t="shared" si="231"/>
        <v>41174.154178240737</v>
      </c>
      <c r="T2470" s="8">
        <f t="shared" si="232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33"/>
        <v>29</v>
      </c>
      <c r="Q2471" t="str">
        <f t="shared" si="229"/>
        <v>music</v>
      </c>
      <c r="R2471" t="str">
        <f t="shared" si="230"/>
        <v>indie rock</v>
      </c>
      <c r="S2471" s="8">
        <f t="shared" si="231"/>
        <v>40557.429733796293</v>
      </c>
      <c r="T2471" s="8">
        <f t="shared" si="232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33"/>
        <v>29</v>
      </c>
      <c r="Q2472" t="str">
        <f t="shared" si="229"/>
        <v>music</v>
      </c>
      <c r="R2472" t="str">
        <f t="shared" si="230"/>
        <v>indie rock</v>
      </c>
      <c r="S2472" s="8">
        <f t="shared" si="231"/>
        <v>41023.07471064815</v>
      </c>
      <c r="T2472" s="8">
        <f t="shared" si="232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33"/>
        <v>38</v>
      </c>
      <c r="Q2473" t="str">
        <f t="shared" si="229"/>
        <v>music</v>
      </c>
      <c r="R2473" t="str">
        <f t="shared" si="230"/>
        <v>indie rock</v>
      </c>
      <c r="S2473" s="8">
        <f t="shared" si="231"/>
        <v>40893.992962962962</v>
      </c>
      <c r="T2473" s="8">
        <f t="shared" si="232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33"/>
        <v>98</v>
      </c>
      <c r="Q2474" t="str">
        <f t="shared" si="229"/>
        <v>music</v>
      </c>
      <c r="R2474" t="str">
        <f t="shared" si="230"/>
        <v>indie rock</v>
      </c>
      <c r="S2474" s="8">
        <f t="shared" si="231"/>
        <v>40354.11550925926</v>
      </c>
      <c r="T2474" s="8">
        <f t="shared" si="232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33"/>
        <v>43</v>
      </c>
      <c r="Q2475" t="str">
        <f t="shared" si="229"/>
        <v>music</v>
      </c>
      <c r="R2475" t="str">
        <f t="shared" si="230"/>
        <v>indie rock</v>
      </c>
      <c r="S2475" s="8">
        <f t="shared" si="231"/>
        <v>41193.748483796298</v>
      </c>
      <c r="T2475" s="8">
        <f t="shared" si="232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33"/>
        <v>132</v>
      </c>
      <c r="Q2476" t="str">
        <f t="shared" si="229"/>
        <v>music</v>
      </c>
      <c r="R2476" t="str">
        <f t="shared" si="230"/>
        <v>indie rock</v>
      </c>
      <c r="S2476" s="8">
        <f t="shared" si="231"/>
        <v>40417.011296296296</v>
      </c>
      <c r="T2476" s="8">
        <f t="shared" si="232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33"/>
        <v>32</v>
      </c>
      <c r="Q2477" t="str">
        <f t="shared" si="229"/>
        <v>music</v>
      </c>
      <c r="R2477" t="str">
        <f t="shared" si="230"/>
        <v>indie rock</v>
      </c>
      <c r="S2477" s="8">
        <f t="shared" si="231"/>
        <v>40310.287673611114</v>
      </c>
      <c r="T2477" s="8">
        <f t="shared" si="232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33"/>
        <v>61</v>
      </c>
      <c r="Q2478" t="str">
        <f t="shared" si="229"/>
        <v>music</v>
      </c>
      <c r="R2478" t="str">
        <f t="shared" si="230"/>
        <v>indie rock</v>
      </c>
      <c r="S2478" s="8">
        <f t="shared" si="231"/>
        <v>41913.328356481477</v>
      </c>
      <c r="T2478" s="8">
        <f t="shared" si="232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33"/>
        <v>31</v>
      </c>
      <c r="Q2479" t="str">
        <f t="shared" si="229"/>
        <v>music</v>
      </c>
      <c r="R2479" t="str">
        <f t="shared" si="230"/>
        <v>indie rock</v>
      </c>
      <c r="S2479" s="8">
        <f t="shared" si="231"/>
        <v>41088.691493055558</v>
      </c>
      <c r="T2479" s="8">
        <f t="shared" si="232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33"/>
        <v>129</v>
      </c>
      <c r="Q2480" t="str">
        <f t="shared" si="229"/>
        <v>music</v>
      </c>
      <c r="R2480" t="str">
        <f t="shared" si="230"/>
        <v>indie rock</v>
      </c>
      <c r="S2480" s="8">
        <f t="shared" si="231"/>
        <v>41257.950381944444</v>
      </c>
      <c r="T2480" s="8">
        <f t="shared" si="232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33"/>
        <v>25</v>
      </c>
      <c r="Q2481" t="str">
        <f t="shared" si="229"/>
        <v>music</v>
      </c>
      <c r="R2481" t="str">
        <f t="shared" si="230"/>
        <v>indie rock</v>
      </c>
      <c r="S2481" s="8">
        <f t="shared" si="231"/>
        <v>41107.726782407408</v>
      </c>
      <c r="T2481" s="8">
        <f t="shared" si="232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33"/>
        <v>250</v>
      </c>
      <c r="Q2482" t="str">
        <f t="shared" si="229"/>
        <v>music</v>
      </c>
      <c r="R2482" t="str">
        <f t="shared" si="230"/>
        <v>indie rock</v>
      </c>
      <c r="S2482" s="8">
        <f t="shared" si="231"/>
        <v>42227.936157407406</v>
      </c>
      <c r="T2482" s="8">
        <f t="shared" si="232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33"/>
        <v>48</v>
      </c>
      <c r="Q2483" t="str">
        <f t="shared" si="229"/>
        <v>music</v>
      </c>
      <c r="R2483" t="str">
        <f t="shared" si="230"/>
        <v>indie rock</v>
      </c>
      <c r="S2483" s="8">
        <f t="shared" si="231"/>
        <v>40999.645925925928</v>
      </c>
      <c r="T2483" s="8">
        <f t="shared" si="232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33"/>
        <v>40</v>
      </c>
      <c r="Q2484" t="str">
        <f t="shared" si="229"/>
        <v>music</v>
      </c>
      <c r="R2484" t="str">
        <f t="shared" si="230"/>
        <v>indie rock</v>
      </c>
      <c r="S2484" s="8">
        <f t="shared" si="231"/>
        <v>40711.782210648147</v>
      </c>
      <c r="T2484" s="8">
        <f t="shared" si="232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33"/>
        <v>66</v>
      </c>
      <c r="Q2485" t="str">
        <f t="shared" si="229"/>
        <v>music</v>
      </c>
      <c r="R2485" t="str">
        <f t="shared" si="230"/>
        <v>indie rock</v>
      </c>
      <c r="S2485" s="8">
        <f t="shared" si="231"/>
        <v>40970.750034722223</v>
      </c>
      <c r="T2485" s="8">
        <f t="shared" si="232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33"/>
        <v>46</v>
      </c>
      <c r="Q2486" t="str">
        <f t="shared" si="229"/>
        <v>music</v>
      </c>
      <c r="R2486" t="str">
        <f t="shared" si="230"/>
        <v>indie rock</v>
      </c>
      <c r="S2486" s="8">
        <f t="shared" si="231"/>
        <v>40771.916701388887</v>
      </c>
      <c r="T2486" s="8">
        <f t="shared" si="232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33"/>
        <v>50</v>
      </c>
      <c r="Q2487" t="str">
        <f t="shared" si="229"/>
        <v>music</v>
      </c>
      <c r="R2487" t="str">
        <f t="shared" si="230"/>
        <v>indie rock</v>
      </c>
      <c r="S2487" s="8">
        <f t="shared" si="231"/>
        <v>40793.998599537037</v>
      </c>
      <c r="T2487" s="8">
        <f t="shared" si="232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33"/>
        <v>27</v>
      </c>
      <c r="Q2488" t="str">
        <f t="shared" si="229"/>
        <v>music</v>
      </c>
      <c r="R2488" t="str">
        <f t="shared" si="230"/>
        <v>indie rock</v>
      </c>
      <c r="S2488" s="8">
        <f t="shared" si="231"/>
        <v>40991.708055555559</v>
      </c>
      <c r="T2488" s="8">
        <f t="shared" si="232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33"/>
        <v>39</v>
      </c>
      <c r="Q2489" t="str">
        <f t="shared" si="229"/>
        <v>music</v>
      </c>
      <c r="R2489" t="str">
        <f t="shared" si="230"/>
        <v>indie rock</v>
      </c>
      <c r="S2489" s="8">
        <f t="shared" si="231"/>
        <v>41026.083298611113</v>
      </c>
      <c r="T2489" s="8">
        <f t="shared" si="232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33"/>
        <v>49</v>
      </c>
      <c r="Q2490" t="str">
        <f t="shared" si="229"/>
        <v>music</v>
      </c>
      <c r="R2490" t="str">
        <f t="shared" si="230"/>
        <v>indie rock</v>
      </c>
      <c r="S2490" s="8">
        <f t="shared" si="231"/>
        <v>40833.633194444446</v>
      </c>
      <c r="T2490" s="8">
        <f t="shared" si="232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33"/>
        <v>62</v>
      </c>
      <c r="Q2491" t="str">
        <f t="shared" si="229"/>
        <v>music</v>
      </c>
      <c r="R2491" t="str">
        <f t="shared" si="230"/>
        <v>indie rock</v>
      </c>
      <c r="S2491" s="8">
        <f t="shared" si="231"/>
        <v>41373.690266203703</v>
      </c>
      <c r="T2491" s="8">
        <f t="shared" si="232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33"/>
        <v>38</v>
      </c>
      <c r="Q2492" t="str">
        <f t="shared" si="229"/>
        <v>music</v>
      </c>
      <c r="R2492" t="str">
        <f t="shared" si="230"/>
        <v>indie rock</v>
      </c>
      <c r="S2492" s="8">
        <f t="shared" si="231"/>
        <v>41023.227731481478</v>
      </c>
      <c r="T2492" s="8">
        <f t="shared" si="232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33"/>
        <v>52</v>
      </c>
      <c r="Q2493" t="str">
        <f t="shared" si="229"/>
        <v>music</v>
      </c>
      <c r="R2493" t="str">
        <f t="shared" si="230"/>
        <v>indie rock</v>
      </c>
      <c r="S2493" s="8">
        <f t="shared" si="231"/>
        <v>40542.839282407411</v>
      </c>
      <c r="T2493" s="8">
        <f t="shared" si="232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33"/>
        <v>28</v>
      </c>
      <c r="Q2494" t="str">
        <f t="shared" si="229"/>
        <v>music</v>
      </c>
      <c r="R2494" t="str">
        <f t="shared" si="230"/>
        <v>indie rock</v>
      </c>
      <c r="S2494" s="8">
        <f t="shared" si="231"/>
        <v>41024.985972222225</v>
      </c>
      <c r="T2494" s="8">
        <f t="shared" si="232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33"/>
        <v>99</v>
      </c>
      <c r="Q2495" t="str">
        <f t="shared" si="229"/>
        <v>music</v>
      </c>
      <c r="R2495" t="str">
        <f t="shared" si="230"/>
        <v>indie rock</v>
      </c>
      <c r="S2495" s="8">
        <f t="shared" si="231"/>
        <v>41348.168287037035</v>
      </c>
      <c r="T2495" s="8">
        <f t="shared" si="232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33"/>
        <v>39</v>
      </c>
      <c r="Q2496" t="str">
        <f t="shared" si="229"/>
        <v>music</v>
      </c>
      <c r="R2496" t="str">
        <f t="shared" si="230"/>
        <v>indie rock</v>
      </c>
      <c r="S2496" s="8">
        <f t="shared" si="231"/>
        <v>41022.645185185182</v>
      </c>
      <c r="T2496" s="8">
        <f t="shared" si="232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33"/>
        <v>46</v>
      </c>
      <c r="Q2497" t="str">
        <f t="shared" si="229"/>
        <v>music</v>
      </c>
      <c r="R2497" t="str">
        <f t="shared" si="230"/>
        <v>indie rock</v>
      </c>
      <c r="S2497" s="8">
        <f t="shared" si="231"/>
        <v>41036.946469907409</v>
      </c>
      <c r="T2497" s="8">
        <f t="shared" si="232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ROUND(E2498/D2498*100,0)</f>
        <v>100</v>
      </c>
      <c r="P2498">
        <f t="shared" si="233"/>
        <v>600</v>
      </c>
      <c r="Q2498" t="str">
        <f t="shared" si="229"/>
        <v>music</v>
      </c>
      <c r="R2498" t="str">
        <f t="shared" si="230"/>
        <v>indie rock</v>
      </c>
      <c r="S2498" s="8">
        <f t="shared" si="231"/>
        <v>41327.996435185189</v>
      </c>
      <c r="T2498" s="8">
        <f t="shared" si="232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113</v>
      </c>
      <c r="P2499">
        <f t="shared" si="233"/>
        <v>81</v>
      </c>
      <c r="Q2499" t="str">
        <f t="shared" ref="Q2499:Q2562" si="235">LEFT(N2499,SEARCH("/",N2499)-1)</f>
        <v>music</v>
      </c>
      <c r="R2499" t="str">
        <f t="shared" ref="R2499:R2562" si="236">RIGHT(N2499,LEN(N2499)-SEARCH("/",N2499))</f>
        <v>indie rock</v>
      </c>
      <c r="S2499" s="8">
        <f t="shared" ref="S2499:S2562" si="237">(((J2499/60)/60)/24)+DATE(1970,1,1)</f>
        <v>40730.878912037035</v>
      </c>
      <c r="T2499" s="8">
        <f t="shared" ref="T2499:T2562" si="238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3"/>
        <v>53</v>
      </c>
      <c r="Q2500" t="str">
        <f t="shared" si="235"/>
        <v>music</v>
      </c>
      <c r="R2500" t="str">
        <f t="shared" si="236"/>
        <v>indie rock</v>
      </c>
      <c r="S2500" s="8">
        <f t="shared" si="237"/>
        <v>42017.967442129629</v>
      </c>
      <c r="T2500" s="8">
        <f t="shared" si="238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3"/>
        <v>48</v>
      </c>
      <c r="Q2501" t="str">
        <f t="shared" si="235"/>
        <v>music</v>
      </c>
      <c r="R2501" t="str">
        <f t="shared" si="236"/>
        <v>indie rock</v>
      </c>
      <c r="S2501" s="8">
        <f t="shared" si="237"/>
        <v>41226.648576388885</v>
      </c>
      <c r="T2501" s="8">
        <f t="shared" si="238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ref="P2502:P2565" si="239">ROUND(E2502/L2502,0)</f>
        <v>23</v>
      </c>
      <c r="Q2502" t="str">
        <f t="shared" si="235"/>
        <v>music</v>
      </c>
      <c r="R2502" t="str">
        <f t="shared" si="236"/>
        <v>indie rock</v>
      </c>
      <c r="S2502" s="8">
        <f t="shared" si="237"/>
        <v>41053.772858796299</v>
      </c>
      <c r="T2502" s="8">
        <f t="shared" si="238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9"/>
        <v>40</v>
      </c>
      <c r="Q2503" t="str">
        <f t="shared" si="235"/>
        <v>food</v>
      </c>
      <c r="R2503" t="str">
        <f t="shared" si="236"/>
        <v>restaurants</v>
      </c>
      <c r="S2503" s="8">
        <f t="shared" si="237"/>
        <v>42244.776666666665</v>
      </c>
      <c r="T2503" s="8">
        <f t="shared" si="238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9"/>
        <v>17</v>
      </c>
      <c r="Q2504" t="str">
        <f t="shared" si="235"/>
        <v>food</v>
      </c>
      <c r="R2504" t="str">
        <f t="shared" si="236"/>
        <v>restaurants</v>
      </c>
      <c r="S2504" s="8">
        <f t="shared" si="237"/>
        <v>41858.825439814813</v>
      </c>
      <c r="T2504" s="8">
        <f t="shared" si="238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9"/>
        <v>#DIV/0!</v>
      </c>
      <c r="Q2505" t="str">
        <f t="shared" si="235"/>
        <v>food</v>
      </c>
      <c r="R2505" t="str">
        <f t="shared" si="236"/>
        <v>restaurants</v>
      </c>
      <c r="S2505" s="8">
        <f t="shared" si="237"/>
        <v>42498.899398148147</v>
      </c>
      <c r="T2505" s="8">
        <f t="shared" si="238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9"/>
        <v>#DIV/0!</v>
      </c>
      <c r="Q2506" t="str">
        <f t="shared" si="235"/>
        <v>food</v>
      </c>
      <c r="R2506" t="str">
        <f t="shared" si="236"/>
        <v>restaurants</v>
      </c>
      <c r="S2506" s="8">
        <f t="shared" si="237"/>
        <v>41928.015439814815</v>
      </c>
      <c r="T2506" s="8">
        <f t="shared" si="238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9"/>
        <v>#DIV/0!</v>
      </c>
      <c r="Q2507" t="str">
        <f t="shared" si="235"/>
        <v>food</v>
      </c>
      <c r="R2507" t="str">
        <f t="shared" si="236"/>
        <v>restaurants</v>
      </c>
      <c r="S2507" s="8">
        <f t="shared" si="237"/>
        <v>42047.05574074074</v>
      </c>
      <c r="T2507" s="8">
        <f t="shared" si="238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9"/>
        <v>15</v>
      </c>
      <c r="Q2508" t="str">
        <f t="shared" si="235"/>
        <v>food</v>
      </c>
      <c r="R2508" t="str">
        <f t="shared" si="236"/>
        <v>restaurants</v>
      </c>
      <c r="S2508" s="8">
        <f t="shared" si="237"/>
        <v>42258.297094907408</v>
      </c>
      <c r="T2508" s="8">
        <f t="shared" si="238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9"/>
        <v>#DIV/0!</v>
      </c>
      <c r="Q2509" t="str">
        <f t="shared" si="235"/>
        <v>food</v>
      </c>
      <c r="R2509" t="str">
        <f t="shared" si="236"/>
        <v>restaurants</v>
      </c>
      <c r="S2509" s="8">
        <f t="shared" si="237"/>
        <v>42105.072962962964</v>
      </c>
      <c r="T2509" s="8">
        <f t="shared" si="238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9"/>
        <v>#DIV/0!</v>
      </c>
      <c r="Q2510" t="str">
        <f t="shared" si="235"/>
        <v>food</v>
      </c>
      <c r="R2510" t="str">
        <f t="shared" si="236"/>
        <v>restaurants</v>
      </c>
      <c r="S2510" s="8">
        <f t="shared" si="237"/>
        <v>41835.951782407406</v>
      </c>
      <c r="T2510" s="8">
        <f t="shared" si="238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9"/>
        <v>36</v>
      </c>
      <c r="Q2511" t="str">
        <f t="shared" si="235"/>
        <v>food</v>
      </c>
      <c r="R2511" t="str">
        <f t="shared" si="236"/>
        <v>restaurants</v>
      </c>
      <c r="S2511" s="8">
        <f t="shared" si="237"/>
        <v>42058.809594907405</v>
      </c>
      <c r="T2511" s="8">
        <f t="shared" si="238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9"/>
        <v>38</v>
      </c>
      <c r="Q2512" t="str">
        <f t="shared" si="235"/>
        <v>food</v>
      </c>
      <c r="R2512" t="str">
        <f t="shared" si="236"/>
        <v>restaurants</v>
      </c>
      <c r="S2512" s="8">
        <f t="shared" si="237"/>
        <v>42078.997361111105</v>
      </c>
      <c r="T2512" s="8">
        <f t="shared" si="238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9"/>
        <v>#DIV/0!</v>
      </c>
      <c r="Q2513" t="str">
        <f t="shared" si="235"/>
        <v>food</v>
      </c>
      <c r="R2513" t="str">
        <f t="shared" si="236"/>
        <v>restaurants</v>
      </c>
      <c r="S2513" s="8">
        <f t="shared" si="237"/>
        <v>42371.446909722217</v>
      </c>
      <c r="T2513" s="8">
        <f t="shared" si="238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9"/>
        <v>#DIV/0!</v>
      </c>
      <c r="Q2514" t="str">
        <f t="shared" si="235"/>
        <v>food</v>
      </c>
      <c r="R2514" t="str">
        <f t="shared" si="236"/>
        <v>restaurants</v>
      </c>
      <c r="S2514" s="8">
        <f t="shared" si="237"/>
        <v>41971.876863425925</v>
      </c>
      <c r="T2514" s="8">
        <f t="shared" si="238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9"/>
        <v>#DIV/0!</v>
      </c>
      <c r="Q2515" t="str">
        <f t="shared" si="235"/>
        <v>food</v>
      </c>
      <c r="R2515" t="str">
        <f t="shared" si="236"/>
        <v>restaurants</v>
      </c>
      <c r="S2515" s="8">
        <f t="shared" si="237"/>
        <v>42732.00681712963</v>
      </c>
      <c r="T2515" s="8">
        <f t="shared" si="238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9"/>
        <v>53</v>
      </c>
      <c r="Q2516" t="str">
        <f t="shared" si="235"/>
        <v>food</v>
      </c>
      <c r="R2516" t="str">
        <f t="shared" si="236"/>
        <v>restaurants</v>
      </c>
      <c r="S2516" s="8">
        <f t="shared" si="237"/>
        <v>41854.389780092592</v>
      </c>
      <c r="T2516" s="8">
        <f t="shared" si="238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9"/>
        <v>78</v>
      </c>
      <c r="Q2517" t="str">
        <f t="shared" si="235"/>
        <v>food</v>
      </c>
      <c r="R2517" t="str">
        <f t="shared" si="236"/>
        <v>restaurants</v>
      </c>
      <c r="S2517" s="8">
        <f t="shared" si="237"/>
        <v>42027.839733796296</v>
      </c>
      <c r="T2517" s="8">
        <f t="shared" si="238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9"/>
        <v>#DIV/0!</v>
      </c>
      <c r="Q2518" t="str">
        <f t="shared" si="235"/>
        <v>food</v>
      </c>
      <c r="R2518" t="str">
        <f t="shared" si="236"/>
        <v>restaurants</v>
      </c>
      <c r="S2518" s="8">
        <f t="shared" si="237"/>
        <v>41942.653379629628</v>
      </c>
      <c r="T2518" s="8">
        <f t="shared" si="238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9"/>
        <v>54</v>
      </c>
      <c r="Q2519" t="str">
        <f t="shared" si="235"/>
        <v>food</v>
      </c>
      <c r="R2519" t="str">
        <f t="shared" si="236"/>
        <v>restaurants</v>
      </c>
      <c r="S2519" s="8">
        <f t="shared" si="237"/>
        <v>42052.802430555559</v>
      </c>
      <c r="T2519" s="8">
        <f t="shared" si="238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9"/>
        <v>#DIV/0!</v>
      </c>
      <c r="Q2520" t="str">
        <f t="shared" si="235"/>
        <v>food</v>
      </c>
      <c r="R2520" t="str">
        <f t="shared" si="236"/>
        <v>restaurants</v>
      </c>
      <c r="S2520" s="8">
        <f t="shared" si="237"/>
        <v>41926.680879629632</v>
      </c>
      <c r="T2520" s="8">
        <f t="shared" si="238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9"/>
        <v>16</v>
      </c>
      <c r="Q2521" t="str">
        <f t="shared" si="235"/>
        <v>food</v>
      </c>
      <c r="R2521" t="str">
        <f t="shared" si="236"/>
        <v>restaurants</v>
      </c>
      <c r="S2521" s="8">
        <f t="shared" si="237"/>
        <v>41809.155138888891</v>
      </c>
      <c r="T2521" s="8">
        <f t="shared" si="238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9"/>
        <v>#DIV/0!</v>
      </c>
      <c r="Q2522" t="str">
        <f t="shared" si="235"/>
        <v>food</v>
      </c>
      <c r="R2522" t="str">
        <f t="shared" si="236"/>
        <v>restaurants</v>
      </c>
      <c r="S2522" s="8">
        <f t="shared" si="237"/>
        <v>42612.600520833337</v>
      </c>
      <c r="T2522" s="8">
        <f t="shared" si="238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9"/>
        <v>104</v>
      </c>
      <c r="Q2523" t="str">
        <f t="shared" si="235"/>
        <v>music</v>
      </c>
      <c r="R2523" t="str">
        <f t="shared" si="236"/>
        <v>classical music</v>
      </c>
      <c r="S2523" s="8">
        <f t="shared" si="237"/>
        <v>42269.967835648145</v>
      </c>
      <c r="T2523" s="8">
        <f t="shared" si="238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9"/>
        <v>185</v>
      </c>
      <c r="Q2524" t="str">
        <f t="shared" si="235"/>
        <v>music</v>
      </c>
      <c r="R2524" t="str">
        <f t="shared" si="236"/>
        <v>classical music</v>
      </c>
      <c r="S2524" s="8">
        <f t="shared" si="237"/>
        <v>42460.573611111111</v>
      </c>
      <c r="T2524" s="8">
        <f t="shared" si="238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9"/>
        <v>54</v>
      </c>
      <c r="Q2525" t="str">
        <f t="shared" si="235"/>
        <v>music</v>
      </c>
      <c r="R2525" t="str">
        <f t="shared" si="236"/>
        <v>classical music</v>
      </c>
      <c r="S2525" s="8">
        <f t="shared" si="237"/>
        <v>41930.975601851853</v>
      </c>
      <c r="T2525" s="8">
        <f t="shared" si="238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9"/>
        <v>177</v>
      </c>
      <c r="Q2526" t="str">
        <f t="shared" si="235"/>
        <v>music</v>
      </c>
      <c r="R2526" t="str">
        <f t="shared" si="236"/>
        <v>classical music</v>
      </c>
      <c r="S2526" s="8">
        <f t="shared" si="237"/>
        <v>41961.807372685187</v>
      </c>
      <c r="T2526" s="8">
        <f t="shared" si="238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9"/>
        <v>100</v>
      </c>
      <c r="Q2527" t="str">
        <f t="shared" si="235"/>
        <v>music</v>
      </c>
      <c r="R2527" t="str">
        <f t="shared" si="236"/>
        <v>classical music</v>
      </c>
      <c r="S2527" s="8">
        <f t="shared" si="237"/>
        <v>41058.844571759262</v>
      </c>
      <c r="T2527" s="8">
        <f t="shared" si="238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9"/>
        <v>137</v>
      </c>
      <c r="Q2528" t="str">
        <f t="shared" si="235"/>
        <v>music</v>
      </c>
      <c r="R2528" t="str">
        <f t="shared" si="236"/>
        <v>classical music</v>
      </c>
      <c r="S2528" s="8">
        <f t="shared" si="237"/>
        <v>41953.091134259259</v>
      </c>
      <c r="T2528" s="8">
        <f t="shared" si="238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9"/>
        <v>58</v>
      </c>
      <c r="Q2529" t="str">
        <f t="shared" si="235"/>
        <v>music</v>
      </c>
      <c r="R2529" t="str">
        <f t="shared" si="236"/>
        <v>classical music</v>
      </c>
      <c r="S2529" s="8">
        <f t="shared" si="237"/>
        <v>41546.75105324074</v>
      </c>
      <c r="T2529" s="8">
        <f t="shared" si="238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9"/>
        <v>53</v>
      </c>
      <c r="Q2530" t="str">
        <f t="shared" si="235"/>
        <v>music</v>
      </c>
      <c r="R2530" t="str">
        <f t="shared" si="236"/>
        <v>classical music</v>
      </c>
      <c r="S2530" s="8">
        <f t="shared" si="237"/>
        <v>42217.834525462968</v>
      </c>
      <c r="T2530" s="8">
        <f t="shared" si="238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9"/>
        <v>82</v>
      </c>
      <c r="Q2531" t="str">
        <f t="shared" si="235"/>
        <v>music</v>
      </c>
      <c r="R2531" t="str">
        <f t="shared" si="236"/>
        <v>classical music</v>
      </c>
      <c r="S2531" s="8">
        <f t="shared" si="237"/>
        <v>40948.080729166664</v>
      </c>
      <c r="T2531" s="8">
        <f t="shared" si="238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9"/>
        <v>135</v>
      </c>
      <c r="Q2532" t="str">
        <f t="shared" si="235"/>
        <v>music</v>
      </c>
      <c r="R2532" t="str">
        <f t="shared" si="236"/>
        <v>classical music</v>
      </c>
      <c r="S2532" s="8">
        <f t="shared" si="237"/>
        <v>42081.864641203705</v>
      </c>
      <c r="T2532" s="8">
        <f t="shared" si="238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9"/>
        <v>74</v>
      </c>
      <c r="Q2533" t="str">
        <f t="shared" si="235"/>
        <v>music</v>
      </c>
      <c r="R2533" t="str">
        <f t="shared" si="236"/>
        <v>classical music</v>
      </c>
      <c r="S2533" s="8">
        <f t="shared" si="237"/>
        <v>42208.680023148147</v>
      </c>
      <c r="T2533" s="8">
        <f t="shared" si="238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9"/>
        <v>84</v>
      </c>
      <c r="Q2534" t="str">
        <f t="shared" si="235"/>
        <v>music</v>
      </c>
      <c r="R2534" t="str">
        <f t="shared" si="236"/>
        <v>classical music</v>
      </c>
      <c r="S2534" s="8">
        <f t="shared" si="237"/>
        <v>41107.849143518521</v>
      </c>
      <c r="T2534" s="8">
        <f t="shared" si="238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9"/>
        <v>61</v>
      </c>
      <c r="Q2535" t="str">
        <f t="shared" si="235"/>
        <v>music</v>
      </c>
      <c r="R2535" t="str">
        <f t="shared" si="236"/>
        <v>classical music</v>
      </c>
      <c r="S2535" s="8">
        <f t="shared" si="237"/>
        <v>41304.751284722224</v>
      </c>
      <c r="T2535" s="8">
        <f t="shared" si="238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8">
        <f t="shared" si="237"/>
        <v>40127.700370370374</v>
      </c>
      <c r="T2536" s="8">
        <f t="shared" si="238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9"/>
        <v>266</v>
      </c>
      <c r="Q2537" t="str">
        <f t="shared" si="235"/>
        <v>music</v>
      </c>
      <c r="R2537" t="str">
        <f t="shared" si="236"/>
        <v>classical music</v>
      </c>
      <c r="S2537" s="8">
        <f t="shared" si="237"/>
        <v>41943.791030092594</v>
      </c>
      <c r="T2537" s="8">
        <f t="shared" si="238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9"/>
        <v>7</v>
      </c>
      <c r="Q2538" t="str">
        <f t="shared" si="235"/>
        <v>music</v>
      </c>
      <c r="R2538" t="str">
        <f t="shared" si="236"/>
        <v>classical music</v>
      </c>
      <c r="S2538" s="8">
        <f t="shared" si="237"/>
        <v>41464.106087962966</v>
      </c>
      <c r="T2538" s="8">
        <f t="shared" si="238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8">
        <f t="shared" si="237"/>
        <v>40696.648784722223</v>
      </c>
      <c r="T2539" s="8">
        <f t="shared" si="238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9"/>
        <v>110</v>
      </c>
      <c r="Q2540" t="str">
        <f t="shared" si="235"/>
        <v>music</v>
      </c>
      <c r="R2540" t="str">
        <f t="shared" si="236"/>
        <v>classical music</v>
      </c>
      <c r="S2540" s="8">
        <f t="shared" si="237"/>
        <v>41298.509965277779</v>
      </c>
      <c r="T2540" s="8">
        <f t="shared" si="238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9"/>
        <v>170</v>
      </c>
      <c r="Q2541" t="str">
        <f t="shared" si="235"/>
        <v>music</v>
      </c>
      <c r="R2541" t="str">
        <f t="shared" si="236"/>
        <v>classical music</v>
      </c>
      <c r="S2541" s="8">
        <f t="shared" si="237"/>
        <v>41977.902222222227</v>
      </c>
      <c r="T2541" s="8">
        <f t="shared" si="238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9"/>
        <v>96</v>
      </c>
      <c r="Q2542" t="str">
        <f t="shared" si="235"/>
        <v>music</v>
      </c>
      <c r="R2542" t="str">
        <f t="shared" si="236"/>
        <v>classical music</v>
      </c>
      <c r="S2542" s="8">
        <f t="shared" si="237"/>
        <v>40785.675011574072</v>
      </c>
      <c r="T2542" s="8">
        <f t="shared" si="238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9"/>
        <v>59</v>
      </c>
      <c r="Q2543" t="str">
        <f t="shared" si="235"/>
        <v>music</v>
      </c>
      <c r="R2543" t="str">
        <f t="shared" si="236"/>
        <v>classical music</v>
      </c>
      <c r="S2543" s="8">
        <f t="shared" si="237"/>
        <v>41483.449282407404</v>
      </c>
      <c r="T2543" s="8">
        <f t="shared" si="238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9"/>
        <v>56</v>
      </c>
      <c r="Q2544" t="str">
        <f t="shared" si="235"/>
        <v>music</v>
      </c>
      <c r="R2544" t="str">
        <f t="shared" si="236"/>
        <v>classical music</v>
      </c>
      <c r="S2544" s="8">
        <f t="shared" si="237"/>
        <v>41509.426585648151</v>
      </c>
      <c r="T2544" s="8">
        <f t="shared" si="238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9"/>
        <v>30</v>
      </c>
      <c r="Q2545" t="str">
        <f t="shared" si="235"/>
        <v>music</v>
      </c>
      <c r="R2545" t="str">
        <f t="shared" si="236"/>
        <v>classical music</v>
      </c>
      <c r="S2545" s="8">
        <f t="shared" si="237"/>
        <v>40514.107615740737</v>
      </c>
      <c r="T2545" s="8">
        <f t="shared" si="238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9"/>
        <v>88</v>
      </c>
      <c r="Q2546" t="str">
        <f t="shared" si="235"/>
        <v>music</v>
      </c>
      <c r="R2546" t="str">
        <f t="shared" si="236"/>
        <v>classical music</v>
      </c>
      <c r="S2546" s="8">
        <f t="shared" si="237"/>
        <v>41068.520474537036</v>
      </c>
      <c r="T2546" s="8">
        <f t="shared" si="238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9"/>
        <v>64</v>
      </c>
      <c r="Q2547" t="str">
        <f t="shared" si="235"/>
        <v>music</v>
      </c>
      <c r="R2547" t="str">
        <f t="shared" si="236"/>
        <v>classical music</v>
      </c>
      <c r="S2547" s="8">
        <f t="shared" si="237"/>
        <v>42027.13817129629</v>
      </c>
      <c r="T2547" s="8">
        <f t="shared" si="238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9"/>
        <v>60</v>
      </c>
      <c r="Q2548" t="str">
        <f t="shared" si="235"/>
        <v>music</v>
      </c>
      <c r="R2548" t="str">
        <f t="shared" si="236"/>
        <v>classical music</v>
      </c>
      <c r="S2548" s="8">
        <f t="shared" si="237"/>
        <v>41524.858553240738</v>
      </c>
      <c r="T2548" s="8">
        <f t="shared" si="238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9"/>
        <v>49</v>
      </c>
      <c r="Q2549" t="str">
        <f t="shared" si="235"/>
        <v>music</v>
      </c>
      <c r="R2549" t="str">
        <f t="shared" si="236"/>
        <v>classical music</v>
      </c>
      <c r="S2549" s="8">
        <f t="shared" si="237"/>
        <v>40973.773182870369</v>
      </c>
      <c r="T2549" s="8">
        <f t="shared" si="238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9"/>
        <v>165</v>
      </c>
      <c r="Q2550" t="str">
        <f t="shared" si="235"/>
        <v>music</v>
      </c>
      <c r="R2550" t="str">
        <f t="shared" si="236"/>
        <v>classical music</v>
      </c>
      <c r="S2550" s="8">
        <f t="shared" si="237"/>
        <v>42618.625428240746</v>
      </c>
      <c r="T2550" s="8">
        <f t="shared" si="238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9"/>
        <v>44</v>
      </c>
      <c r="Q2551" t="str">
        <f t="shared" si="235"/>
        <v>music</v>
      </c>
      <c r="R2551" t="str">
        <f t="shared" si="236"/>
        <v>classical music</v>
      </c>
      <c r="S2551" s="8">
        <f t="shared" si="237"/>
        <v>41390.757754629631</v>
      </c>
      <c r="T2551" s="8">
        <f t="shared" si="238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9"/>
        <v>44</v>
      </c>
      <c r="Q2552" t="str">
        <f t="shared" si="235"/>
        <v>music</v>
      </c>
      <c r="R2552" t="str">
        <f t="shared" si="236"/>
        <v>classical music</v>
      </c>
      <c r="S2552" s="8">
        <f t="shared" si="237"/>
        <v>42228.634328703702</v>
      </c>
      <c r="T2552" s="8">
        <f t="shared" si="238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9"/>
        <v>67</v>
      </c>
      <c r="Q2553" t="str">
        <f t="shared" si="235"/>
        <v>music</v>
      </c>
      <c r="R2553" t="str">
        <f t="shared" si="236"/>
        <v>classical music</v>
      </c>
      <c r="S2553" s="8">
        <f t="shared" si="237"/>
        <v>40961.252141203702</v>
      </c>
      <c r="T2553" s="8">
        <f t="shared" si="238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9"/>
        <v>178</v>
      </c>
      <c r="Q2554" t="str">
        <f t="shared" si="235"/>
        <v>music</v>
      </c>
      <c r="R2554" t="str">
        <f t="shared" si="236"/>
        <v>classical music</v>
      </c>
      <c r="S2554" s="8">
        <f t="shared" si="237"/>
        <v>42769.809965277775</v>
      </c>
      <c r="T2554" s="8">
        <f t="shared" si="238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9"/>
        <v>39</v>
      </c>
      <c r="Q2555" t="str">
        <f t="shared" si="235"/>
        <v>music</v>
      </c>
      <c r="R2555" t="str">
        <f t="shared" si="236"/>
        <v>classical music</v>
      </c>
      <c r="S2555" s="8">
        <f t="shared" si="237"/>
        <v>41113.199155092596</v>
      </c>
      <c r="T2555" s="8">
        <f t="shared" si="238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9"/>
        <v>55</v>
      </c>
      <c r="Q2556" t="str">
        <f t="shared" si="235"/>
        <v>music</v>
      </c>
      <c r="R2556" t="str">
        <f t="shared" si="236"/>
        <v>classical music</v>
      </c>
      <c r="S2556" s="8">
        <f t="shared" si="237"/>
        <v>42125.078275462962</v>
      </c>
      <c r="T2556" s="8">
        <f t="shared" si="238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9"/>
        <v>61</v>
      </c>
      <c r="Q2557" t="str">
        <f t="shared" si="235"/>
        <v>music</v>
      </c>
      <c r="R2557" t="str">
        <f t="shared" si="236"/>
        <v>classical music</v>
      </c>
      <c r="S2557" s="8">
        <f t="shared" si="237"/>
        <v>41026.655011574076</v>
      </c>
      <c r="T2557" s="8">
        <f t="shared" si="238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9"/>
        <v>23</v>
      </c>
      <c r="Q2558" t="str">
        <f t="shared" si="235"/>
        <v>music</v>
      </c>
      <c r="R2558" t="str">
        <f t="shared" si="236"/>
        <v>classical music</v>
      </c>
      <c r="S2558" s="8">
        <f t="shared" si="237"/>
        <v>41222.991400462961</v>
      </c>
      <c r="T2558" s="8">
        <f t="shared" si="238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9"/>
        <v>30</v>
      </c>
      <c r="Q2559" t="str">
        <f t="shared" si="235"/>
        <v>music</v>
      </c>
      <c r="R2559" t="str">
        <f t="shared" si="236"/>
        <v>classical music</v>
      </c>
      <c r="S2559" s="8">
        <f t="shared" si="237"/>
        <v>41744.745208333334</v>
      </c>
      <c r="T2559" s="8">
        <f t="shared" si="238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9"/>
        <v>76</v>
      </c>
      <c r="Q2560" t="str">
        <f t="shared" si="235"/>
        <v>music</v>
      </c>
      <c r="R2560" t="str">
        <f t="shared" si="236"/>
        <v>classical music</v>
      </c>
      <c r="S2560" s="8">
        <f t="shared" si="237"/>
        <v>42093.860023148154</v>
      </c>
      <c r="T2560" s="8">
        <f t="shared" si="238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9"/>
        <v>36</v>
      </c>
      <c r="Q2561" t="str">
        <f t="shared" si="235"/>
        <v>music</v>
      </c>
      <c r="R2561" t="str">
        <f t="shared" si="236"/>
        <v>classical music</v>
      </c>
      <c r="S2561" s="8">
        <f t="shared" si="237"/>
        <v>40829.873657407406</v>
      </c>
      <c r="T2561" s="8">
        <f t="shared" si="238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ROUND(E2562/D2562*100,0)</f>
        <v>100</v>
      </c>
      <c r="P2562">
        <f t="shared" si="239"/>
        <v>143</v>
      </c>
      <c r="Q2562" t="str">
        <f t="shared" si="235"/>
        <v>music</v>
      </c>
      <c r="R2562" t="str">
        <f t="shared" si="236"/>
        <v>classical music</v>
      </c>
      <c r="S2562" s="8">
        <f t="shared" si="237"/>
        <v>42039.951087962967</v>
      </c>
      <c r="T2562" s="8">
        <f t="shared" si="238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t="e">
        <f t="shared" si="239"/>
        <v>#DIV/0!</v>
      </c>
      <c r="Q2563" t="str">
        <f t="shared" ref="Q2563:Q2626" si="241">LEFT(N2563,SEARCH("/",N2563)-1)</f>
        <v>food</v>
      </c>
      <c r="R2563" t="str">
        <f t="shared" ref="R2563:R2626" si="242">RIGHT(N2563,LEN(N2563)-SEARCH("/",N2563))</f>
        <v>food trucks</v>
      </c>
      <c r="S2563" s="8">
        <f t="shared" ref="S2563:S2626" si="243">(((J2563/60)/60)/24)+DATE(1970,1,1)</f>
        <v>42260.528807870374</v>
      </c>
      <c r="T2563" s="8">
        <f t="shared" ref="T2563:T2626" si="244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39"/>
        <v>25</v>
      </c>
      <c r="Q2564" t="str">
        <f t="shared" si="241"/>
        <v>food</v>
      </c>
      <c r="R2564" t="str">
        <f t="shared" si="242"/>
        <v>food trucks</v>
      </c>
      <c r="S2564" s="8">
        <f t="shared" si="243"/>
        <v>42594.524756944447</v>
      </c>
      <c r="T2564" s="8">
        <f t="shared" si="244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39"/>
        <v>#DIV/0!</v>
      </c>
      <c r="Q2565" t="str">
        <f t="shared" si="241"/>
        <v>food</v>
      </c>
      <c r="R2565" t="str">
        <f t="shared" si="242"/>
        <v>food trucks</v>
      </c>
      <c r="S2565" s="8">
        <f t="shared" si="243"/>
        <v>42155.139479166668</v>
      </c>
      <c r="T2565" s="8">
        <f t="shared" si="244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ref="P2566:P2629" si="245">ROUND(E2566/L2566,0)</f>
        <v>#DIV/0!</v>
      </c>
      <c r="Q2566" t="str">
        <f t="shared" si="241"/>
        <v>food</v>
      </c>
      <c r="R2566" t="str">
        <f t="shared" si="242"/>
        <v>food trucks</v>
      </c>
      <c r="S2566" s="8">
        <f t="shared" si="243"/>
        <v>41822.040497685186</v>
      </c>
      <c r="T2566" s="8">
        <f t="shared" si="244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5"/>
        <v>100</v>
      </c>
      <c r="Q2567" t="str">
        <f t="shared" si="241"/>
        <v>food</v>
      </c>
      <c r="R2567" t="str">
        <f t="shared" si="242"/>
        <v>food trucks</v>
      </c>
      <c r="S2567" s="8">
        <f t="shared" si="243"/>
        <v>42440.650335648148</v>
      </c>
      <c r="T2567" s="8">
        <f t="shared" si="244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5"/>
        <v>#DIV/0!</v>
      </c>
      <c r="Q2568" t="str">
        <f t="shared" si="241"/>
        <v>food</v>
      </c>
      <c r="R2568" t="str">
        <f t="shared" si="242"/>
        <v>food trucks</v>
      </c>
      <c r="S2568" s="8">
        <f t="shared" si="243"/>
        <v>41842.980879629627</v>
      </c>
      <c r="T2568" s="8">
        <f t="shared" si="244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5"/>
        <v>60</v>
      </c>
      <c r="Q2569" t="str">
        <f t="shared" si="241"/>
        <v>food</v>
      </c>
      <c r="R2569" t="str">
        <f t="shared" si="242"/>
        <v>food trucks</v>
      </c>
      <c r="S2569" s="8">
        <f t="shared" si="243"/>
        <v>42087.878912037035</v>
      </c>
      <c r="T2569" s="8">
        <f t="shared" si="244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5"/>
        <v>50</v>
      </c>
      <c r="Q2570" t="str">
        <f t="shared" si="241"/>
        <v>food</v>
      </c>
      <c r="R2570" t="str">
        <f t="shared" si="242"/>
        <v>food trucks</v>
      </c>
      <c r="S2570" s="8">
        <f t="shared" si="243"/>
        <v>42584.666597222225</v>
      </c>
      <c r="T2570" s="8">
        <f t="shared" si="244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5"/>
        <v>73</v>
      </c>
      <c r="Q2571" t="str">
        <f t="shared" si="241"/>
        <v>food</v>
      </c>
      <c r="R2571" t="str">
        <f t="shared" si="242"/>
        <v>food trucks</v>
      </c>
      <c r="S2571" s="8">
        <f t="shared" si="243"/>
        <v>42234.105462962965</v>
      </c>
      <c r="T2571" s="8">
        <f t="shared" si="244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5"/>
        <v>30</v>
      </c>
      <c r="Q2572" t="str">
        <f t="shared" si="241"/>
        <v>food</v>
      </c>
      <c r="R2572" t="str">
        <f t="shared" si="242"/>
        <v>food trucks</v>
      </c>
      <c r="S2572" s="8">
        <f t="shared" si="243"/>
        <v>42744.903182870374</v>
      </c>
      <c r="T2572" s="8">
        <f t="shared" si="244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5"/>
        <v>63</v>
      </c>
      <c r="Q2573" t="str">
        <f t="shared" si="241"/>
        <v>food</v>
      </c>
      <c r="R2573" t="str">
        <f t="shared" si="242"/>
        <v>food trucks</v>
      </c>
      <c r="S2573" s="8">
        <f t="shared" si="243"/>
        <v>42449.341678240744</v>
      </c>
      <c r="T2573" s="8">
        <f t="shared" si="244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5"/>
        <v>#DIV/0!</v>
      </c>
      <c r="Q2574" t="str">
        <f t="shared" si="241"/>
        <v>food</v>
      </c>
      <c r="R2574" t="str">
        <f t="shared" si="242"/>
        <v>food trucks</v>
      </c>
      <c r="S2574" s="8">
        <f t="shared" si="243"/>
        <v>42077.119409722218</v>
      </c>
      <c r="T2574" s="8">
        <f t="shared" si="244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5"/>
        <v>#DIV/0!</v>
      </c>
      <c r="Q2575" t="str">
        <f t="shared" si="241"/>
        <v>food</v>
      </c>
      <c r="R2575" t="str">
        <f t="shared" si="242"/>
        <v>food trucks</v>
      </c>
      <c r="S2575" s="8">
        <f t="shared" si="243"/>
        <v>41829.592002314814</v>
      </c>
      <c r="T2575" s="8">
        <f t="shared" si="244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5"/>
        <v>#DIV/0!</v>
      </c>
      <c r="Q2576" t="str">
        <f t="shared" si="241"/>
        <v>food</v>
      </c>
      <c r="R2576" t="str">
        <f t="shared" si="242"/>
        <v>food trucks</v>
      </c>
      <c r="S2576" s="8">
        <f t="shared" si="243"/>
        <v>42487.825752314813</v>
      </c>
      <c r="T2576" s="8">
        <f t="shared" si="244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5"/>
        <v>#DIV/0!</v>
      </c>
      <c r="Q2577" t="str">
        <f t="shared" si="241"/>
        <v>food</v>
      </c>
      <c r="R2577" t="str">
        <f t="shared" si="242"/>
        <v>food trucks</v>
      </c>
      <c r="S2577" s="8">
        <f t="shared" si="243"/>
        <v>41986.108726851846</v>
      </c>
      <c r="T2577" s="8">
        <f t="shared" si="244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5"/>
        <v>#DIV/0!</v>
      </c>
      <c r="Q2578" t="str">
        <f t="shared" si="241"/>
        <v>food</v>
      </c>
      <c r="R2578" t="str">
        <f t="shared" si="242"/>
        <v>food trucks</v>
      </c>
      <c r="S2578" s="8">
        <f t="shared" si="243"/>
        <v>42060.00980324074</v>
      </c>
      <c r="T2578" s="8">
        <f t="shared" si="244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5"/>
        <v>#DIV/0!</v>
      </c>
      <c r="Q2579" t="str">
        <f t="shared" si="241"/>
        <v>food</v>
      </c>
      <c r="R2579" t="str">
        <f t="shared" si="242"/>
        <v>food trucks</v>
      </c>
      <c r="S2579" s="8">
        <f t="shared" si="243"/>
        <v>41830.820567129631</v>
      </c>
      <c r="T2579" s="8">
        <f t="shared" si="244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5"/>
        <v>#DIV/0!</v>
      </c>
      <c r="Q2580" t="str">
        <f t="shared" si="241"/>
        <v>food</v>
      </c>
      <c r="R2580" t="str">
        <f t="shared" si="242"/>
        <v>food trucks</v>
      </c>
      <c r="S2580" s="8">
        <f t="shared" si="243"/>
        <v>42238.022905092599</v>
      </c>
      <c r="T2580" s="8">
        <f t="shared" si="244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5"/>
        <v>23</v>
      </c>
      <c r="Q2581" t="str">
        <f t="shared" si="241"/>
        <v>food</v>
      </c>
      <c r="R2581" t="str">
        <f t="shared" si="242"/>
        <v>food trucks</v>
      </c>
      <c r="S2581" s="8">
        <f t="shared" si="243"/>
        <v>41837.829895833333</v>
      </c>
      <c r="T2581" s="8">
        <f t="shared" si="244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5"/>
        <v>26</v>
      </c>
      <c r="Q2582" t="str">
        <f t="shared" si="241"/>
        <v>food</v>
      </c>
      <c r="R2582" t="str">
        <f t="shared" si="242"/>
        <v>food trucks</v>
      </c>
      <c r="S2582" s="8">
        <f t="shared" si="243"/>
        <v>42110.326423611114</v>
      </c>
      <c r="T2582" s="8">
        <f t="shared" si="244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5"/>
        <v>48</v>
      </c>
      <c r="Q2583" t="str">
        <f t="shared" si="241"/>
        <v>food</v>
      </c>
      <c r="R2583" t="str">
        <f t="shared" si="242"/>
        <v>food trucks</v>
      </c>
      <c r="S2583" s="8">
        <f t="shared" si="243"/>
        <v>42294.628449074073</v>
      </c>
      <c r="T2583" s="8">
        <f t="shared" si="244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5"/>
        <v>1</v>
      </c>
      <c r="Q2584" t="str">
        <f t="shared" si="241"/>
        <v>food</v>
      </c>
      <c r="R2584" t="str">
        <f t="shared" si="242"/>
        <v>food trucks</v>
      </c>
      <c r="S2584" s="8">
        <f t="shared" si="243"/>
        <v>42642.988819444443</v>
      </c>
      <c r="T2584" s="8">
        <f t="shared" si="244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5"/>
        <v>1</v>
      </c>
      <c r="Q2585" t="str">
        <f t="shared" si="241"/>
        <v>food</v>
      </c>
      <c r="R2585" t="str">
        <f t="shared" si="242"/>
        <v>food trucks</v>
      </c>
      <c r="S2585" s="8">
        <f t="shared" si="243"/>
        <v>42019.76944444445</v>
      </c>
      <c r="T2585" s="8">
        <f t="shared" si="244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5"/>
        <v>#DIV/0!</v>
      </c>
      <c r="Q2586" t="str">
        <f t="shared" si="241"/>
        <v>food</v>
      </c>
      <c r="R2586" t="str">
        <f t="shared" si="242"/>
        <v>food trucks</v>
      </c>
      <c r="S2586" s="8">
        <f t="shared" si="243"/>
        <v>42140.173252314817</v>
      </c>
      <c r="T2586" s="8">
        <f t="shared" si="244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5"/>
        <v>50</v>
      </c>
      <c r="Q2587" t="str">
        <f t="shared" si="241"/>
        <v>food</v>
      </c>
      <c r="R2587" t="str">
        <f t="shared" si="242"/>
        <v>food trucks</v>
      </c>
      <c r="S2587" s="8">
        <f t="shared" si="243"/>
        <v>41795.963333333333</v>
      </c>
      <c r="T2587" s="8">
        <f t="shared" si="244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5"/>
        <v>5</v>
      </c>
      <c r="Q2588" t="str">
        <f t="shared" si="241"/>
        <v>food</v>
      </c>
      <c r="R2588" t="str">
        <f t="shared" si="242"/>
        <v>food trucks</v>
      </c>
      <c r="S2588" s="8">
        <f t="shared" si="243"/>
        <v>42333.330277777779</v>
      </c>
      <c r="T2588" s="8">
        <f t="shared" si="244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5"/>
        <v>203</v>
      </c>
      <c r="Q2589" t="str">
        <f t="shared" si="241"/>
        <v>food</v>
      </c>
      <c r="R2589" t="str">
        <f t="shared" si="242"/>
        <v>food trucks</v>
      </c>
      <c r="S2589" s="8">
        <f t="shared" si="243"/>
        <v>42338.675381944442</v>
      </c>
      <c r="T2589" s="8">
        <f t="shared" si="244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5"/>
        <v>29</v>
      </c>
      <c r="Q2590" t="str">
        <f t="shared" si="241"/>
        <v>food</v>
      </c>
      <c r="R2590" t="str">
        <f t="shared" si="242"/>
        <v>food trucks</v>
      </c>
      <c r="S2590" s="8">
        <f t="shared" si="243"/>
        <v>42042.676226851851</v>
      </c>
      <c r="T2590" s="8">
        <f t="shared" si="244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5"/>
        <v>5</v>
      </c>
      <c r="Q2591" t="str">
        <f t="shared" si="241"/>
        <v>food</v>
      </c>
      <c r="R2591" t="str">
        <f t="shared" si="242"/>
        <v>food trucks</v>
      </c>
      <c r="S2591" s="8">
        <f t="shared" si="243"/>
        <v>42422.536192129628</v>
      </c>
      <c r="T2591" s="8">
        <f t="shared" si="244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5"/>
        <v>#DIV/0!</v>
      </c>
      <c r="Q2592" t="str">
        <f t="shared" si="241"/>
        <v>food</v>
      </c>
      <c r="R2592" t="str">
        <f t="shared" si="242"/>
        <v>food trucks</v>
      </c>
      <c r="S2592" s="8">
        <f t="shared" si="243"/>
        <v>42388.589085648149</v>
      </c>
      <c r="T2592" s="8">
        <f t="shared" si="244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5"/>
        <v>13</v>
      </c>
      <c r="Q2593" t="str">
        <f t="shared" si="241"/>
        <v>food</v>
      </c>
      <c r="R2593" t="str">
        <f t="shared" si="242"/>
        <v>food trucks</v>
      </c>
      <c r="S2593" s="8">
        <f t="shared" si="243"/>
        <v>42382.906527777777</v>
      </c>
      <c r="T2593" s="8">
        <f t="shared" si="244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5"/>
        <v>50</v>
      </c>
      <c r="Q2594" t="str">
        <f t="shared" si="241"/>
        <v>food</v>
      </c>
      <c r="R2594" t="str">
        <f t="shared" si="242"/>
        <v>food trucks</v>
      </c>
      <c r="S2594" s="8">
        <f t="shared" si="243"/>
        <v>41887.801168981481</v>
      </c>
      <c r="T2594" s="8">
        <f t="shared" si="244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5"/>
        <v>#DIV/0!</v>
      </c>
      <c r="Q2595" t="str">
        <f t="shared" si="241"/>
        <v>food</v>
      </c>
      <c r="R2595" t="str">
        <f t="shared" si="242"/>
        <v>food trucks</v>
      </c>
      <c r="S2595" s="8">
        <f t="shared" si="243"/>
        <v>42089.84520833334</v>
      </c>
      <c r="T2595" s="8">
        <f t="shared" si="244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5"/>
        <v>1</v>
      </c>
      <c r="Q2596" t="str">
        <f t="shared" si="241"/>
        <v>food</v>
      </c>
      <c r="R2596" t="str">
        <f t="shared" si="242"/>
        <v>food trucks</v>
      </c>
      <c r="S2596" s="8">
        <f t="shared" si="243"/>
        <v>41828.967916666668</v>
      </c>
      <c r="T2596" s="8">
        <f t="shared" si="244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5"/>
        <v>96</v>
      </c>
      <c r="Q2597" t="str">
        <f t="shared" si="241"/>
        <v>food</v>
      </c>
      <c r="R2597" t="str">
        <f t="shared" si="242"/>
        <v>food trucks</v>
      </c>
      <c r="S2597" s="8">
        <f t="shared" si="243"/>
        <v>42760.244212962964</v>
      </c>
      <c r="T2597" s="8">
        <f t="shared" si="244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5"/>
        <v>306</v>
      </c>
      <c r="Q2598" t="str">
        <f t="shared" si="241"/>
        <v>food</v>
      </c>
      <c r="R2598" t="str">
        <f t="shared" si="242"/>
        <v>food trucks</v>
      </c>
      <c r="S2598" s="8">
        <f t="shared" si="243"/>
        <v>41828.664456018516</v>
      </c>
      <c r="T2598" s="8">
        <f t="shared" si="244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5"/>
        <v>12</v>
      </c>
      <c r="Q2599" t="str">
        <f t="shared" si="241"/>
        <v>food</v>
      </c>
      <c r="R2599" t="str">
        <f t="shared" si="242"/>
        <v>food trucks</v>
      </c>
      <c r="S2599" s="8">
        <f t="shared" si="243"/>
        <v>42510.341631944444</v>
      </c>
      <c r="T2599" s="8">
        <f t="shared" si="244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5"/>
        <v>84</v>
      </c>
      <c r="Q2600" t="str">
        <f t="shared" si="241"/>
        <v>food</v>
      </c>
      <c r="R2600" t="str">
        <f t="shared" si="242"/>
        <v>food trucks</v>
      </c>
      <c r="S2600" s="8">
        <f t="shared" si="243"/>
        <v>42240.840289351851</v>
      </c>
      <c r="T2600" s="8">
        <f t="shared" si="244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5"/>
        <v>18</v>
      </c>
      <c r="Q2601" t="str">
        <f t="shared" si="241"/>
        <v>food</v>
      </c>
      <c r="R2601" t="str">
        <f t="shared" si="242"/>
        <v>food trucks</v>
      </c>
      <c r="S2601" s="8">
        <f t="shared" si="243"/>
        <v>41809.754016203704</v>
      </c>
      <c r="T2601" s="8">
        <f t="shared" si="244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5"/>
        <v>116</v>
      </c>
      <c r="Q2602" t="str">
        <f t="shared" si="241"/>
        <v>food</v>
      </c>
      <c r="R2602" t="str">
        <f t="shared" si="242"/>
        <v>food trucks</v>
      </c>
      <c r="S2602" s="8">
        <f t="shared" si="243"/>
        <v>42394.900462962964</v>
      </c>
      <c r="T2602" s="8">
        <f t="shared" si="244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5"/>
        <v>22</v>
      </c>
      <c r="Q2603" t="str">
        <f t="shared" si="241"/>
        <v>technology</v>
      </c>
      <c r="R2603" t="str">
        <f t="shared" si="242"/>
        <v>space exploration</v>
      </c>
      <c r="S2603" s="8">
        <f t="shared" si="243"/>
        <v>41150.902187499996</v>
      </c>
      <c r="T2603" s="8">
        <f t="shared" si="244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5"/>
        <v>80</v>
      </c>
      <c r="Q2604" t="str">
        <f t="shared" si="241"/>
        <v>technology</v>
      </c>
      <c r="R2604" t="str">
        <f t="shared" si="242"/>
        <v>space exploration</v>
      </c>
      <c r="S2604" s="8">
        <f t="shared" si="243"/>
        <v>41915.747314814813</v>
      </c>
      <c r="T2604" s="8">
        <f t="shared" si="244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5"/>
        <v>36</v>
      </c>
      <c r="Q2605" t="str">
        <f t="shared" si="241"/>
        <v>technology</v>
      </c>
      <c r="R2605" t="str">
        <f t="shared" si="242"/>
        <v>space exploration</v>
      </c>
      <c r="S2605" s="8">
        <f t="shared" si="243"/>
        <v>41617.912662037037</v>
      </c>
      <c r="T2605" s="8">
        <f t="shared" si="244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5"/>
        <v>65</v>
      </c>
      <c r="Q2606" t="str">
        <f t="shared" si="241"/>
        <v>technology</v>
      </c>
      <c r="R2606" t="str">
        <f t="shared" si="242"/>
        <v>space exploration</v>
      </c>
      <c r="S2606" s="8">
        <f t="shared" si="243"/>
        <v>40998.051192129627</v>
      </c>
      <c r="T2606" s="8">
        <f t="shared" si="244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5"/>
        <v>61</v>
      </c>
      <c r="Q2607" t="str">
        <f t="shared" si="241"/>
        <v>technology</v>
      </c>
      <c r="R2607" t="str">
        <f t="shared" si="242"/>
        <v>space exploration</v>
      </c>
      <c r="S2607" s="8">
        <f t="shared" si="243"/>
        <v>42508.541550925926</v>
      </c>
      <c r="T2607" s="8">
        <f t="shared" si="244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5"/>
        <v>31</v>
      </c>
      <c r="Q2608" t="str">
        <f t="shared" si="241"/>
        <v>technology</v>
      </c>
      <c r="R2608" t="str">
        <f t="shared" si="242"/>
        <v>space exploration</v>
      </c>
      <c r="S2608" s="8">
        <f t="shared" si="243"/>
        <v>41726.712754629632</v>
      </c>
      <c r="T2608" s="8">
        <f t="shared" si="244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5"/>
        <v>82</v>
      </c>
      <c r="Q2609" t="str">
        <f t="shared" si="241"/>
        <v>technology</v>
      </c>
      <c r="R2609" t="str">
        <f t="shared" si="242"/>
        <v>space exploration</v>
      </c>
      <c r="S2609" s="8">
        <f t="shared" si="243"/>
        <v>42184.874675925923</v>
      </c>
      <c r="T2609" s="8">
        <f t="shared" si="244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5"/>
        <v>59</v>
      </c>
      <c r="Q2610" t="str">
        <f t="shared" si="241"/>
        <v>technology</v>
      </c>
      <c r="R2610" t="str">
        <f t="shared" si="242"/>
        <v>space exploration</v>
      </c>
      <c r="S2610" s="8">
        <f t="shared" si="243"/>
        <v>42767.801712962959</v>
      </c>
      <c r="T2610" s="8">
        <f t="shared" si="244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5"/>
        <v>157</v>
      </c>
      <c r="Q2611" t="str">
        <f t="shared" si="241"/>
        <v>technology</v>
      </c>
      <c r="R2611" t="str">
        <f t="shared" si="242"/>
        <v>space exploration</v>
      </c>
      <c r="S2611" s="8">
        <f t="shared" si="243"/>
        <v>41075.237858796296</v>
      </c>
      <c r="T2611" s="8">
        <f t="shared" si="244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5"/>
        <v>56</v>
      </c>
      <c r="Q2612" t="str">
        <f t="shared" si="241"/>
        <v>technology</v>
      </c>
      <c r="R2612" t="str">
        <f t="shared" si="242"/>
        <v>space exploration</v>
      </c>
      <c r="S2612" s="8">
        <f t="shared" si="243"/>
        <v>42564.881076388891</v>
      </c>
      <c r="T2612" s="8">
        <f t="shared" si="244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5"/>
        <v>84</v>
      </c>
      <c r="Q2613" t="str">
        <f t="shared" si="241"/>
        <v>technology</v>
      </c>
      <c r="R2613" t="str">
        <f t="shared" si="242"/>
        <v>space exploration</v>
      </c>
      <c r="S2613" s="8">
        <f t="shared" si="243"/>
        <v>42704.335810185185</v>
      </c>
      <c r="T2613" s="8">
        <f t="shared" si="244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5"/>
        <v>58</v>
      </c>
      <c r="Q2614" t="str">
        <f t="shared" si="241"/>
        <v>technology</v>
      </c>
      <c r="R2614" t="str">
        <f t="shared" si="242"/>
        <v>space exploration</v>
      </c>
      <c r="S2614" s="8">
        <f t="shared" si="243"/>
        <v>41982.143171296295</v>
      </c>
      <c r="T2614" s="8">
        <f t="shared" si="244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5"/>
        <v>271</v>
      </c>
      <c r="Q2615" t="str">
        <f t="shared" si="241"/>
        <v>technology</v>
      </c>
      <c r="R2615" t="str">
        <f t="shared" si="242"/>
        <v>space exploration</v>
      </c>
      <c r="S2615" s="8">
        <f t="shared" si="243"/>
        <v>41143.81821759259</v>
      </c>
      <c r="T2615" s="8">
        <f t="shared" si="244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5"/>
        <v>107</v>
      </c>
      <c r="Q2616" t="str">
        <f t="shared" si="241"/>
        <v>technology</v>
      </c>
      <c r="R2616" t="str">
        <f t="shared" si="242"/>
        <v>space exploration</v>
      </c>
      <c r="S2616" s="8">
        <f t="shared" si="243"/>
        <v>41730.708472222221</v>
      </c>
      <c r="T2616" s="8">
        <f t="shared" si="244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5"/>
        <v>47</v>
      </c>
      <c r="Q2617" t="str">
        <f t="shared" si="241"/>
        <v>technology</v>
      </c>
      <c r="R2617" t="str">
        <f t="shared" si="242"/>
        <v>space exploration</v>
      </c>
      <c r="S2617" s="8">
        <f t="shared" si="243"/>
        <v>42453.49726851852</v>
      </c>
      <c r="T2617" s="8">
        <f t="shared" si="244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5"/>
        <v>120</v>
      </c>
      <c r="Q2618" t="str">
        <f t="shared" si="241"/>
        <v>technology</v>
      </c>
      <c r="R2618" t="str">
        <f t="shared" si="242"/>
        <v>space exploration</v>
      </c>
      <c r="S2618" s="8">
        <f t="shared" si="243"/>
        <v>42211.99454861111</v>
      </c>
      <c r="T2618" s="8">
        <f t="shared" si="244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5"/>
        <v>28</v>
      </c>
      <c r="Q2619" t="str">
        <f t="shared" si="241"/>
        <v>technology</v>
      </c>
      <c r="R2619" t="str">
        <f t="shared" si="242"/>
        <v>space exploration</v>
      </c>
      <c r="S2619" s="8">
        <f t="shared" si="243"/>
        <v>41902.874432870369</v>
      </c>
      <c r="T2619" s="8">
        <f t="shared" si="244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5"/>
        <v>205</v>
      </c>
      <c r="Q2620" t="str">
        <f t="shared" si="241"/>
        <v>technology</v>
      </c>
      <c r="R2620" t="str">
        <f t="shared" si="242"/>
        <v>space exploration</v>
      </c>
      <c r="S2620" s="8">
        <f t="shared" si="243"/>
        <v>42279.792372685188</v>
      </c>
      <c r="T2620" s="8">
        <f t="shared" si="244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5"/>
        <v>36</v>
      </c>
      <c r="Q2621" t="str">
        <f t="shared" si="241"/>
        <v>technology</v>
      </c>
      <c r="R2621" t="str">
        <f t="shared" si="242"/>
        <v>space exploration</v>
      </c>
      <c r="S2621" s="8">
        <f t="shared" si="243"/>
        <v>42273.884305555555</v>
      </c>
      <c r="T2621" s="8">
        <f t="shared" si="244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5"/>
        <v>75</v>
      </c>
      <c r="Q2622" t="str">
        <f t="shared" si="241"/>
        <v>technology</v>
      </c>
      <c r="R2622" t="str">
        <f t="shared" si="242"/>
        <v>space exploration</v>
      </c>
      <c r="S2622" s="8">
        <f t="shared" si="243"/>
        <v>42251.16715277778</v>
      </c>
      <c r="T2622" s="8">
        <f t="shared" si="244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5"/>
        <v>47</v>
      </c>
      <c r="Q2623" t="str">
        <f t="shared" si="241"/>
        <v>technology</v>
      </c>
      <c r="R2623" t="str">
        <f t="shared" si="242"/>
        <v>space exploration</v>
      </c>
      <c r="S2623" s="8">
        <f t="shared" si="243"/>
        <v>42115.74754629629</v>
      </c>
      <c r="T2623" s="8">
        <f t="shared" si="244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5"/>
        <v>27</v>
      </c>
      <c r="Q2624" t="str">
        <f t="shared" si="241"/>
        <v>technology</v>
      </c>
      <c r="R2624" t="str">
        <f t="shared" si="242"/>
        <v>space exploration</v>
      </c>
      <c r="S2624" s="8">
        <f t="shared" si="243"/>
        <v>42689.74324074074</v>
      </c>
      <c r="T2624" s="8">
        <f t="shared" si="244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5"/>
        <v>37</v>
      </c>
      <c r="Q2625" t="str">
        <f t="shared" si="241"/>
        <v>technology</v>
      </c>
      <c r="R2625" t="str">
        <f t="shared" si="242"/>
        <v>space exploration</v>
      </c>
      <c r="S2625" s="8">
        <f t="shared" si="243"/>
        <v>42692.256550925929</v>
      </c>
      <c r="T2625" s="8">
        <f t="shared" si="244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ROUND(E2626/D2626*100,0)</f>
        <v>1379</v>
      </c>
      <c r="P2626">
        <f t="shared" si="245"/>
        <v>32</v>
      </c>
      <c r="Q2626" t="str">
        <f t="shared" si="241"/>
        <v>technology</v>
      </c>
      <c r="R2626" t="str">
        <f t="shared" si="242"/>
        <v>space exploration</v>
      </c>
      <c r="S2626" s="8">
        <f t="shared" si="243"/>
        <v>41144.42155092593</v>
      </c>
      <c r="T2626" s="8">
        <f t="shared" si="244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>
        <f t="shared" si="245"/>
        <v>28</v>
      </c>
      <c r="Q2627" t="str">
        <f t="shared" ref="Q2627:Q2690" si="247">LEFT(N2627,SEARCH("/",N2627)-1)</f>
        <v>technology</v>
      </c>
      <c r="R2627" t="str">
        <f t="shared" ref="R2627:R2690" si="248">RIGHT(N2627,LEN(N2627)-SEARCH("/",N2627))</f>
        <v>space exploration</v>
      </c>
      <c r="S2627" s="8">
        <f t="shared" ref="S2627:S2690" si="249">(((J2627/60)/60)/24)+DATE(1970,1,1)</f>
        <v>42658.810277777782</v>
      </c>
      <c r="T2627" s="8">
        <f t="shared" ref="T2627:T2690" si="250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5"/>
        <v>56</v>
      </c>
      <c r="Q2628" t="str">
        <f t="shared" si="247"/>
        <v>technology</v>
      </c>
      <c r="R2628" t="str">
        <f t="shared" si="248"/>
        <v>space exploration</v>
      </c>
      <c r="S2628" s="8">
        <f t="shared" si="249"/>
        <v>42128.628113425926</v>
      </c>
      <c r="T2628" s="8">
        <f t="shared" si="250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5"/>
        <v>22</v>
      </c>
      <c r="Q2629" t="str">
        <f t="shared" si="247"/>
        <v>technology</v>
      </c>
      <c r="R2629" t="str">
        <f t="shared" si="248"/>
        <v>space exploration</v>
      </c>
      <c r="S2629" s="8">
        <f t="shared" si="249"/>
        <v>42304.829409722224</v>
      </c>
      <c r="T2629" s="8">
        <f t="shared" si="250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ref="P2630:P2693" si="251">ROUND(E2630/L2630,0)</f>
        <v>44</v>
      </c>
      <c r="Q2630" t="str">
        <f t="shared" si="247"/>
        <v>technology</v>
      </c>
      <c r="R2630" t="str">
        <f t="shared" si="248"/>
        <v>space exploration</v>
      </c>
      <c r="S2630" s="8">
        <f t="shared" si="249"/>
        <v>41953.966053240743</v>
      </c>
      <c r="T2630" s="8">
        <f t="shared" si="250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51"/>
        <v>64</v>
      </c>
      <c r="Q2631" t="str">
        <f t="shared" si="247"/>
        <v>technology</v>
      </c>
      <c r="R2631" t="str">
        <f t="shared" si="248"/>
        <v>space exploration</v>
      </c>
      <c r="S2631" s="8">
        <f t="shared" si="249"/>
        <v>42108.538449074069</v>
      </c>
      <c r="T2631" s="8">
        <f t="shared" si="250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51"/>
        <v>39</v>
      </c>
      <c r="Q2632" t="str">
        <f t="shared" si="247"/>
        <v>technology</v>
      </c>
      <c r="R2632" t="str">
        <f t="shared" si="248"/>
        <v>space exploration</v>
      </c>
      <c r="S2632" s="8">
        <f t="shared" si="249"/>
        <v>42524.105462962965</v>
      </c>
      <c r="T2632" s="8">
        <f t="shared" si="250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51"/>
        <v>80</v>
      </c>
      <c r="Q2633" t="str">
        <f t="shared" si="247"/>
        <v>technology</v>
      </c>
      <c r="R2633" t="str">
        <f t="shared" si="248"/>
        <v>space exploration</v>
      </c>
      <c r="S2633" s="8">
        <f t="shared" si="249"/>
        <v>42218.169293981482</v>
      </c>
      <c r="T2633" s="8">
        <f t="shared" si="250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51"/>
        <v>35</v>
      </c>
      <c r="Q2634" t="str">
        <f t="shared" si="247"/>
        <v>technology</v>
      </c>
      <c r="R2634" t="str">
        <f t="shared" si="248"/>
        <v>space exploration</v>
      </c>
      <c r="S2634" s="8">
        <f t="shared" si="249"/>
        <v>42494.061793981484</v>
      </c>
      <c r="T2634" s="8">
        <f t="shared" si="250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51"/>
        <v>89</v>
      </c>
      <c r="Q2635" t="str">
        <f t="shared" si="247"/>
        <v>technology</v>
      </c>
      <c r="R2635" t="str">
        <f t="shared" si="248"/>
        <v>space exploration</v>
      </c>
      <c r="S2635" s="8">
        <f t="shared" si="249"/>
        <v>41667.823287037041</v>
      </c>
      <c r="T2635" s="8">
        <f t="shared" si="250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51"/>
        <v>39</v>
      </c>
      <c r="Q2636" t="str">
        <f t="shared" si="247"/>
        <v>technology</v>
      </c>
      <c r="R2636" t="str">
        <f t="shared" si="248"/>
        <v>space exploration</v>
      </c>
      <c r="S2636" s="8">
        <f t="shared" si="249"/>
        <v>42612.656493055561</v>
      </c>
      <c r="T2636" s="8">
        <f t="shared" si="250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51"/>
        <v>137</v>
      </c>
      <c r="Q2637" t="str">
        <f t="shared" si="247"/>
        <v>technology</v>
      </c>
      <c r="R2637" t="str">
        <f t="shared" si="248"/>
        <v>space exploration</v>
      </c>
      <c r="S2637" s="8">
        <f t="shared" si="249"/>
        <v>42037.950937500005</v>
      </c>
      <c r="T2637" s="8">
        <f t="shared" si="250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51"/>
        <v>37</v>
      </c>
      <c r="Q2638" t="str">
        <f t="shared" si="247"/>
        <v>technology</v>
      </c>
      <c r="R2638" t="str">
        <f t="shared" si="248"/>
        <v>space exploration</v>
      </c>
      <c r="S2638" s="8">
        <f t="shared" si="249"/>
        <v>42636.614745370374</v>
      </c>
      <c r="T2638" s="8">
        <f t="shared" si="250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51"/>
        <v>32</v>
      </c>
      <c r="Q2639" t="str">
        <f t="shared" si="247"/>
        <v>technology</v>
      </c>
      <c r="R2639" t="str">
        <f t="shared" si="248"/>
        <v>space exploration</v>
      </c>
      <c r="S2639" s="8">
        <f t="shared" si="249"/>
        <v>42639.549479166672</v>
      </c>
      <c r="T2639" s="8">
        <f t="shared" si="250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51"/>
        <v>25</v>
      </c>
      <c r="Q2640" t="str">
        <f t="shared" si="247"/>
        <v>technology</v>
      </c>
      <c r="R2640" t="str">
        <f t="shared" si="248"/>
        <v>space exploration</v>
      </c>
      <c r="S2640" s="8">
        <f t="shared" si="249"/>
        <v>41989.913136574076</v>
      </c>
      <c r="T2640" s="8">
        <f t="shared" si="250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51"/>
        <v>10</v>
      </c>
      <c r="Q2641" t="str">
        <f t="shared" si="247"/>
        <v>technology</v>
      </c>
      <c r="R2641" t="str">
        <f t="shared" si="248"/>
        <v>space exploration</v>
      </c>
      <c r="S2641" s="8">
        <f t="shared" si="249"/>
        <v>42024.86513888889</v>
      </c>
      <c r="T2641" s="8">
        <f t="shared" si="250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51"/>
        <v>46</v>
      </c>
      <c r="Q2642" t="str">
        <f t="shared" si="247"/>
        <v>technology</v>
      </c>
      <c r="R2642" t="str">
        <f t="shared" si="248"/>
        <v>space exploration</v>
      </c>
      <c r="S2642" s="8">
        <f t="shared" si="249"/>
        <v>42103.160578703704</v>
      </c>
      <c r="T2642" s="8">
        <f t="shared" si="250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8">
        <f t="shared" si="249"/>
        <v>41880.827118055553</v>
      </c>
      <c r="T2643" s="8">
        <f t="shared" si="250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51"/>
        <v>#DIV/0!</v>
      </c>
      <c r="Q2644" t="str">
        <f t="shared" si="247"/>
        <v>technology</v>
      </c>
      <c r="R2644" t="str">
        <f t="shared" si="248"/>
        <v>space exploration</v>
      </c>
      <c r="S2644" s="8">
        <f t="shared" si="249"/>
        <v>42536.246620370366</v>
      </c>
      <c r="T2644" s="8">
        <f t="shared" si="250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51"/>
        <v>224</v>
      </c>
      <c r="Q2645" t="str">
        <f t="shared" si="247"/>
        <v>technology</v>
      </c>
      <c r="R2645" t="str">
        <f t="shared" si="248"/>
        <v>space exploration</v>
      </c>
      <c r="S2645" s="8">
        <f t="shared" si="249"/>
        <v>42689.582349537035</v>
      </c>
      <c r="T2645" s="8">
        <f t="shared" si="250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51"/>
        <v>39</v>
      </c>
      <c r="Q2646" t="str">
        <f t="shared" si="247"/>
        <v>technology</v>
      </c>
      <c r="R2646" t="str">
        <f t="shared" si="248"/>
        <v>space exploration</v>
      </c>
      <c r="S2646" s="8">
        <f t="shared" si="249"/>
        <v>42774.792071759264</v>
      </c>
      <c r="T2646" s="8">
        <f t="shared" si="250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51"/>
        <v>91</v>
      </c>
      <c r="Q2647" t="str">
        <f t="shared" si="247"/>
        <v>technology</v>
      </c>
      <c r="R2647" t="str">
        <f t="shared" si="248"/>
        <v>space exploration</v>
      </c>
      <c r="S2647" s="8">
        <f t="shared" si="249"/>
        <v>41921.842627314814</v>
      </c>
      <c r="T2647" s="8">
        <f t="shared" si="250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51"/>
        <v>79</v>
      </c>
      <c r="Q2648" t="str">
        <f t="shared" si="247"/>
        <v>technology</v>
      </c>
      <c r="R2648" t="str">
        <f t="shared" si="248"/>
        <v>space exploration</v>
      </c>
      <c r="S2648" s="8">
        <f t="shared" si="249"/>
        <v>42226.313298611116</v>
      </c>
      <c r="T2648" s="8">
        <f t="shared" si="250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8">
        <f t="shared" si="249"/>
        <v>42200.261793981481</v>
      </c>
      <c r="T2649" s="8">
        <f t="shared" si="250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51"/>
        <v>18</v>
      </c>
      <c r="Q2650" t="str">
        <f t="shared" si="247"/>
        <v>technology</v>
      </c>
      <c r="R2650" t="str">
        <f t="shared" si="248"/>
        <v>space exploration</v>
      </c>
      <c r="S2650" s="8">
        <f t="shared" si="249"/>
        <v>42408.714814814812</v>
      </c>
      <c r="T2650" s="8">
        <f t="shared" si="250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51"/>
        <v>41</v>
      </c>
      <c r="Q2651" t="str">
        <f t="shared" si="247"/>
        <v>technology</v>
      </c>
      <c r="R2651" t="str">
        <f t="shared" si="248"/>
        <v>space exploration</v>
      </c>
      <c r="S2651" s="8">
        <f t="shared" si="249"/>
        <v>42341.99700231482</v>
      </c>
      <c r="T2651" s="8">
        <f t="shared" si="250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51"/>
        <v>72</v>
      </c>
      <c r="Q2652" t="str">
        <f t="shared" si="247"/>
        <v>technology</v>
      </c>
      <c r="R2652" t="str">
        <f t="shared" si="248"/>
        <v>space exploration</v>
      </c>
      <c r="S2652" s="8">
        <f t="shared" si="249"/>
        <v>42695.624340277776</v>
      </c>
      <c r="T2652" s="8">
        <f t="shared" si="250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51"/>
        <v>308</v>
      </c>
      <c r="Q2653" t="str">
        <f t="shared" si="247"/>
        <v>technology</v>
      </c>
      <c r="R2653" t="str">
        <f t="shared" si="248"/>
        <v>space exploration</v>
      </c>
      <c r="S2653" s="8">
        <f t="shared" si="249"/>
        <v>42327.805659722217</v>
      </c>
      <c r="T2653" s="8">
        <f t="shared" si="250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51"/>
        <v>80</v>
      </c>
      <c r="Q2654" t="str">
        <f t="shared" si="247"/>
        <v>technology</v>
      </c>
      <c r="R2654" t="str">
        <f t="shared" si="248"/>
        <v>space exploration</v>
      </c>
      <c r="S2654" s="8">
        <f t="shared" si="249"/>
        <v>41953.158854166672</v>
      </c>
      <c r="T2654" s="8">
        <f t="shared" si="250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51"/>
        <v>84</v>
      </c>
      <c r="Q2655" t="str">
        <f t="shared" si="247"/>
        <v>technology</v>
      </c>
      <c r="R2655" t="str">
        <f t="shared" si="248"/>
        <v>space exploration</v>
      </c>
      <c r="S2655" s="8">
        <f t="shared" si="249"/>
        <v>41771.651932870373</v>
      </c>
      <c r="T2655" s="8">
        <f t="shared" si="250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51"/>
        <v>9</v>
      </c>
      <c r="Q2656" t="str">
        <f t="shared" si="247"/>
        <v>technology</v>
      </c>
      <c r="R2656" t="str">
        <f t="shared" si="248"/>
        <v>space exploration</v>
      </c>
      <c r="S2656" s="8">
        <f t="shared" si="249"/>
        <v>42055.600995370376</v>
      </c>
      <c r="T2656" s="8">
        <f t="shared" si="250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51"/>
        <v>73</v>
      </c>
      <c r="Q2657" t="str">
        <f t="shared" si="247"/>
        <v>technology</v>
      </c>
      <c r="R2657" t="str">
        <f t="shared" si="248"/>
        <v>space exploration</v>
      </c>
      <c r="S2657" s="8">
        <f t="shared" si="249"/>
        <v>42381.866284722222</v>
      </c>
      <c r="T2657" s="8">
        <f t="shared" si="250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51"/>
        <v>113</v>
      </c>
      <c r="Q2658" t="str">
        <f t="shared" si="247"/>
        <v>technology</v>
      </c>
      <c r="R2658" t="str">
        <f t="shared" si="248"/>
        <v>space exploration</v>
      </c>
      <c r="S2658" s="8">
        <f t="shared" si="249"/>
        <v>42767.688518518517</v>
      </c>
      <c r="T2658" s="8">
        <f t="shared" si="250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51"/>
        <v>95</v>
      </c>
      <c r="Q2659" t="str">
        <f t="shared" si="247"/>
        <v>technology</v>
      </c>
      <c r="R2659" t="str">
        <f t="shared" si="248"/>
        <v>space exploration</v>
      </c>
      <c r="S2659" s="8">
        <f t="shared" si="249"/>
        <v>42551.928854166668</v>
      </c>
      <c r="T2659" s="8">
        <f t="shared" si="250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51"/>
        <v>23</v>
      </c>
      <c r="Q2660" t="str">
        <f t="shared" si="247"/>
        <v>technology</v>
      </c>
      <c r="R2660" t="str">
        <f t="shared" si="248"/>
        <v>space exploration</v>
      </c>
      <c r="S2660" s="8">
        <f t="shared" si="249"/>
        <v>42551.884189814817</v>
      </c>
      <c r="T2660" s="8">
        <f t="shared" si="250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51"/>
        <v>133</v>
      </c>
      <c r="Q2661" t="str">
        <f t="shared" si="247"/>
        <v>technology</v>
      </c>
      <c r="R2661" t="str">
        <f t="shared" si="248"/>
        <v>space exploration</v>
      </c>
      <c r="S2661" s="8">
        <f t="shared" si="249"/>
        <v>42082.069560185191</v>
      </c>
      <c r="T2661" s="8">
        <f t="shared" si="250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51"/>
        <v>4</v>
      </c>
      <c r="Q2662" t="str">
        <f t="shared" si="247"/>
        <v>technology</v>
      </c>
      <c r="R2662" t="str">
        <f t="shared" si="248"/>
        <v>space exploration</v>
      </c>
      <c r="S2662" s="8">
        <f t="shared" si="249"/>
        <v>42272.713171296295</v>
      </c>
      <c r="T2662" s="8">
        <f t="shared" si="250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51"/>
        <v>86</v>
      </c>
      <c r="Q2663" t="str">
        <f t="shared" si="247"/>
        <v>technology</v>
      </c>
      <c r="R2663" t="str">
        <f t="shared" si="248"/>
        <v>makerspaces</v>
      </c>
      <c r="S2663" s="8">
        <f t="shared" si="249"/>
        <v>41542.958449074074</v>
      </c>
      <c r="T2663" s="8">
        <f t="shared" si="250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8">
        <f t="shared" si="249"/>
        <v>42207.746678240743</v>
      </c>
      <c r="T2664" s="8">
        <f t="shared" si="250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51"/>
        <v>374</v>
      </c>
      <c r="Q2665" t="str">
        <f t="shared" si="247"/>
        <v>technology</v>
      </c>
      <c r="R2665" t="str">
        <f t="shared" si="248"/>
        <v>makerspaces</v>
      </c>
      <c r="S2665" s="8">
        <f t="shared" si="249"/>
        <v>42222.622766203705</v>
      </c>
      <c r="T2665" s="8">
        <f t="shared" si="250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51"/>
        <v>174</v>
      </c>
      <c r="Q2666" t="str">
        <f t="shared" si="247"/>
        <v>technology</v>
      </c>
      <c r="R2666" t="str">
        <f t="shared" si="248"/>
        <v>makerspaces</v>
      </c>
      <c r="S2666" s="8">
        <f t="shared" si="249"/>
        <v>42313.02542824074</v>
      </c>
      <c r="T2666" s="8">
        <f t="shared" si="250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51"/>
        <v>94</v>
      </c>
      <c r="Q2667" t="str">
        <f t="shared" si="247"/>
        <v>technology</v>
      </c>
      <c r="R2667" t="str">
        <f t="shared" si="248"/>
        <v>makerspaces</v>
      </c>
      <c r="S2667" s="8">
        <f t="shared" si="249"/>
        <v>42083.895532407405</v>
      </c>
      <c r="T2667" s="8">
        <f t="shared" si="250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51"/>
        <v>77</v>
      </c>
      <c r="Q2668" t="str">
        <f t="shared" si="247"/>
        <v>technology</v>
      </c>
      <c r="R2668" t="str">
        <f t="shared" si="248"/>
        <v>makerspaces</v>
      </c>
      <c r="S2668" s="8">
        <f t="shared" si="249"/>
        <v>42235.764340277776</v>
      </c>
      <c r="T2668" s="8">
        <f t="shared" si="250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51"/>
        <v>92</v>
      </c>
      <c r="Q2669" t="str">
        <f t="shared" si="247"/>
        <v>technology</v>
      </c>
      <c r="R2669" t="str">
        <f t="shared" si="248"/>
        <v>makerspaces</v>
      </c>
      <c r="S2669" s="8">
        <f t="shared" si="249"/>
        <v>42380.926111111112</v>
      </c>
      <c r="T2669" s="8">
        <f t="shared" si="250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51"/>
        <v>61</v>
      </c>
      <c r="Q2670" t="str">
        <f t="shared" si="247"/>
        <v>technology</v>
      </c>
      <c r="R2670" t="str">
        <f t="shared" si="248"/>
        <v>makerspaces</v>
      </c>
      <c r="S2670" s="8">
        <f t="shared" si="249"/>
        <v>42275.588715277772</v>
      </c>
      <c r="T2670" s="8">
        <f t="shared" si="250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8">
        <f t="shared" si="249"/>
        <v>42319.035833333335</v>
      </c>
      <c r="T2671" s="8">
        <f t="shared" si="250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51"/>
        <v>42</v>
      </c>
      <c r="Q2672" t="str">
        <f t="shared" si="247"/>
        <v>technology</v>
      </c>
      <c r="R2672" t="str">
        <f t="shared" si="248"/>
        <v>makerspaces</v>
      </c>
      <c r="S2672" s="8">
        <f t="shared" si="249"/>
        <v>41821.020601851851</v>
      </c>
      <c r="T2672" s="8">
        <f t="shared" si="250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51"/>
        <v>34</v>
      </c>
      <c r="Q2673" t="str">
        <f t="shared" si="247"/>
        <v>technology</v>
      </c>
      <c r="R2673" t="str">
        <f t="shared" si="248"/>
        <v>makerspaces</v>
      </c>
      <c r="S2673" s="8">
        <f t="shared" si="249"/>
        <v>41962.749027777783</v>
      </c>
      <c r="T2673" s="8">
        <f t="shared" si="250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51"/>
        <v>71</v>
      </c>
      <c r="Q2674" t="str">
        <f t="shared" si="247"/>
        <v>technology</v>
      </c>
      <c r="R2674" t="str">
        <f t="shared" si="248"/>
        <v>makerspaces</v>
      </c>
      <c r="S2674" s="8">
        <f t="shared" si="249"/>
        <v>42344.884143518517</v>
      </c>
      <c r="T2674" s="8">
        <f t="shared" si="250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51"/>
        <v>167</v>
      </c>
      <c r="Q2675" t="str">
        <f t="shared" si="247"/>
        <v>technology</v>
      </c>
      <c r="R2675" t="str">
        <f t="shared" si="248"/>
        <v>makerspaces</v>
      </c>
      <c r="S2675" s="8">
        <f t="shared" si="249"/>
        <v>41912.541655092595</v>
      </c>
      <c r="T2675" s="8">
        <f t="shared" si="250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51"/>
        <v>129</v>
      </c>
      <c r="Q2676" t="str">
        <f t="shared" si="247"/>
        <v>technology</v>
      </c>
      <c r="R2676" t="str">
        <f t="shared" si="248"/>
        <v>makerspaces</v>
      </c>
      <c r="S2676" s="8">
        <f t="shared" si="249"/>
        <v>42529.632754629631</v>
      </c>
      <c r="T2676" s="8">
        <f t="shared" si="250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51"/>
        <v>65</v>
      </c>
      <c r="Q2677" t="str">
        <f t="shared" si="247"/>
        <v>technology</v>
      </c>
      <c r="R2677" t="str">
        <f t="shared" si="248"/>
        <v>makerspaces</v>
      </c>
      <c r="S2677" s="8">
        <f t="shared" si="249"/>
        <v>41923.857511574075</v>
      </c>
      <c r="T2677" s="8">
        <f t="shared" si="250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51"/>
        <v>118</v>
      </c>
      <c r="Q2678" t="str">
        <f t="shared" si="247"/>
        <v>technology</v>
      </c>
      <c r="R2678" t="str">
        <f t="shared" si="248"/>
        <v>makerspaces</v>
      </c>
      <c r="S2678" s="8">
        <f t="shared" si="249"/>
        <v>42482.624699074076</v>
      </c>
      <c r="T2678" s="8">
        <f t="shared" si="250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51"/>
        <v>126</v>
      </c>
      <c r="Q2679" t="str">
        <f t="shared" si="247"/>
        <v>technology</v>
      </c>
      <c r="R2679" t="str">
        <f t="shared" si="248"/>
        <v>makerspaces</v>
      </c>
      <c r="S2679" s="8">
        <f t="shared" si="249"/>
        <v>41793.029432870368</v>
      </c>
      <c r="T2679" s="8">
        <f t="shared" si="250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8">
        <f t="shared" si="249"/>
        <v>42241.798206018517</v>
      </c>
      <c r="T2680" s="8">
        <f t="shared" si="250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8">
        <f t="shared" si="249"/>
        <v>42033.001087962963</v>
      </c>
      <c r="T2681" s="8">
        <f t="shared" si="250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8">
        <f t="shared" si="249"/>
        <v>42436.211701388893</v>
      </c>
      <c r="T2682" s="8">
        <f t="shared" si="250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51"/>
        <v>28</v>
      </c>
      <c r="Q2683" t="str">
        <f t="shared" si="247"/>
        <v>food</v>
      </c>
      <c r="R2683" t="str">
        <f t="shared" si="248"/>
        <v>food trucks</v>
      </c>
      <c r="S2683" s="8">
        <f t="shared" si="249"/>
        <v>41805.895254629628</v>
      </c>
      <c r="T2683" s="8">
        <f t="shared" si="250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51"/>
        <v>85</v>
      </c>
      <c r="Q2684" t="str">
        <f t="shared" si="247"/>
        <v>food</v>
      </c>
      <c r="R2684" t="str">
        <f t="shared" si="248"/>
        <v>food trucks</v>
      </c>
      <c r="S2684" s="8">
        <f t="shared" si="249"/>
        <v>41932.871990740743</v>
      </c>
      <c r="T2684" s="8">
        <f t="shared" si="250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51"/>
        <v>12</v>
      </c>
      <c r="Q2685" t="str">
        <f t="shared" si="247"/>
        <v>food</v>
      </c>
      <c r="R2685" t="str">
        <f t="shared" si="248"/>
        <v>food trucks</v>
      </c>
      <c r="S2685" s="8">
        <f t="shared" si="249"/>
        <v>42034.75509259259</v>
      </c>
      <c r="T2685" s="8">
        <f t="shared" si="250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51"/>
        <v>200</v>
      </c>
      <c r="Q2686" t="str">
        <f t="shared" si="247"/>
        <v>food</v>
      </c>
      <c r="R2686" t="str">
        <f t="shared" si="248"/>
        <v>food trucks</v>
      </c>
      <c r="S2686" s="8">
        <f t="shared" si="249"/>
        <v>41820.914641203701</v>
      </c>
      <c r="T2686" s="8">
        <f t="shared" si="250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51"/>
        <v>10</v>
      </c>
      <c r="Q2687" t="str">
        <f t="shared" si="247"/>
        <v>food</v>
      </c>
      <c r="R2687" t="str">
        <f t="shared" si="248"/>
        <v>food trucks</v>
      </c>
      <c r="S2687" s="8">
        <f t="shared" si="249"/>
        <v>42061.69594907407</v>
      </c>
      <c r="T2687" s="8">
        <f t="shared" si="250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51"/>
        <v>#DIV/0!</v>
      </c>
      <c r="Q2688" t="str">
        <f t="shared" si="247"/>
        <v>food</v>
      </c>
      <c r="R2688" t="str">
        <f t="shared" si="248"/>
        <v>food trucks</v>
      </c>
      <c r="S2688" s="8">
        <f t="shared" si="249"/>
        <v>41892.974803240737</v>
      </c>
      <c r="T2688" s="8">
        <f t="shared" si="250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51"/>
        <v>#DIV/0!</v>
      </c>
      <c r="Q2689" t="str">
        <f t="shared" si="247"/>
        <v>food</v>
      </c>
      <c r="R2689" t="str">
        <f t="shared" si="248"/>
        <v>food trucks</v>
      </c>
      <c r="S2689" s="8">
        <f t="shared" si="249"/>
        <v>42154.64025462963</v>
      </c>
      <c r="T2689" s="8">
        <f t="shared" si="250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ROUND(E2690/D2690*100,0)</f>
        <v>0</v>
      </c>
      <c r="P2690">
        <f t="shared" si="251"/>
        <v>5</v>
      </c>
      <c r="Q2690" t="str">
        <f t="shared" si="247"/>
        <v>food</v>
      </c>
      <c r="R2690" t="str">
        <f t="shared" si="248"/>
        <v>food trucks</v>
      </c>
      <c r="S2690" s="8">
        <f t="shared" si="249"/>
        <v>42028.118865740747</v>
      </c>
      <c r="T2690" s="8">
        <f t="shared" si="250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>
        <f t="shared" si="251"/>
        <v>1</v>
      </c>
      <c r="Q2691" t="str">
        <f t="shared" ref="Q2691:Q2754" si="253">LEFT(N2691,SEARCH("/",N2691)-1)</f>
        <v>food</v>
      </c>
      <c r="R2691" t="str">
        <f t="shared" ref="R2691:R2754" si="254">RIGHT(N2691,LEN(N2691)-SEARCH("/",N2691))</f>
        <v>food trucks</v>
      </c>
      <c r="S2691" s="8">
        <f t="shared" ref="S2691:S2754" si="255">(((J2691/60)/60)/24)+DATE(1970,1,1)</f>
        <v>42551.961689814809</v>
      </c>
      <c r="T2691" s="8">
        <f t="shared" ref="T2691:T2754" si="256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1"/>
        <v>73</v>
      </c>
      <c r="Q2692" t="str">
        <f t="shared" si="253"/>
        <v>food</v>
      </c>
      <c r="R2692" t="str">
        <f t="shared" si="254"/>
        <v>food trucks</v>
      </c>
      <c r="S2692" s="8">
        <f t="shared" si="255"/>
        <v>42113.105046296296</v>
      </c>
      <c r="T2692" s="8">
        <f t="shared" si="256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1"/>
        <v>18</v>
      </c>
      <c r="Q2693" t="str">
        <f t="shared" si="253"/>
        <v>food</v>
      </c>
      <c r="R2693" t="str">
        <f t="shared" si="254"/>
        <v>food trucks</v>
      </c>
      <c r="S2693" s="8">
        <f t="shared" si="255"/>
        <v>42089.724039351851</v>
      </c>
      <c r="T2693" s="8">
        <f t="shared" si="256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ref="P2694:P2757" si="257">ROUND(E2694/L2694,0)</f>
        <v>25</v>
      </c>
      <c r="Q2694" t="str">
        <f t="shared" si="253"/>
        <v>food</v>
      </c>
      <c r="R2694" t="str">
        <f t="shared" si="254"/>
        <v>food trucks</v>
      </c>
      <c r="S2694" s="8">
        <f t="shared" si="255"/>
        <v>42058.334027777775</v>
      </c>
      <c r="T2694" s="8">
        <f t="shared" si="256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7"/>
        <v>13</v>
      </c>
      <c r="Q2695" t="str">
        <f t="shared" si="253"/>
        <v>food</v>
      </c>
      <c r="R2695" t="str">
        <f t="shared" si="254"/>
        <v>food trucks</v>
      </c>
      <c r="S2695" s="8">
        <f t="shared" si="255"/>
        <v>41834.138495370367</v>
      </c>
      <c r="T2695" s="8">
        <f t="shared" si="256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7"/>
        <v>1</v>
      </c>
      <c r="Q2696" t="str">
        <f t="shared" si="253"/>
        <v>food</v>
      </c>
      <c r="R2696" t="str">
        <f t="shared" si="254"/>
        <v>food trucks</v>
      </c>
      <c r="S2696" s="8">
        <f t="shared" si="255"/>
        <v>41878.140497685185</v>
      </c>
      <c r="T2696" s="8">
        <f t="shared" si="256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7"/>
        <v>24</v>
      </c>
      <c r="Q2697" t="str">
        <f t="shared" si="253"/>
        <v>food</v>
      </c>
      <c r="R2697" t="str">
        <f t="shared" si="254"/>
        <v>food trucks</v>
      </c>
      <c r="S2697" s="8">
        <f t="shared" si="255"/>
        <v>42048.181921296295</v>
      </c>
      <c r="T2697" s="8">
        <f t="shared" si="256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7"/>
        <v>89</v>
      </c>
      <c r="Q2698" t="str">
        <f t="shared" si="253"/>
        <v>food</v>
      </c>
      <c r="R2698" t="str">
        <f t="shared" si="254"/>
        <v>food trucks</v>
      </c>
      <c r="S2698" s="8">
        <f t="shared" si="255"/>
        <v>41964.844444444447</v>
      </c>
      <c r="T2698" s="8">
        <f t="shared" si="256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7"/>
        <v>117</v>
      </c>
      <c r="Q2699" t="str">
        <f t="shared" si="253"/>
        <v>food</v>
      </c>
      <c r="R2699" t="str">
        <f t="shared" si="254"/>
        <v>food trucks</v>
      </c>
      <c r="S2699" s="8">
        <f t="shared" si="255"/>
        <v>42187.940081018518</v>
      </c>
      <c r="T2699" s="8">
        <f t="shared" si="256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7"/>
        <v>13</v>
      </c>
      <c r="Q2700" t="str">
        <f t="shared" si="253"/>
        <v>food</v>
      </c>
      <c r="R2700" t="str">
        <f t="shared" si="254"/>
        <v>food trucks</v>
      </c>
      <c r="S2700" s="8">
        <f t="shared" si="255"/>
        <v>41787.898240740738</v>
      </c>
      <c r="T2700" s="8">
        <f t="shared" si="256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7"/>
        <v>#DIV/0!</v>
      </c>
      <c r="Q2701" t="str">
        <f t="shared" si="253"/>
        <v>food</v>
      </c>
      <c r="R2701" t="str">
        <f t="shared" si="254"/>
        <v>food trucks</v>
      </c>
      <c r="S2701" s="8">
        <f t="shared" si="255"/>
        <v>41829.896562499998</v>
      </c>
      <c r="T2701" s="8">
        <f t="shared" si="256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7"/>
        <v>18</v>
      </c>
      <c r="Q2702" t="str">
        <f t="shared" si="253"/>
        <v>food</v>
      </c>
      <c r="R2702" t="str">
        <f t="shared" si="254"/>
        <v>food trucks</v>
      </c>
      <c r="S2702" s="8">
        <f t="shared" si="255"/>
        <v>41870.87467592593</v>
      </c>
      <c r="T2702" s="8">
        <f t="shared" si="256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7"/>
        <v>34</v>
      </c>
      <c r="Q2703" t="str">
        <f t="shared" si="253"/>
        <v>theater</v>
      </c>
      <c r="R2703" t="str">
        <f t="shared" si="254"/>
        <v>spaces</v>
      </c>
      <c r="S2703" s="8">
        <f t="shared" si="255"/>
        <v>42801.774699074071</v>
      </c>
      <c r="T2703" s="8">
        <f t="shared" si="256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7"/>
        <v>132</v>
      </c>
      <c r="Q2704" t="str">
        <f t="shared" si="253"/>
        <v>theater</v>
      </c>
      <c r="R2704" t="str">
        <f t="shared" si="254"/>
        <v>spaces</v>
      </c>
      <c r="S2704" s="8">
        <f t="shared" si="255"/>
        <v>42800.801817129628</v>
      </c>
      <c r="T2704" s="8">
        <f t="shared" si="256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7"/>
        <v>922</v>
      </c>
      <c r="Q2705" t="str">
        <f t="shared" si="253"/>
        <v>theater</v>
      </c>
      <c r="R2705" t="str">
        <f t="shared" si="254"/>
        <v>spaces</v>
      </c>
      <c r="S2705" s="8">
        <f t="shared" si="255"/>
        <v>42756.690162037034</v>
      </c>
      <c r="T2705" s="8">
        <f t="shared" si="256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7"/>
        <v>164</v>
      </c>
      <c r="Q2706" t="str">
        <f t="shared" si="253"/>
        <v>theater</v>
      </c>
      <c r="R2706" t="str">
        <f t="shared" si="254"/>
        <v>spaces</v>
      </c>
      <c r="S2706" s="8">
        <f t="shared" si="255"/>
        <v>42787.862430555557</v>
      </c>
      <c r="T2706" s="8">
        <f t="shared" si="256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7"/>
        <v>217</v>
      </c>
      <c r="Q2707" t="str">
        <f t="shared" si="253"/>
        <v>theater</v>
      </c>
      <c r="R2707" t="str">
        <f t="shared" si="254"/>
        <v>spaces</v>
      </c>
      <c r="S2707" s="8">
        <f t="shared" si="255"/>
        <v>42773.916180555556</v>
      </c>
      <c r="T2707" s="8">
        <f t="shared" si="256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7"/>
        <v>149</v>
      </c>
      <c r="Q2708" t="str">
        <f t="shared" si="253"/>
        <v>theater</v>
      </c>
      <c r="R2708" t="str">
        <f t="shared" si="254"/>
        <v>spaces</v>
      </c>
      <c r="S2708" s="8">
        <f t="shared" si="255"/>
        <v>41899.294942129629</v>
      </c>
      <c r="T2708" s="8">
        <f t="shared" si="256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7"/>
        <v>71</v>
      </c>
      <c r="Q2709" t="str">
        <f t="shared" si="253"/>
        <v>theater</v>
      </c>
      <c r="R2709" t="str">
        <f t="shared" si="254"/>
        <v>spaces</v>
      </c>
      <c r="S2709" s="8">
        <f t="shared" si="255"/>
        <v>41391.782905092594</v>
      </c>
      <c r="T2709" s="8">
        <f t="shared" si="256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7"/>
        <v>44</v>
      </c>
      <c r="Q2710" t="str">
        <f t="shared" si="253"/>
        <v>theater</v>
      </c>
      <c r="R2710" t="str">
        <f t="shared" si="254"/>
        <v>spaces</v>
      </c>
      <c r="S2710" s="8">
        <f t="shared" si="255"/>
        <v>42512.698217592595</v>
      </c>
      <c r="T2710" s="8">
        <f t="shared" si="256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7"/>
        <v>165</v>
      </c>
      <c r="Q2711" t="str">
        <f t="shared" si="253"/>
        <v>theater</v>
      </c>
      <c r="R2711" t="str">
        <f t="shared" si="254"/>
        <v>spaces</v>
      </c>
      <c r="S2711" s="8">
        <f t="shared" si="255"/>
        <v>42612.149780092594</v>
      </c>
      <c r="T2711" s="8">
        <f t="shared" si="256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7"/>
        <v>85</v>
      </c>
      <c r="Q2712" t="str">
        <f t="shared" si="253"/>
        <v>theater</v>
      </c>
      <c r="R2712" t="str">
        <f t="shared" si="254"/>
        <v>spaces</v>
      </c>
      <c r="S2712" s="8">
        <f t="shared" si="255"/>
        <v>41828.229490740741</v>
      </c>
      <c r="T2712" s="8">
        <f t="shared" si="256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7"/>
        <v>54</v>
      </c>
      <c r="Q2713" t="str">
        <f t="shared" si="253"/>
        <v>theater</v>
      </c>
      <c r="R2713" t="str">
        <f t="shared" si="254"/>
        <v>spaces</v>
      </c>
      <c r="S2713" s="8">
        <f t="shared" si="255"/>
        <v>41780.745254629634</v>
      </c>
      <c r="T2713" s="8">
        <f t="shared" si="256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7"/>
        <v>51</v>
      </c>
      <c r="Q2714" t="str">
        <f t="shared" si="253"/>
        <v>theater</v>
      </c>
      <c r="R2714" t="str">
        <f t="shared" si="254"/>
        <v>spaces</v>
      </c>
      <c r="S2714" s="8">
        <f t="shared" si="255"/>
        <v>41432.062037037038</v>
      </c>
      <c r="T2714" s="8">
        <f t="shared" si="256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7"/>
        <v>108</v>
      </c>
      <c r="Q2715" t="str">
        <f t="shared" si="253"/>
        <v>theater</v>
      </c>
      <c r="R2715" t="str">
        <f t="shared" si="254"/>
        <v>spaces</v>
      </c>
      <c r="S2715" s="8">
        <f t="shared" si="255"/>
        <v>42322.653749999998</v>
      </c>
      <c r="T2715" s="8">
        <f t="shared" si="256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7"/>
        <v>95</v>
      </c>
      <c r="Q2716" t="str">
        <f t="shared" si="253"/>
        <v>theater</v>
      </c>
      <c r="R2716" t="str">
        <f t="shared" si="254"/>
        <v>spaces</v>
      </c>
      <c r="S2716" s="8">
        <f t="shared" si="255"/>
        <v>42629.655046296291</v>
      </c>
      <c r="T2716" s="8">
        <f t="shared" si="256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7"/>
        <v>58</v>
      </c>
      <c r="Q2717" t="str">
        <f t="shared" si="253"/>
        <v>theater</v>
      </c>
      <c r="R2717" t="str">
        <f t="shared" si="254"/>
        <v>spaces</v>
      </c>
      <c r="S2717" s="8">
        <f t="shared" si="255"/>
        <v>42387.398472222223</v>
      </c>
      <c r="T2717" s="8">
        <f t="shared" si="256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7"/>
        <v>64</v>
      </c>
      <c r="Q2718" t="str">
        <f t="shared" si="253"/>
        <v>theater</v>
      </c>
      <c r="R2718" t="str">
        <f t="shared" si="254"/>
        <v>spaces</v>
      </c>
      <c r="S2718" s="8">
        <f t="shared" si="255"/>
        <v>42255.333252314813</v>
      </c>
      <c r="T2718" s="8">
        <f t="shared" si="256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7"/>
        <v>92</v>
      </c>
      <c r="Q2719" t="str">
        <f t="shared" si="253"/>
        <v>theater</v>
      </c>
      <c r="R2719" t="str">
        <f t="shared" si="254"/>
        <v>spaces</v>
      </c>
      <c r="S2719" s="8">
        <f t="shared" si="255"/>
        <v>41934.914918981485</v>
      </c>
      <c r="T2719" s="8">
        <f t="shared" si="256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7"/>
        <v>126</v>
      </c>
      <c r="Q2720" t="str">
        <f t="shared" si="253"/>
        <v>theater</v>
      </c>
      <c r="R2720" t="str">
        <f t="shared" si="254"/>
        <v>spaces</v>
      </c>
      <c r="S2720" s="8">
        <f t="shared" si="255"/>
        <v>42465.596585648149</v>
      </c>
      <c r="T2720" s="8">
        <f t="shared" si="256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7"/>
        <v>95</v>
      </c>
      <c r="Q2721" t="str">
        <f t="shared" si="253"/>
        <v>theater</v>
      </c>
      <c r="R2721" t="str">
        <f t="shared" si="254"/>
        <v>spaces</v>
      </c>
      <c r="S2721" s="8">
        <f t="shared" si="255"/>
        <v>42418.031180555554</v>
      </c>
      <c r="T2721" s="8">
        <f t="shared" si="256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7"/>
        <v>171</v>
      </c>
      <c r="Q2722" t="str">
        <f t="shared" si="253"/>
        <v>theater</v>
      </c>
      <c r="R2722" t="str">
        <f t="shared" si="254"/>
        <v>spaces</v>
      </c>
      <c r="S2722" s="8">
        <f t="shared" si="255"/>
        <v>42655.465891203698</v>
      </c>
      <c r="T2722" s="8">
        <f t="shared" si="256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7"/>
        <v>41</v>
      </c>
      <c r="Q2723" t="str">
        <f t="shared" si="253"/>
        <v>technology</v>
      </c>
      <c r="R2723" t="str">
        <f t="shared" si="254"/>
        <v>hardware</v>
      </c>
      <c r="S2723" s="8">
        <f t="shared" si="255"/>
        <v>41493.543958333335</v>
      </c>
      <c r="T2723" s="8">
        <f t="shared" si="256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7"/>
        <v>68</v>
      </c>
      <c r="Q2724" t="str">
        <f t="shared" si="253"/>
        <v>technology</v>
      </c>
      <c r="R2724" t="str">
        <f t="shared" si="254"/>
        <v>hardware</v>
      </c>
      <c r="S2724" s="8">
        <f t="shared" si="255"/>
        <v>42704.857094907406</v>
      </c>
      <c r="T2724" s="8">
        <f t="shared" si="256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7"/>
        <v>95</v>
      </c>
      <c r="Q2725" t="str">
        <f t="shared" si="253"/>
        <v>technology</v>
      </c>
      <c r="R2725" t="str">
        <f t="shared" si="254"/>
        <v>hardware</v>
      </c>
      <c r="S2725" s="8">
        <f t="shared" si="255"/>
        <v>41944.83898148148</v>
      </c>
      <c r="T2725" s="8">
        <f t="shared" si="256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7"/>
        <v>7</v>
      </c>
      <c r="Q2726" t="str">
        <f t="shared" si="253"/>
        <v>technology</v>
      </c>
      <c r="R2726" t="str">
        <f t="shared" si="254"/>
        <v>hardware</v>
      </c>
      <c r="S2726" s="8">
        <f t="shared" si="255"/>
        <v>42199.32707175926</v>
      </c>
      <c r="T2726" s="8">
        <f t="shared" si="256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7"/>
        <v>512</v>
      </c>
      <c r="Q2727" t="str">
        <f t="shared" si="253"/>
        <v>technology</v>
      </c>
      <c r="R2727" t="str">
        <f t="shared" si="254"/>
        <v>hardware</v>
      </c>
      <c r="S2727" s="8">
        <f t="shared" si="255"/>
        <v>42745.744618055556</v>
      </c>
      <c r="T2727" s="8">
        <f t="shared" si="256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7"/>
        <v>262</v>
      </c>
      <c r="Q2728" t="str">
        <f t="shared" si="253"/>
        <v>technology</v>
      </c>
      <c r="R2728" t="str">
        <f t="shared" si="254"/>
        <v>hardware</v>
      </c>
      <c r="S2728" s="8">
        <f t="shared" si="255"/>
        <v>42452.579988425925</v>
      </c>
      <c r="T2728" s="8">
        <f t="shared" si="256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7"/>
        <v>70</v>
      </c>
      <c r="Q2729" t="str">
        <f t="shared" si="253"/>
        <v>technology</v>
      </c>
      <c r="R2729" t="str">
        <f t="shared" si="254"/>
        <v>hardware</v>
      </c>
      <c r="S2729" s="8">
        <f t="shared" si="255"/>
        <v>42198.676655092597</v>
      </c>
      <c r="T2729" s="8">
        <f t="shared" si="256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7"/>
        <v>77</v>
      </c>
      <c r="Q2730" t="str">
        <f t="shared" si="253"/>
        <v>technology</v>
      </c>
      <c r="R2730" t="str">
        <f t="shared" si="254"/>
        <v>hardware</v>
      </c>
      <c r="S2730" s="8">
        <f t="shared" si="255"/>
        <v>42333.59993055556</v>
      </c>
      <c r="T2730" s="8">
        <f t="shared" si="256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7"/>
        <v>341</v>
      </c>
      <c r="Q2731" t="str">
        <f t="shared" si="253"/>
        <v>technology</v>
      </c>
      <c r="R2731" t="str">
        <f t="shared" si="254"/>
        <v>hardware</v>
      </c>
      <c r="S2731" s="8">
        <f t="shared" si="255"/>
        <v>42095.240706018521</v>
      </c>
      <c r="T2731" s="8">
        <f t="shared" si="256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7"/>
        <v>67</v>
      </c>
      <c r="Q2732" t="str">
        <f t="shared" si="253"/>
        <v>technology</v>
      </c>
      <c r="R2732" t="str">
        <f t="shared" si="254"/>
        <v>hardware</v>
      </c>
      <c r="S2732" s="8">
        <f t="shared" si="255"/>
        <v>41351.541377314818</v>
      </c>
      <c r="T2732" s="8">
        <f t="shared" si="256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7"/>
        <v>846</v>
      </c>
      <c r="Q2733" t="str">
        <f t="shared" si="253"/>
        <v>technology</v>
      </c>
      <c r="R2733" t="str">
        <f t="shared" si="254"/>
        <v>hardware</v>
      </c>
      <c r="S2733" s="8">
        <f t="shared" si="255"/>
        <v>41872.525717592594</v>
      </c>
      <c r="T2733" s="8">
        <f t="shared" si="256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7"/>
        <v>97</v>
      </c>
      <c r="Q2734" t="str">
        <f t="shared" si="253"/>
        <v>technology</v>
      </c>
      <c r="R2734" t="str">
        <f t="shared" si="254"/>
        <v>hardware</v>
      </c>
      <c r="S2734" s="8">
        <f t="shared" si="255"/>
        <v>41389.808194444442</v>
      </c>
      <c r="T2734" s="8">
        <f t="shared" si="256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7"/>
        <v>452</v>
      </c>
      <c r="Q2735" t="str">
        <f t="shared" si="253"/>
        <v>technology</v>
      </c>
      <c r="R2735" t="str">
        <f t="shared" si="254"/>
        <v>hardware</v>
      </c>
      <c r="S2735" s="8">
        <f t="shared" si="255"/>
        <v>42044.272847222222</v>
      </c>
      <c r="T2735" s="8">
        <f t="shared" si="256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7"/>
        <v>139</v>
      </c>
      <c r="Q2736" t="str">
        <f t="shared" si="253"/>
        <v>technology</v>
      </c>
      <c r="R2736" t="str">
        <f t="shared" si="254"/>
        <v>hardware</v>
      </c>
      <c r="S2736" s="8">
        <f t="shared" si="255"/>
        <v>42626.668888888889</v>
      </c>
      <c r="T2736" s="8">
        <f t="shared" si="256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7"/>
        <v>22</v>
      </c>
      <c r="Q2737" t="str">
        <f t="shared" si="253"/>
        <v>technology</v>
      </c>
      <c r="R2737" t="str">
        <f t="shared" si="254"/>
        <v>hardware</v>
      </c>
      <c r="S2737" s="8">
        <f t="shared" si="255"/>
        <v>41316.120949074073</v>
      </c>
      <c r="T2737" s="8">
        <f t="shared" si="256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7"/>
        <v>170</v>
      </c>
      <c r="Q2738" t="str">
        <f t="shared" si="253"/>
        <v>technology</v>
      </c>
      <c r="R2738" t="str">
        <f t="shared" si="254"/>
        <v>hardware</v>
      </c>
      <c r="S2738" s="8">
        <f t="shared" si="255"/>
        <v>41722.666354166664</v>
      </c>
      <c r="T2738" s="8">
        <f t="shared" si="256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7"/>
        <v>162</v>
      </c>
      <c r="Q2739" t="str">
        <f t="shared" si="253"/>
        <v>technology</v>
      </c>
      <c r="R2739" t="str">
        <f t="shared" si="254"/>
        <v>hardware</v>
      </c>
      <c r="S2739" s="8">
        <f t="shared" si="255"/>
        <v>41611.917673611111</v>
      </c>
      <c r="T2739" s="8">
        <f t="shared" si="256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7"/>
        <v>493</v>
      </c>
      <c r="Q2740" t="str">
        <f t="shared" si="253"/>
        <v>technology</v>
      </c>
      <c r="R2740" t="str">
        <f t="shared" si="254"/>
        <v>hardware</v>
      </c>
      <c r="S2740" s="8">
        <f t="shared" si="255"/>
        <v>42620.143564814818</v>
      </c>
      <c r="T2740" s="8">
        <f t="shared" si="256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7"/>
        <v>22</v>
      </c>
      <c r="Q2741" t="str">
        <f t="shared" si="253"/>
        <v>technology</v>
      </c>
      <c r="R2741" t="str">
        <f t="shared" si="254"/>
        <v>hardware</v>
      </c>
      <c r="S2741" s="8">
        <f t="shared" si="255"/>
        <v>41719.887928240743</v>
      </c>
      <c r="T2741" s="8">
        <f t="shared" si="256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7"/>
        <v>18</v>
      </c>
      <c r="Q2742" t="str">
        <f t="shared" si="253"/>
        <v>technology</v>
      </c>
      <c r="R2742" t="str">
        <f t="shared" si="254"/>
        <v>hardware</v>
      </c>
      <c r="S2742" s="8">
        <f t="shared" si="255"/>
        <v>42045.031851851847</v>
      </c>
      <c r="T2742" s="8">
        <f t="shared" si="256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7"/>
        <v>9</v>
      </c>
      <c r="Q2743" t="str">
        <f t="shared" si="253"/>
        <v>publishing</v>
      </c>
      <c r="R2743" t="str">
        <f t="shared" si="254"/>
        <v>children's books</v>
      </c>
      <c r="S2743" s="8">
        <f t="shared" si="255"/>
        <v>41911.657430555555</v>
      </c>
      <c r="T2743" s="8">
        <f t="shared" si="256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7"/>
        <v>41</v>
      </c>
      <c r="Q2744" t="str">
        <f t="shared" si="253"/>
        <v>publishing</v>
      </c>
      <c r="R2744" t="str">
        <f t="shared" si="254"/>
        <v>children's books</v>
      </c>
      <c r="S2744" s="8">
        <f t="shared" si="255"/>
        <v>41030.719756944447</v>
      </c>
      <c r="T2744" s="8">
        <f t="shared" si="256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7"/>
        <v>#DIV/0!</v>
      </c>
      <c r="Q2745" t="str">
        <f t="shared" si="253"/>
        <v>publishing</v>
      </c>
      <c r="R2745" t="str">
        <f t="shared" si="254"/>
        <v>children's books</v>
      </c>
      <c r="S2745" s="8">
        <f t="shared" si="255"/>
        <v>42632.328784722224</v>
      </c>
      <c r="T2745" s="8">
        <f t="shared" si="256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7"/>
        <v>38</v>
      </c>
      <c r="Q2746" t="str">
        <f t="shared" si="253"/>
        <v>publishing</v>
      </c>
      <c r="R2746" t="str">
        <f t="shared" si="254"/>
        <v>children's books</v>
      </c>
      <c r="S2746" s="8">
        <f t="shared" si="255"/>
        <v>40938.062476851854</v>
      </c>
      <c r="T2746" s="8">
        <f t="shared" si="256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7"/>
        <v>36</v>
      </c>
      <c r="Q2747" t="str">
        <f t="shared" si="253"/>
        <v>publishing</v>
      </c>
      <c r="R2747" t="str">
        <f t="shared" si="254"/>
        <v>children's books</v>
      </c>
      <c r="S2747" s="8">
        <f t="shared" si="255"/>
        <v>41044.988055555557</v>
      </c>
      <c r="T2747" s="8">
        <f t="shared" si="256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7"/>
        <v>42</v>
      </c>
      <c r="Q2748" t="str">
        <f t="shared" si="253"/>
        <v>publishing</v>
      </c>
      <c r="R2748" t="str">
        <f t="shared" si="254"/>
        <v>children's books</v>
      </c>
      <c r="S2748" s="8">
        <f t="shared" si="255"/>
        <v>41850.781377314815</v>
      </c>
      <c r="T2748" s="8">
        <f t="shared" si="256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8">
        <f t="shared" si="255"/>
        <v>41044.64811342593</v>
      </c>
      <c r="T2749" s="8">
        <f t="shared" si="256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7"/>
        <v>13</v>
      </c>
      <c r="Q2750" t="str">
        <f t="shared" si="253"/>
        <v>publishing</v>
      </c>
      <c r="R2750" t="str">
        <f t="shared" si="254"/>
        <v>children's books</v>
      </c>
      <c r="S2750" s="8">
        <f t="shared" si="255"/>
        <v>42585.7106712963</v>
      </c>
      <c r="T2750" s="8">
        <f t="shared" si="256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8">
        <f t="shared" si="255"/>
        <v>42068.799039351856</v>
      </c>
      <c r="T2751" s="8">
        <f t="shared" si="256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7"/>
        <v>#DIV/0!</v>
      </c>
      <c r="Q2752" t="str">
        <f t="shared" si="253"/>
        <v>publishing</v>
      </c>
      <c r="R2752" t="str">
        <f t="shared" si="254"/>
        <v>children's books</v>
      </c>
      <c r="S2752" s="8">
        <f t="shared" si="255"/>
        <v>41078.899826388886</v>
      </c>
      <c r="T2752" s="8">
        <f t="shared" si="256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7"/>
        <v>#DIV/0!</v>
      </c>
      <c r="Q2753" t="str">
        <f t="shared" si="253"/>
        <v>publishing</v>
      </c>
      <c r="R2753" t="str">
        <f t="shared" si="254"/>
        <v>children's books</v>
      </c>
      <c r="S2753" s="8">
        <f t="shared" si="255"/>
        <v>41747.887060185189</v>
      </c>
      <c r="T2753" s="8">
        <f t="shared" si="256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ROUND(E2754/D2754*100,0)</f>
        <v>11</v>
      </c>
      <c r="P2754">
        <f t="shared" si="257"/>
        <v>39</v>
      </c>
      <c r="Q2754" t="str">
        <f t="shared" si="253"/>
        <v>publishing</v>
      </c>
      <c r="R2754" t="str">
        <f t="shared" si="254"/>
        <v>children's books</v>
      </c>
      <c r="S2754" s="8">
        <f t="shared" si="255"/>
        <v>40855.765092592592</v>
      </c>
      <c r="T2754" s="8">
        <f t="shared" si="256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>
        <f t="shared" si="257"/>
        <v>48</v>
      </c>
      <c r="Q2755" t="str">
        <f t="shared" ref="Q2755:Q2818" si="259">LEFT(N2755,SEARCH("/",N2755)-1)</f>
        <v>publishing</v>
      </c>
      <c r="R2755" t="str">
        <f t="shared" ref="R2755:R2818" si="260">RIGHT(N2755,LEN(N2755)-SEARCH("/",N2755))</f>
        <v>children's books</v>
      </c>
      <c r="S2755" s="8">
        <f t="shared" ref="S2755:S2818" si="261">(((J2755/60)/60)/24)+DATE(1970,1,1)</f>
        <v>41117.900729166664</v>
      </c>
      <c r="T2755" s="8">
        <f t="shared" ref="T2755:T2818" si="262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7"/>
        <v>#DIV/0!</v>
      </c>
      <c r="Q2756" t="str">
        <f t="shared" si="259"/>
        <v>publishing</v>
      </c>
      <c r="R2756" t="str">
        <f t="shared" si="260"/>
        <v>children's books</v>
      </c>
      <c r="S2756" s="8">
        <f t="shared" si="261"/>
        <v>41863.636006944449</v>
      </c>
      <c r="T2756" s="8">
        <f t="shared" si="262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7"/>
        <v>17</v>
      </c>
      <c r="Q2757" t="str">
        <f t="shared" si="259"/>
        <v>publishing</v>
      </c>
      <c r="R2757" t="str">
        <f t="shared" si="260"/>
        <v>children's books</v>
      </c>
      <c r="S2757" s="8">
        <f t="shared" si="261"/>
        <v>42072.790821759263</v>
      </c>
      <c r="T2757" s="8">
        <f t="shared" si="262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ref="P2758:P2821" si="263">ROUND(E2758/L2758,0)</f>
        <v>32</v>
      </c>
      <c r="Q2758" t="str">
        <f t="shared" si="259"/>
        <v>publishing</v>
      </c>
      <c r="R2758" t="str">
        <f t="shared" si="260"/>
        <v>children's books</v>
      </c>
      <c r="S2758" s="8">
        <f t="shared" si="261"/>
        <v>41620.90047453704</v>
      </c>
      <c r="T2758" s="8">
        <f t="shared" si="262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8">
        <f t="shared" si="261"/>
        <v>42573.65662037037</v>
      </c>
      <c r="T2759" s="8">
        <f t="shared" si="262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8">
        <f t="shared" si="261"/>
        <v>42639.441932870366</v>
      </c>
      <c r="T2760" s="8">
        <f t="shared" si="262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63"/>
        <v>53</v>
      </c>
      <c r="Q2761" t="str">
        <f t="shared" si="259"/>
        <v>publishing</v>
      </c>
      <c r="R2761" t="str">
        <f t="shared" si="260"/>
        <v>children's books</v>
      </c>
      <c r="S2761" s="8">
        <f t="shared" si="261"/>
        <v>42524.36650462963</v>
      </c>
      <c r="T2761" s="8">
        <f t="shared" si="262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63"/>
        <v>#DIV/0!</v>
      </c>
      <c r="Q2762" t="str">
        <f t="shared" si="259"/>
        <v>publishing</v>
      </c>
      <c r="R2762" t="str">
        <f t="shared" si="260"/>
        <v>children's books</v>
      </c>
      <c r="S2762" s="8">
        <f t="shared" si="261"/>
        <v>41415.461319444446</v>
      </c>
      <c r="T2762" s="8">
        <f t="shared" si="262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8">
        <f t="shared" si="261"/>
        <v>41247.063576388886</v>
      </c>
      <c r="T2763" s="8">
        <f t="shared" si="262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8">
        <f t="shared" si="261"/>
        <v>40927.036979166667</v>
      </c>
      <c r="T2764" s="8">
        <f t="shared" si="262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8">
        <f t="shared" si="261"/>
        <v>41373.579675925925</v>
      </c>
      <c r="T2765" s="8">
        <f t="shared" si="262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63"/>
        <v>11</v>
      </c>
      <c r="Q2766" t="str">
        <f t="shared" si="259"/>
        <v>publishing</v>
      </c>
      <c r="R2766" t="str">
        <f t="shared" si="260"/>
        <v>children's books</v>
      </c>
      <c r="S2766" s="8">
        <f t="shared" si="261"/>
        <v>41030.292025462964</v>
      </c>
      <c r="T2766" s="8">
        <f t="shared" si="262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63"/>
        <v>#DIV/0!</v>
      </c>
      <c r="Q2767" t="str">
        <f t="shared" si="259"/>
        <v>publishing</v>
      </c>
      <c r="R2767" t="str">
        <f t="shared" si="260"/>
        <v>children's books</v>
      </c>
      <c r="S2767" s="8">
        <f t="shared" si="261"/>
        <v>41194.579027777778</v>
      </c>
      <c r="T2767" s="8">
        <f t="shared" si="262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8">
        <f t="shared" si="261"/>
        <v>40736.668032407404</v>
      </c>
      <c r="T2768" s="8">
        <f t="shared" si="262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63"/>
        <v>11</v>
      </c>
      <c r="Q2769" t="str">
        <f t="shared" si="259"/>
        <v>publishing</v>
      </c>
      <c r="R2769" t="str">
        <f t="shared" si="260"/>
        <v>children's books</v>
      </c>
      <c r="S2769" s="8">
        <f t="shared" si="261"/>
        <v>42172.958912037036</v>
      </c>
      <c r="T2769" s="8">
        <f t="shared" si="262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63"/>
        <v>29</v>
      </c>
      <c r="Q2770" t="str">
        <f t="shared" si="259"/>
        <v>publishing</v>
      </c>
      <c r="R2770" t="str">
        <f t="shared" si="260"/>
        <v>children's books</v>
      </c>
      <c r="S2770" s="8">
        <f t="shared" si="261"/>
        <v>40967.614849537036</v>
      </c>
      <c r="T2770" s="8">
        <f t="shared" si="262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8">
        <f t="shared" si="261"/>
        <v>41745.826273148145</v>
      </c>
      <c r="T2771" s="8">
        <f t="shared" si="262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63"/>
        <v>63</v>
      </c>
      <c r="Q2772" t="str">
        <f t="shared" si="259"/>
        <v>publishing</v>
      </c>
      <c r="R2772" t="str">
        <f t="shared" si="260"/>
        <v>children's books</v>
      </c>
      <c r="S2772" s="8">
        <f t="shared" si="261"/>
        <v>41686.705208333333</v>
      </c>
      <c r="T2772" s="8">
        <f t="shared" si="262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63"/>
        <v>#DIV/0!</v>
      </c>
      <c r="Q2773" t="str">
        <f t="shared" si="259"/>
        <v>publishing</v>
      </c>
      <c r="R2773" t="str">
        <f t="shared" si="260"/>
        <v>children's books</v>
      </c>
      <c r="S2773" s="8">
        <f t="shared" si="261"/>
        <v>41257.531712962962</v>
      </c>
      <c r="T2773" s="8">
        <f t="shared" si="262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63"/>
        <v>#DIV/0!</v>
      </c>
      <c r="Q2774" t="str">
        <f t="shared" si="259"/>
        <v>publishing</v>
      </c>
      <c r="R2774" t="str">
        <f t="shared" si="260"/>
        <v>children's books</v>
      </c>
      <c r="S2774" s="8">
        <f t="shared" si="261"/>
        <v>41537.869143518517</v>
      </c>
      <c r="T2774" s="8">
        <f t="shared" si="262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8">
        <f t="shared" si="261"/>
        <v>42474.86482638889</v>
      </c>
      <c r="T2775" s="8">
        <f t="shared" si="262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63"/>
        <v>44</v>
      </c>
      <c r="Q2776" t="str">
        <f t="shared" si="259"/>
        <v>publishing</v>
      </c>
      <c r="R2776" t="str">
        <f t="shared" si="260"/>
        <v>children's books</v>
      </c>
      <c r="S2776" s="8">
        <f t="shared" si="261"/>
        <v>41311.126481481479</v>
      </c>
      <c r="T2776" s="8">
        <f t="shared" si="262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8">
        <f t="shared" si="261"/>
        <v>40863.013356481482</v>
      </c>
      <c r="T2777" s="8">
        <f t="shared" si="262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63"/>
        <v>46</v>
      </c>
      <c r="Q2778" t="str">
        <f t="shared" si="259"/>
        <v>publishing</v>
      </c>
      <c r="R2778" t="str">
        <f t="shared" si="260"/>
        <v>children's books</v>
      </c>
      <c r="S2778" s="8">
        <f t="shared" si="261"/>
        <v>42136.297175925924</v>
      </c>
      <c r="T2778" s="8">
        <f t="shared" si="262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8">
        <f t="shared" si="261"/>
        <v>42172.669027777782</v>
      </c>
      <c r="T2779" s="8">
        <f t="shared" si="262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63"/>
        <v>94</v>
      </c>
      <c r="Q2780" t="str">
        <f t="shared" si="259"/>
        <v>publishing</v>
      </c>
      <c r="R2780" t="str">
        <f t="shared" si="260"/>
        <v>children's books</v>
      </c>
      <c r="S2780" s="8">
        <f t="shared" si="261"/>
        <v>41846.978078703702</v>
      </c>
      <c r="T2780" s="8">
        <f t="shared" si="262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8">
        <f t="shared" si="261"/>
        <v>42300.585891203707</v>
      </c>
      <c r="T2781" s="8">
        <f t="shared" si="262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63"/>
        <v>#DIV/0!</v>
      </c>
      <c r="Q2782" t="str">
        <f t="shared" si="259"/>
        <v>publishing</v>
      </c>
      <c r="R2782" t="str">
        <f t="shared" si="260"/>
        <v>children's books</v>
      </c>
      <c r="S2782" s="8">
        <f t="shared" si="261"/>
        <v>42774.447777777779</v>
      </c>
      <c r="T2782" s="8">
        <f t="shared" si="262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63"/>
        <v>47</v>
      </c>
      <c r="Q2783" t="str">
        <f t="shared" si="259"/>
        <v>theater</v>
      </c>
      <c r="R2783" t="str">
        <f t="shared" si="260"/>
        <v>plays</v>
      </c>
      <c r="S2783" s="8">
        <f t="shared" si="261"/>
        <v>42018.94159722222</v>
      </c>
      <c r="T2783" s="8">
        <f t="shared" si="262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63"/>
        <v>67</v>
      </c>
      <c r="Q2784" t="str">
        <f t="shared" si="259"/>
        <v>theater</v>
      </c>
      <c r="R2784" t="str">
        <f t="shared" si="260"/>
        <v>plays</v>
      </c>
      <c r="S2784" s="8">
        <f t="shared" si="261"/>
        <v>42026.924976851849</v>
      </c>
      <c r="T2784" s="8">
        <f t="shared" si="262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63"/>
        <v>19</v>
      </c>
      <c r="Q2785" t="str">
        <f t="shared" si="259"/>
        <v>theater</v>
      </c>
      <c r="R2785" t="str">
        <f t="shared" si="260"/>
        <v>plays</v>
      </c>
      <c r="S2785" s="8">
        <f t="shared" si="261"/>
        <v>42103.535254629634</v>
      </c>
      <c r="T2785" s="8">
        <f t="shared" si="262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63"/>
        <v>66</v>
      </c>
      <c r="Q2786" t="str">
        <f t="shared" si="259"/>
        <v>theater</v>
      </c>
      <c r="R2786" t="str">
        <f t="shared" si="260"/>
        <v>plays</v>
      </c>
      <c r="S2786" s="8">
        <f t="shared" si="261"/>
        <v>41920.787534722222</v>
      </c>
      <c r="T2786" s="8">
        <f t="shared" si="262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63"/>
        <v>37</v>
      </c>
      <c r="Q2787" t="str">
        <f t="shared" si="259"/>
        <v>theater</v>
      </c>
      <c r="R2787" t="str">
        <f t="shared" si="260"/>
        <v>plays</v>
      </c>
      <c r="S2787" s="8">
        <f t="shared" si="261"/>
        <v>42558.189432870371</v>
      </c>
      <c r="T2787" s="8">
        <f t="shared" si="262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63"/>
        <v>40</v>
      </c>
      <c r="Q2788" t="str">
        <f t="shared" si="259"/>
        <v>theater</v>
      </c>
      <c r="R2788" t="str">
        <f t="shared" si="260"/>
        <v>plays</v>
      </c>
      <c r="S2788" s="8">
        <f t="shared" si="261"/>
        <v>41815.569212962961</v>
      </c>
      <c r="T2788" s="8">
        <f t="shared" si="262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63"/>
        <v>32</v>
      </c>
      <c r="Q2789" t="str">
        <f t="shared" si="259"/>
        <v>theater</v>
      </c>
      <c r="R2789" t="str">
        <f t="shared" si="260"/>
        <v>plays</v>
      </c>
      <c r="S2789" s="8">
        <f t="shared" si="261"/>
        <v>41808.198518518519</v>
      </c>
      <c r="T2789" s="8">
        <f t="shared" si="262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63"/>
        <v>103</v>
      </c>
      <c r="Q2790" t="str">
        <f t="shared" si="259"/>
        <v>theater</v>
      </c>
      <c r="R2790" t="str">
        <f t="shared" si="260"/>
        <v>plays</v>
      </c>
      <c r="S2790" s="8">
        <f t="shared" si="261"/>
        <v>42550.701886574068</v>
      </c>
      <c r="T2790" s="8">
        <f t="shared" si="262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63"/>
        <v>126</v>
      </c>
      <c r="Q2791" t="str">
        <f t="shared" si="259"/>
        <v>theater</v>
      </c>
      <c r="R2791" t="str">
        <f t="shared" si="260"/>
        <v>plays</v>
      </c>
      <c r="S2791" s="8">
        <f t="shared" si="261"/>
        <v>42056.013124999998</v>
      </c>
      <c r="T2791" s="8">
        <f t="shared" si="262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63"/>
        <v>48</v>
      </c>
      <c r="Q2792" t="str">
        <f t="shared" si="259"/>
        <v>theater</v>
      </c>
      <c r="R2792" t="str">
        <f t="shared" si="260"/>
        <v>plays</v>
      </c>
      <c r="S2792" s="8">
        <f t="shared" si="261"/>
        <v>42016.938692129625</v>
      </c>
      <c r="T2792" s="8">
        <f t="shared" si="262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63"/>
        <v>73</v>
      </c>
      <c r="Q2793" t="str">
        <f t="shared" si="259"/>
        <v>theater</v>
      </c>
      <c r="R2793" t="str">
        <f t="shared" si="260"/>
        <v>plays</v>
      </c>
      <c r="S2793" s="8">
        <f t="shared" si="261"/>
        <v>42591.899988425925</v>
      </c>
      <c r="T2793" s="8">
        <f t="shared" si="262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63"/>
        <v>90</v>
      </c>
      <c r="Q2794" t="str">
        <f t="shared" si="259"/>
        <v>theater</v>
      </c>
      <c r="R2794" t="str">
        <f t="shared" si="260"/>
        <v>plays</v>
      </c>
      <c r="S2794" s="8">
        <f t="shared" si="261"/>
        <v>42183.231006944443</v>
      </c>
      <c r="T2794" s="8">
        <f t="shared" si="262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63"/>
        <v>151</v>
      </c>
      <c r="Q2795" t="str">
        <f t="shared" si="259"/>
        <v>theater</v>
      </c>
      <c r="R2795" t="str">
        <f t="shared" si="260"/>
        <v>plays</v>
      </c>
      <c r="S2795" s="8">
        <f t="shared" si="261"/>
        <v>42176.419039351851</v>
      </c>
      <c r="T2795" s="8">
        <f t="shared" si="262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63"/>
        <v>25</v>
      </c>
      <c r="Q2796" t="str">
        <f t="shared" si="259"/>
        <v>theater</v>
      </c>
      <c r="R2796" t="str">
        <f t="shared" si="260"/>
        <v>plays</v>
      </c>
      <c r="S2796" s="8">
        <f t="shared" si="261"/>
        <v>42416.691655092596</v>
      </c>
      <c r="T2796" s="8">
        <f t="shared" si="262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63"/>
        <v>37</v>
      </c>
      <c r="Q2797" t="str">
        <f t="shared" si="259"/>
        <v>theater</v>
      </c>
      <c r="R2797" t="str">
        <f t="shared" si="260"/>
        <v>plays</v>
      </c>
      <c r="S2797" s="8">
        <f t="shared" si="261"/>
        <v>41780.525937500002</v>
      </c>
      <c r="T2797" s="8">
        <f t="shared" si="262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63"/>
        <v>44</v>
      </c>
      <c r="Q2798" t="str">
        <f t="shared" si="259"/>
        <v>theater</v>
      </c>
      <c r="R2798" t="str">
        <f t="shared" si="260"/>
        <v>plays</v>
      </c>
      <c r="S2798" s="8">
        <f t="shared" si="261"/>
        <v>41795.528101851851</v>
      </c>
      <c r="T2798" s="8">
        <f t="shared" si="262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63"/>
        <v>87</v>
      </c>
      <c r="Q2799" t="str">
        <f t="shared" si="259"/>
        <v>theater</v>
      </c>
      <c r="R2799" t="str">
        <f t="shared" si="260"/>
        <v>plays</v>
      </c>
      <c r="S2799" s="8">
        <f t="shared" si="261"/>
        <v>41798.94027777778</v>
      </c>
      <c r="T2799" s="8">
        <f t="shared" si="262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63"/>
        <v>36</v>
      </c>
      <c r="Q2800" t="str">
        <f t="shared" si="259"/>
        <v>theater</v>
      </c>
      <c r="R2800" t="str">
        <f t="shared" si="260"/>
        <v>plays</v>
      </c>
      <c r="S2800" s="8">
        <f t="shared" si="261"/>
        <v>42201.675011574072</v>
      </c>
      <c r="T2800" s="8">
        <f t="shared" si="262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63"/>
        <v>45</v>
      </c>
      <c r="Q2801" t="str">
        <f t="shared" si="259"/>
        <v>theater</v>
      </c>
      <c r="R2801" t="str">
        <f t="shared" si="260"/>
        <v>plays</v>
      </c>
      <c r="S2801" s="8">
        <f t="shared" si="261"/>
        <v>42507.264699074076</v>
      </c>
      <c r="T2801" s="8">
        <f t="shared" si="262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63"/>
        <v>43</v>
      </c>
      <c r="Q2802" t="str">
        <f t="shared" si="259"/>
        <v>theater</v>
      </c>
      <c r="R2802" t="str">
        <f t="shared" si="260"/>
        <v>plays</v>
      </c>
      <c r="S2802" s="8">
        <f t="shared" si="261"/>
        <v>41948.552847222221</v>
      </c>
      <c r="T2802" s="8">
        <f t="shared" si="262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63"/>
        <v>51</v>
      </c>
      <c r="Q2803" t="str">
        <f t="shared" si="259"/>
        <v>theater</v>
      </c>
      <c r="R2803" t="str">
        <f t="shared" si="260"/>
        <v>plays</v>
      </c>
      <c r="S2803" s="8">
        <f t="shared" si="261"/>
        <v>41900.243159722224</v>
      </c>
      <c r="T2803" s="8">
        <f t="shared" si="262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63"/>
        <v>34</v>
      </c>
      <c r="Q2804" t="str">
        <f t="shared" si="259"/>
        <v>theater</v>
      </c>
      <c r="R2804" t="str">
        <f t="shared" si="260"/>
        <v>plays</v>
      </c>
      <c r="S2804" s="8">
        <f t="shared" si="261"/>
        <v>42192.64707175926</v>
      </c>
      <c r="T2804" s="8">
        <f t="shared" si="262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63"/>
        <v>91</v>
      </c>
      <c r="Q2805" t="str">
        <f t="shared" si="259"/>
        <v>theater</v>
      </c>
      <c r="R2805" t="str">
        <f t="shared" si="260"/>
        <v>plays</v>
      </c>
      <c r="S2805" s="8">
        <f t="shared" si="261"/>
        <v>42158.065694444449</v>
      </c>
      <c r="T2805" s="8">
        <f t="shared" si="262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63"/>
        <v>50</v>
      </c>
      <c r="Q2806" t="str">
        <f t="shared" si="259"/>
        <v>theater</v>
      </c>
      <c r="R2806" t="str">
        <f t="shared" si="260"/>
        <v>plays</v>
      </c>
      <c r="S2806" s="8">
        <f t="shared" si="261"/>
        <v>41881.453587962962</v>
      </c>
      <c r="T2806" s="8">
        <f t="shared" si="262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63"/>
        <v>24</v>
      </c>
      <c r="Q2807" t="str">
        <f t="shared" si="259"/>
        <v>theater</v>
      </c>
      <c r="R2807" t="str">
        <f t="shared" si="260"/>
        <v>plays</v>
      </c>
      <c r="S2807" s="8">
        <f t="shared" si="261"/>
        <v>42213.505474537036</v>
      </c>
      <c r="T2807" s="8">
        <f t="shared" si="262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63"/>
        <v>44</v>
      </c>
      <c r="Q2808" t="str">
        <f t="shared" si="259"/>
        <v>theater</v>
      </c>
      <c r="R2808" t="str">
        <f t="shared" si="260"/>
        <v>plays</v>
      </c>
      <c r="S2808" s="8">
        <f t="shared" si="261"/>
        <v>42185.267245370371</v>
      </c>
      <c r="T2808" s="8">
        <f t="shared" si="262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63"/>
        <v>68</v>
      </c>
      <c r="Q2809" t="str">
        <f t="shared" si="259"/>
        <v>theater</v>
      </c>
      <c r="R2809" t="str">
        <f t="shared" si="260"/>
        <v>plays</v>
      </c>
      <c r="S2809" s="8">
        <f t="shared" si="261"/>
        <v>42154.873124999998</v>
      </c>
      <c r="T2809" s="8">
        <f t="shared" si="262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63"/>
        <v>65</v>
      </c>
      <c r="Q2810" t="str">
        <f t="shared" si="259"/>
        <v>theater</v>
      </c>
      <c r="R2810" t="str">
        <f t="shared" si="260"/>
        <v>plays</v>
      </c>
      <c r="S2810" s="8">
        <f t="shared" si="261"/>
        <v>42208.84646990741</v>
      </c>
      <c r="T2810" s="8">
        <f t="shared" si="262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63"/>
        <v>122</v>
      </c>
      <c r="Q2811" t="str">
        <f t="shared" si="259"/>
        <v>theater</v>
      </c>
      <c r="R2811" t="str">
        <f t="shared" si="260"/>
        <v>plays</v>
      </c>
      <c r="S2811" s="8">
        <f t="shared" si="261"/>
        <v>42451.496817129635</v>
      </c>
      <c r="T2811" s="8">
        <f t="shared" si="262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63"/>
        <v>47</v>
      </c>
      <c r="Q2812" t="str">
        <f t="shared" si="259"/>
        <v>theater</v>
      </c>
      <c r="R2812" t="str">
        <f t="shared" si="260"/>
        <v>plays</v>
      </c>
      <c r="S2812" s="8">
        <f t="shared" si="261"/>
        <v>41759.13962962963</v>
      </c>
      <c r="T2812" s="8">
        <f t="shared" si="262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63"/>
        <v>93</v>
      </c>
      <c r="Q2813" t="str">
        <f t="shared" si="259"/>
        <v>theater</v>
      </c>
      <c r="R2813" t="str">
        <f t="shared" si="260"/>
        <v>plays</v>
      </c>
      <c r="S2813" s="8">
        <f t="shared" si="261"/>
        <v>42028.496562500004</v>
      </c>
      <c r="T2813" s="8">
        <f t="shared" si="262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63"/>
        <v>68</v>
      </c>
      <c r="Q2814" t="str">
        <f t="shared" si="259"/>
        <v>theater</v>
      </c>
      <c r="R2814" t="str">
        <f t="shared" si="260"/>
        <v>plays</v>
      </c>
      <c r="S2814" s="8">
        <f t="shared" si="261"/>
        <v>42054.74418981481</v>
      </c>
      <c r="T2814" s="8">
        <f t="shared" si="262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63"/>
        <v>37</v>
      </c>
      <c r="Q2815" t="str">
        <f t="shared" si="259"/>
        <v>theater</v>
      </c>
      <c r="R2815" t="str">
        <f t="shared" si="260"/>
        <v>plays</v>
      </c>
      <c r="S2815" s="8">
        <f t="shared" si="261"/>
        <v>42693.742604166662</v>
      </c>
      <c r="T2815" s="8">
        <f t="shared" si="262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63"/>
        <v>25</v>
      </c>
      <c r="Q2816" t="str">
        <f t="shared" si="259"/>
        <v>theater</v>
      </c>
      <c r="R2816" t="str">
        <f t="shared" si="260"/>
        <v>plays</v>
      </c>
      <c r="S2816" s="8">
        <f t="shared" si="261"/>
        <v>42103.399479166663</v>
      </c>
      <c r="T2816" s="8">
        <f t="shared" si="262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63"/>
        <v>43</v>
      </c>
      <c r="Q2817" t="str">
        <f t="shared" si="259"/>
        <v>theater</v>
      </c>
      <c r="R2817" t="str">
        <f t="shared" si="260"/>
        <v>plays</v>
      </c>
      <c r="S2817" s="8">
        <f t="shared" si="261"/>
        <v>42559.776724537034</v>
      </c>
      <c r="T2817" s="8">
        <f t="shared" si="262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ROUND(E2818/D2818*100,0)</f>
        <v>142</v>
      </c>
      <c r="P2818">
        <f t="shared" si="263"/>
        <v>25</v>
      </c>
      <c r="Q2818" t="str">
        <f t="shared" si="259"/>
        <v>theater</v>
      </c>
      <c r="R2818" t="str">
        <f t="shared" si="260"/>
        <v>plays</v>
      </c>
      <c r="S2818" s="8">
        <f t="shared" si="261"/>
        <v>42188.467499999999</v>
      </c>
      <c r="T2818" s="8">
        <f t="shared" si="262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>
        <f t="shared" si="263"/>
        <v>24</v>
      </c>
      <c r="Q2819" t="str">
        <f t="shared" ref="Q2819:Q2882" si="265">LEFT(N2819,SEARCH("/",N2819)-1)</f>
        <v>theater</v>
      </c>
      <c r="R2819" t="str">
        <f t="shared" ref="R2819:R2882" si="266">RIGHT(N2819,LEN(N2819)-SEARCH("/",N2819))</f>
        <v>plays</v>
      </c>
      <c r="S2819" s="8">
        <f t="shared" ref="S2819:S2882" si="267">(((J2819/60)/60)/24)+DATE(1970,1,1)</f>
        <v>42023.634976851856</v>
      </c>
      <c r="T2819" s="8">
        <f t="shared" ref="T2819:T2882" si="268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3"/>
        <v>104</v>
      </c>
      <c r="Q2820" t="str">
        <f t="shared" si="265"/>
        <v>theater</v>
      </c>
      <c r="R2820" t="str">
        <f t="shared" si="266"/>
        <v>plays</v>
      </c>
      <c r="S2820" s="8">
        <f t="shared" si="267"/>
        <v>42250.598217592589</v>
      </c>
      <c r="T2820" s="8">
        <f t="shared" si="268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3"/>
        <v>50</v>
      </c>
      <c r="Q2821" t="str">
        <f t="shared" si="265"/>
        <v>theater</v>
      </c>
      <c r="R2821" t="str">
        <f t="shared" si="266"/>
        <v>plays</v>
      </c>
      <c r="S2821" s="8">
        <f t="shared" si="267"/>
        <v>42139.525567129633</v>
      </c>
      <c r="T2821" s="8">
        <f t="shared" si="268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ref="P2822:P2885" si="269">ROUND(E2822/L2822,0)</f>
        <v>14</v>
      </c>
      <c r="Q2822" t="str">
        <f t="shared" si="265"/>
        <v>theater</v>
      </c>
      <c r="R2822" t="str">
        <f t="shared" si="266"/>
        <v>plays</v>
      </c>
      <c r="S2822" s="8">
        <f t="shared" si="267"/>
        <v>42401.610983796301</v>
      </c>
      <c r="T2822" s="8">
        <f t="shared" si="268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9"/>
        <v>29</v>
      </c>
      <c r="Q2823" t="str">
        <f t="shared" si="265"/>
        <v>theater</v>
      </c>
      <c r="R2823" t="str">
        <f t="shared" si="266"/>
        <v>plays</v>
      </c>
      <c r="S2823" s="8">
        <f t="shared" si="267"/>
        <v>41875.922858796301</v>
      </c>
      <c r="T2823" s="8">
        <f t="shared" si="268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9"/>
        <v>64</v>
      </c>
      <c r="Q2824" t="str">
        <f t="shared" si="265"/>
        <v>theater</v>
      </c>
      <c r="R2824" t="str">
        <f t="shared" si="266"/>
        <v>plays</v>
      </c>
      <c r="S2824" s="8">
        <f t="shared" si="267"/>
        <v>42060.683935185181</v>
      </c>
      <c r="T2824" s="8">
        <f t="shared" si="268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9"/>
        <v>9</v>
      </c>
      <c r="Q2825" t="str">
        <f t="shared" si="265"/>
        <v>theater</v>
      </c>
      <c r="R2825" t="str">
        <f t="shared" si="266"/>
        <v>plays</v>
      </c>
      <c r="S2825" s="8">
        <f t="shared" si="267"/>
        <v>42067.011643518519</v>
      </c>
      <c r="T2825" s="8">
        <f t="shared" si="268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9"/>
        <v>51</v>
      </c>
      <c r="Q2826" t="str">
        <f t="shared" si="265"/>
        <v>theater</v>
      </c>
      <c r="R2826" t="str">
        <f t="shared" si="266"/>
        <v>plays</v>
      </c>
      <c r="S2826" s="8">
        <f t="shared" si="267"/>
        <v>42136.270787037036</v>
      </c>
      <c r="T2826" s="8">
        <f t="shared" si="268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9"/>
        <v>61</v>
      </c>
      <c r="Q2827" t="str">
        <f t="shared" si="265"/>
        <v>theater</v>
      </c>
      <c r="R2827" t="str">
        <f t="shared" si="266"/>
        <v>plays</v>
      </c>
      <c r="S2827" s="8">
        <f t="shared" si="267"/>
        <v>42312.792662037042</v>
      </c>
      <c r="T2827" s="8">
        <f t="shared" si="268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9"/>
        <v>113</v>
      </c>
      <c r="Q2828" t="str">
        <f t="shared" si="265"/>
        <v>theater</v>
      </c>
      <c r="R2828" t="str">
        <f t="shared" si="266"/>
        <v>plays</v>
      </c>
      <c r="S2828" s="8">
        <f t="shared" si="267"/>
        <v>42171.034861111111</v>
      </c>
      <c r="T2828" s="8">
        <f t="shared" si="268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9"/>
        <v>105</v>
      </c>
      <c r="Q2829" t="str">
        <f t="shared" si="265"/>
        <v>theater</v>
      </c>
      <c r="R2829" t="str">
        <f t="shared" si="266"/>
        <v>plays</v>
      </c>
      <c r="S2829" s="8">
        <f t="shared" si="267"/>
        <v>42494.683634259258</v>
      </c>
      <c r="T2829" s="8">
        <f t="shared" si="268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9"/>
        <v>98</v>
      </c>
      <c r="Q2830" t="str">
        <f t="shared" si="265"/>
        <v>theater</v>
      </c>
      <c r="R2830" t="str">
        <f t="shared" si="266"/>
        <v>plays</v>
      </c>
      <c r="S2830" s="8">
        <f t="shared" si="267"/>
        <v>42254.264687499999</v>
      </c>
      <c r="T2830" s="8">
        <f t="shared" si="268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9"/>
        <v>35</v>
      </c>
      <c r="Q2831" t="str">
        <f t="shared" si="265"/>
        <v>theater</v>
      </c>
      <c r="R2831" t="str">
        <f t="shared" si="266"/>
        <v>plays</v>
      </c>
      <c r="S2831" s="8">
        <f t="shared" si="267"/>
        <v>42495.434236111112</v>
      </c>
      <c r="T2831" s="8">
        <f t="shared" si="268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9"/>
        <v>273</v>
      </c>
      <c r="Q2832" t="str">
        <f t="shared" si="265"/>
        <v>theater</v>
      </c>
      <c r="R2832" t="str">
        <f t="shared" si="266"/>
        <v>plays</v>
      </c>
      <c r="S2832" s="8">
        <f t="shared" si="267"/>
        <v>41758.839675925927</v>
      </c>
      <c r="T2832" s="8">
        <f t="shared" si="268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9"/>
        <v>64</v>
      </c>
      <c r="Q2833" t="str">
        <f t="shared" si="265"/>
        <v>theater</v>
      </c>
      <c r="R2833" t="str">
        <f t="shared" si="266"/>
        <v>plays</v>
      </c>
      <c r="S2833" s="8">
        <f t="shared" si="267"/>
        <v>42171.824884259258</v>
      </c>
      <c r="T2833" s="8">
        <f t="shared" si="268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9"/>
        <v>30</v>
      </c>
      <c r="Q2834" t="str">
        <f t="shared" si="265"/>
        <v>theater</v>
      </c>
      <c r="R2834" t="str">
        <f t="shared" si="266"/>
        <v>plays</v>
      </c>
      <c r="S2834" s="8">
        <f t="shared" si="267"/>
        <v>41938.709421296298</v>
      </c>
      <c r="T2834" s="8">
        <f t="shared" si="268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9"/>
        <v>84</v>
      </c>
      <c r="Q2835" t="str">
        <f t="shared" si="265"/>
        <v>theater</v>
      </c>
      <c r="R2835" t="str">
        <f t="shared" si="266"/>
        <v>plays</v>
      </c>
      <c r="S2835" s="8">
        <f t="shared" si="267"/>
        <v>42268.127696759257</v>
      </c>
      <c r="T2835" s="8">
        <f t="shared" si="268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9"/>
        <v>65</v>
      </c>
      <c r="Q2836" t="str">
        <f t="shared" si="265"/>
        <v>theater</v>
      </c>
      <c r="R2836" t="str">
        <f t="shared" si="266"/>
        <v>plays</v>
      </c>
      <c r="S2836" s="8">
        <f t="shared" si="267"/>
        <v>42019.959837962961</v>
      </c>
      <c r="T2836" s="8">
        <f t="shared" si="268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9"/>
        <v>20</v>
      </c>
      <c r="Q2837" t="str">
        <f t="shared" si="265"/>
        <v>theater</v>
      </c>
      <c r="R2837" t="str">
        <f t="shared" si="266"/>
        <v>plays</v>
      </c>
      <c r="S2837" s="8">
        <f t="shared" si="267"/>
        <v>42313.703900462962</v>
      </c>
      <c r="T2837" s="8">
        <f t="shared" si="268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9"/>
        <v>44</v>
      </c>
      <c r="Q2838" t="str">
        <f t="shared" si="265"/>
        <v>theater</v>
      </c>
      <c r="R2838" t="str">
        <f t="shared" si="266"/>
        <v>plays</v>
      </c>
      <c r="S2838" s="8">
        <f t="shared" si="267"/>
        <v>42746.261782407411</v>
      </c>
      <c r="T2838" s="8">
        <f t="shared" si="268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9"/>
        <v>40</v>
      </c>
      <c r="Q2839" t="str">
        <f t="shared" si="265"/>
        <v>theater</v>
      </c>
      <c r="R2839" t="str">
        <f t="shared" si="266"/>
        <v>plays</v>
      </c>
      <c r="S2839" s="8">
        <f t="shared" si="267"/>
        <v>42307.908379629633</v>
      </c>
      <c r="T2839" s="8">
        <f t="shared" si="268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9"/>
        <v>45</v>
      </c>
      <c r="Q2840" t="str">
        <f t="shared" si="265"/>
        <v>theater</v>
      </c>
      <c r="R2840" t="str">
        <f t="shared" si="266"/>
        <v>plays</v>
      </c>
      <c r="S2840" s="8">
        <f t="shared" si="267"/>
        <v>41842.607592592591</v>
      </c>
      <c r="T2840" s="8">
        <f t="shared" si="268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9"/>
        <v>126</v>
      </c>
      <c r="Q2841" t="str">
        <f t="shared" si="265"/>
        <v>theater</v>
      </c>
      <c r="R2841" t="str">
        <f t="shared" si="266"/>
        <v>plays</v>
      </c>
      <c r="S2841" s="8">
        <f t="shared" si="267"/>
        <v>41853.240208333329</v>
      </c>
      <c r="T2841" s="8">
        <f t="shared" si="268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9"/>
        <v>20</v>
      </c>
      <c r="Q2842" t="str">
        <f t="shared" si="265"/>
        <v>theater</v>
      </c>
      <c r="R2842" t="str">
        <f t="shared" si="266"/>
        <v>plays</v>
      </c>
      <c r="S2842" s="8">
        <f t="shared" si="267"/>
        <v>42060.035636574074</v>
      </c>
      <c r="T2842" s="8">
        <f t="shared" si="268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9"/>
        <v>10</v>
      </c>
      <c r="Q2843" t="str">
        <f t="shared" si="265"/>
        <v>theater</v>
      </c>
      <c r="R2843" t="str">
        <f t="shared" si="266"/>
        <v>plays</v>
      </c>
      <c r="S2843" s="8">
        <f t="shared" si="267"/>
        <v>42291.739548611105</v>
      </c>
      <c r="T2843" s="8">
        <f t="shared" si="268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9"/>
        <v>#DIV/0!</v>
      </c>
      <c r="Q2844" t="str">
        <f t="shared" si="265"/>
        <v>theater</v>
      </c>
      <c r="R2844" t="str">
        <f t="shared" si="266"/>
        <v>plays</v>
      </c>
      <c r="S2844" s="8">
        <f t="shared" si="267"/>
        <v>41784.952488425923</v>
      </c>
      <c r="T2844" s="8">
        <f t="shared" si="268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9"/>
        <v>#DIV/0!</v>
      </c>
      <c r="Q2845" t="str">
        <f t="shared" si="265"/>
        <v>theater</v>
      </c>
      <c r="R2845" t="str">
        <f t="shared" si="266"/>
        <v>plays</v>
      </c>
      <c r="S2845" s="8">
        <f t="shared" si="267"/>
        <v>42492.737847222219</v>
      </c>
      <c r="T2845" s="8">
        <f t="shared" si="268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9"/>
        <v>30</v>
      </c>
      <c r="Q2846" t="str">
        <f t="shared" si="265"/>
        <v>theater</v>
      </c>
      <c r="R2846" t="str">
        <f t="shared" si="266"/>
        <v>plays</v>
      </c>
      <c r="S2846" s="8">
        <f t="shared" si="267"/>
        <v>42709.546064814815</v>
      </c>
      <c r="T2846" s="8">
        <f t="shared" si="268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9"/>
        <v>61</v>
      </c>
      <c r="Q2847" t="str">
        <f t="shared" si="265"/>
        <v>theater</v>
      </c>
      <c r="R2847" t="str">
        <f t="shared" si="266"/>
        <v>plays</v>
      </c>
      <c r="S2847" s="8">
        <f t="shared" si="267"/>
        <v>42103.016585648147</v>
      </c>
      <c r="T2847" s="8">
        <f t="shared" si="268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9"/>
        <v>#DIV/0!</v>
      </c>
      <c r="Q2848" t="str">
        <f t="shared" si="265"/>
        <v>theater</v>
      </c>
      <c r="R2848" t="str">
        <f t="shared" si="266"/>
        <v>plays</v>
      </c>
      <c r="S2848" s="8">
        <f t="shared" si="267"/>
        <v>42108.692060185189</v>
      </c>
      <c r="T2848" s="8">
        <f t="shared" si="268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9"/>
        <v>#DIV/0!</v>
      </c>
      <c r="Q2849" t="str">
        <f t="shared" si="265"/>
        <v>theater</v>
      </c>
      <c r="R2849" t="str">
        <f t="shared" si="266"/>
        <v>plays</v>
      </c>
      <c r="S2849" s="8">
        <f t="shared" si="267"/>
        <v>42453.806307870371</v>
      </c>
      <c r="T2849" s="8">
        <f t="shared" si="268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9"/>
        <v>23</v>
      </c>
      <c r="Q2850" t="str">
        <f t="shared" si="265"/>
        <v>theater</v>
      </c>
      <c r="R2850" t="str">
        <f t="shared" si="266"/>
        <v>plays</v>
      </c>
      <c r="S2850" s="8">
        <f t="shared" si="267"/>
        <v>42123.648831018523</v>
      </c>
      <c r="T2850" s="8">
        <f t="shared" si="268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9"/>
        <v>5</v>
      </c>
      <c r="Q2851" t="str">
        <f t="shared" si="265"/>
        <v>theater</v>
      </c>
      <c r="R2851" t="str">
        <f t="shared" si="266"/>
        <v>plays</v>
      </c>
      <c r="S2851" s="8">
        <f t="shared" si="267"/>
        <v>42453.428240740745</v>
      </c>
      <c r="T2851" s="8">
        <f t="shared" si="268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9"/>
        <v>24</v>
      </c>
      <c r="Q2852" t="str">
        <f t="shared" si="265"/>
        <v>theater</v>
      </c>
      <c r="R2852" t="str">
        <f t="shared" si="266"/>
        <v>plays</v>
      </c>
      <c r="S2852" s="8">
        <f t="shared" si="267"/>
        <v>41858.007071759261</v>
      </c>
      <c r="T2852" s="8">
        <f t="shared" si="268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9"/>
        <v>#DIV/0!</v>
      </c>
      <c r="Q2853" t="str">
        <f t="shared" si="265"/>
        <v>theater</v>
      </c>
      <c r="R2853" t="str">
        <f t="shared" si="266"/>
        <v>plays</v>
      </c>
      <c r="S2853" s="8">
        <f t="shared" si="267"/>
        <v>42390.002650462964</v>
      </c>
      <c r="T2853" s="8">
        <f t="shared" si="268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9"/>
        <v>16</v>
      </c>
      <c r="Q2854" t="str">
        <f t="shared" si="265"/>
        <v>theater</v>
      </c>
      <c r="R2854" t="str">
        <f t="shared" si="266"/>
        <v>plays</v>
      </c>
      <c r="S2854" s="8">
        <f t="shared" si="267"/>
        <v>41781.045173611114</v>
      </c>
      <c r="T2854" s="8">
        <f t="shared" si="268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9"/>
        <v>#DIV/0!</v>
      </c>
      <c r="Q2855" t="str">
        <f t="shared" si="265"/>
        <v>theater</v>
      </c>
      <c r="R2855" t="str">
        <f t="shared" si="266"/>
        <v>plays</v>
      </c>
      <c r="S2855" s="8">
        <f t="shared" si="267"/>
        <v>41836.190937499996</v>
      </c>
      <c r="T2855" s="8">
        <f t="shared" si="268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9"/>
        <v>30</v>
      </c>
      <c r="Q2856" t="str">
        <f t="shared" si="265"/>
        <v>theater</v>
      </c>
      <c r="R2856" t="str">
        <f t="shared" si="266"/>
        <v>plays</v>
      </c>
      <c r="S2856" s="8">
        <f t="shared" si="267"/>
        <v>42111.71665509259</v>
      </c>
      <c r="T2856" s="8">
        <f t="shared" si="268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9"/>
        <v>60</v>
      </c>
      <c r="Q2857" t="str">
        <f t="shared" si="265"/>
        <v>theater</v>
      </c>
      <c r="R2857" t="str">
        <f t="shared" si="266"/>
        <v>plays</v>
      </c>
      <c r="S2857" s="8">
        <f t="shared" si="267"/>
        <v>42370.007766203707</v>
      </c>
      <c r="T2857" s="8">
        <f t="shared" si="268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9"/>
        <v>24</v>
      </c>
      <c r="Q2858" t="str">
        <f t="shared" si="265"/>
        <v>theater</v>
      </c>
      <c r="R2858" t="str">
        <f t="shared" si="266"/>
        <v>plays</v>
      </c>
      <c r="S2858" s="8">
        <f t="shared" si="267"/>
        <v>42165.037581018521</v>
      </c>
      <c r="T2858" s="8">
        <f t="shared" si="268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9"/>
        <v>500</v>
      </c>
      <c r="Q2859" t="str">
        <f t="shared" si="265"/>
        <v>theater</v>
      </c>
      <c r="R2859" t="str">
        <f t="shared" si="266"/>
        <v>plays</v>
      </c>
      <c r="S2859" s="8">
        <f t="shared" si="267"/>
        <v>42726.920081018514</v>
      </c>
      <c r="T2859" s="8">
        <f t="shared" si="268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9"/>
        <v>#DIV/0!</v>
      </c>
      <c r="Q2860" t="str">
        <f t="shared" si="265"/>
        <v>theater</v>
      </c>
      <c r="R2860" t="str">
        <f t="shared" si="266"/>
        <v>plays</v>
      </c>
      <c r="S2860" s="8">
        <f t="shared" si="267"/>
        <v>41954.545081018514</v>
      </c>
      <c r="T2860" s="8">
        <f t="shared" si="268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9"/>
        <v>35</v>
      </c>
      <c r="Q2861" t="str">
        <f t="shared" si="265"/>
        <v>theater</v>
      </c>
      <c r="R2861" t="str">
        <f t="shared" si="266"/>
        <v>plays</v>
      </c>
      <c r="S2861" s="8">
        <f t="shared" si="267"/>
        <v>42233.362314814818</v>
      </c>
      <c r="T2861" s="8">
        <f t="shared" si="268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9"/>
        <v>30</v>
      </c>
      <c r="Q2862" t="str">
        <f t="shared" si="265"/>
        <v>theater</v>
      </c>
      <c r="R2862" t="str">
        <f t="shared" si="266"/>
        <v>plays</v>
      </c>
      <c r="S2862" s="8">
        <f t="shared" si="267"/>
        <v>42480.800648148142</v>
      </c>
      <c r="T2862" s="8">
        <f t="shared" si="268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9"/>
        <v>27</v>
      </c>
      <c r="Q2863" t="str">
        <f t="shared" si="265"/>
        <v>theater</v>
      </c>
      <c r="R2863" t="str">
        <f t="shared" si="266"/>
        <v>plays</v>
      </c>
      <c r="S2863" s="8">
        <f t="shared" si="267"/>
        <v>42257.590833333335</v>
      </c>
      <c r="T2863" s="8">
        <f t="shared" si="268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9"/>
        <v>18</v>
      </c>
      <c r="Q2864" t="str">
        <f t="shared" si="265"/>
        <v>theater</v>
      </c>
      <c r="R2864" t="str">
        <f t="shared" si="266"/>
        <v>plays</v>
      </c>
      <c r="S2864" s="8">
        <f t="shared" si="267"/>
        <v>41784.789687500001</v>
      </c>
      <c r="T2864" s="8">
        <f t="shared" si="268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9"/>
        <v>20</v>
      </c>
      <c r="Q2865" t="str">
        <f t="shared" si="265"/>
        <v>theater</v>
      </c>
      <c r="R2865" t="str">
        <f t="shared" si="266"/>
        <v>plays</v>
      </c>
      <c r="S2865" s="8">
        <f t="shared" si="267"/>
        <v>41831.675034722226</v>
      </c>
      <c r="T2865" s="8">
        <f t="shared" si="268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9"/>
        <v>13</v>
      </c>
      <c r="Q2866" t="str">
        <f t="shared" si="265"/>
        <v>theater</v>
      </c>
      <c r="R2866" t="str">
        <f t="shared" si="266"/>
        <v>plays</v>
      </c>
      <c r="S2866" s="8">
        <f t="shared" si="267"/>
        <v>42172.613506944443</v>
      </c>
      <c r="T2866" s="8">
        <f t="shared" si="268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9"/>
        <v>#DIV/0!</v>
      </c>
      <c r="Q2867" t="str">
        <f t="shared" si="265"/>
        <v>theater</v>
      </c>
      <c r="R2867" t="str">
        <f t="shared" si="266"/>
        <v>plays</v>
      </c>
      <c r="S2867" s="8">
        <f t="shared" si="267"/>
        <v>41950.114108796297</v>
      </c>
      <c r="T2867" s="8">
        <f t="shared" si="268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9"/>
        <v>23</v>
      </c>
      <c r="Q2868" t="str">
        <f t="shared" si="265"/>
        <v>theater</v>
      </c>
      <c r="R2868" t="str">
        <f t="shared" si="266"/>
        <v>plays</v>
      </c>
      <c r="S2868" s="8">
        <f t="shared" si="267"/>
        <v>42627.955104166671</v>
      </c>
      <c r="T2868" s="8">
        <f t="shared" si="268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9"/>
        <v>50</v>
      </c>
      <c r="Q2869" t="str">
        <f t="shared" si="265"/>
        <v>theater</v>
      </c>
      <c r="R2869" t="str">
        <f t="shared" si="266"/>
        <v>plays</v>
      </c>
      <c r="S2869" s="8">
        <f t="shared" si="267"/>
        <v>42531.195277777777</v>
      </c>
      <c r="T2869" s="8">
        <f t="shared" si="268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9"/>
        <v>105</v>
      </c>
      <c r="Q2870" t="str">
        <f t="shared" si="265"/>
        <v>theater</v>
      </c>
      <c r="R2870" t="str">
        <f t="shared" si="266"/>
        <v>plays</v>
      </c>
      <c r="S2870" s="8">
        <f t="shared" si="267"/>
        <v>42618.827013888891</v>
      </c>
      <c r="T2870" s="8">
        <f t="shared" si="268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9"/>
        <v>35</v>
      </c>
      <c r="Q2871" t="str">
        <f t="shared" si="265"/>
        <v>theater</v>
      </c>
      <c r="R2871" t="str">
        <f t="shared" si="266"/>
        <v>plays</v>
      </c>
      <c r="S2871" s="8">
        <f t="shared" si="267"/>
        <v>42540.593530092592</v>
      </c>
      <c r="T2871" s="8">
        <f t="shared" si="268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9"/>
        <v>83</v>
      </c>
      <c r="Q2872" t="str">
        <f t="shared" si="265"/>
        <v>theater</v>
      </c>
      <c r="R2872" t="str">
        <f t="shared" si="266"/>
        <v>plays</v>
      </c>
      <c r="S2872" s="8">
        <f t="shared" si="267"/>
        <v>41746.189409722225</v>
      </c>
      <c r="T2872" s="8">
        <f t="shared" si="268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9"/>
        <v>36</v>
      </c>
      <c r="Q2873" t="str">
        <f t="shared" si="265"/>
        <v>theater</v>
      </c>
      <c r="R2873" t="str">
        <f t="shared" si="266"/>
        <v>plays</v>
      </c>
      <c r="S2873" s="8">
        <f t="shared" si="267"/>
        <v>41974.738576388889</v>
      </c>
      <c r="T2873" s="8">
        <f t="shared" si="268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9"/>
        <v>#DIV/0!</v>
      </c>
      <c r="Q2874" t="str">
        <f t="shared" si="265"/>
        <v>theater</v>
      </c>
      <c r="R2874" t="str">
        <f t="shared" si="266"/>
        <v>plays</v>
      </c>
      <c r="S2874" s="8">
        <f t="shared" si="267"/>
        <v>42115.11618055556</v>
      </c>
      <c r="T2874" s="8">
        <f t="shared" si="268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9"/>
        <v>119</v>
      </c>
      <c r="Q2875" t="str">
        <f t="shared" si="265"/>
        <v>theater</v>
      </c>
      <c r="R2875" t="str">
        <f t="shared" si="266"/>
        <v>plays</v>
      </c>
      <c r="S2875" s="8">
        <f t="shared" si="267"/>
        <v>42002.817488425921</v>
      </c>
      <c r="T2875" s="8">
        <f t="shared" si="268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9"/>
        <v>90</v>
      </c>
      <c r="Q2876" t="str">
        <f t="shared" si="265"/>
        <v>theater</v>
      </c>
      <c r="R2876" t="str">
        <f t="shared" si="266"/>
        <v>plays</v>
      </c>
      <c r="S2876" s="8">
        <f t="shared" si="267"/>
        <v>42722.84474537037</v>
      </c>
      <c r="T2876" s="8">
        <f t="shared" si="268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9"/>
        <v>2</v>
      </c>
      <c r="Q2877" t="str">
        <f t="shared" si="265"/>
        <v>theater</v>
      </c>
      <c r="R2877" t="str">
        <f t="shared" si="266"/>
        <v>plays</v>
      </c>
      <c r="S2877" s="8">
        <f t="shared" si="267"/>
        <v>42465.128391203703</v>
      </c>
      <c r="T2877" s="8">
        <f t="shared" si="268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9"/>
        <v>#DIV/0!</v>
      </c>
      <c r="Q2878" t="str">
        <f t="shared" si="265"/>
        <v>theater</v>
      </c>
      <c r="R2878" t="str">
        <f t="shared" si="266"/>
        <v>plays</v>
      </c>
      <c r="S2878" s="8">
        <f t="shared" si="267"/>
        <v>42171.743969907402</v>
      </c>
      <c r="T2878" s="8">
        <f t="shared" si="268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9"/>
        <v>108</v>
      </c>
      <c r="Q2879" t="str">
        <f t="shared" si="265"/>
        <v>theater</v>
      </c>
      <c r="R2879" t="str">
        <f t="shared" si="266"/>
        <v>plays</v>
      </c>
      <c r="S2879" s="8">
        <f t="shared" si="267"/>
        <v>42672.955138888887</v>
      </c>
      <c r="T2879" s="8">
        <f t="shared" si="268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9"/>
        <v>16</v>
      </c>
      <c r="Q2880" t="str">
        <f t="shared" si="265"/>
        <v>theater</v>
      </c>
      <c r="R2880" t="str">
        <f t="shared" si="266"/>
        <v>plays</v>
      </c>
      <c r="S2880" s="8">
        <f t="shared" si="267"/>
        <v>42128.615682870368</v>
      </c>
      <c r="T2880" s="8">
        <f t="shared" si="268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9"/>
        <v>29</v>
      </c>
      <c r="Q2881" t="str">
        <f t="shared" si="265"/>
        <v>theater</v>
      </c>
      <c r="R2881" t="str">
        <f t="shared" si="266"/>
        <v>plays</v>
      </c>
      <c r="S2881" s="8">
        <f t="shared" si="267"/>
        <v>42359.725243055553</v>
      </c>
      <c r="T2881" s="8">
        <f t="shared" si="268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ROUND(E2882/D2882*100,0)</f>
        <v>23</v>
      </c>
      <c r="P2882">
        <f t="shared" si="269"/>
        <v>97</v>
      </c>
      <c r="Q2882" t="str">
        <f t="shared" si="265"/>
        <v>theater</v>
      </c>
      <c r="R2882" t="str">
        <f t="shared" si="266"/>
        <v>plays</v>
      </c>
      <c r="S2882" s="8">
        <f t="shared" si="267"/>
        <v>42192.905694444446</v>
      </c>
      <c r="T2882" s="8">
        <f t="shared" si="268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t="e">
        <f t="shared" si="269"/>
        <v>#DIV/0!</v>
      </c>
      <c r="Q2883" t="str">
        <f t="shared" ref="Q2883:Q2946" si="271">LEFT(N2883,SEARCH("/",N2883)-1)</f>
        <v>theater</v>
      </c>
      <c r="R2883" t="str">
        <f t="shared" ref="R2883:R2946" si="272">RIGHT(N2883,LEN(N2883)-SEARCH("/",N2883))</f>
        <v>plays</v>
      </c>
      <c r="S2883" s="8">
        <f t="shared" ref="S2883:S2946" si="273">(((J2883/60)/60)/24)+DATE(1970,1,1)</f>
        <v>41916.597638888888</v>
      </c>
      <c r="T2883" s="8">
        <f t="shared" ref="T2883:T2946" si="274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69"/>
        <v>63</v>
      </c>
      <c r="Q2884" t="str">
        <f t="shared" si="271"/>
        <v>theater</v>
      </c>
      <c r="R2884" t="str">
        <f t="shared" si="272"/>
        <v>plays</v>
      </c>
      <c r="S2884" s="8">
        <f t="shared" si="273"/>
        <v>42461.596273148149</v>
      </c>
      <c r="T2884" s="8">
        <f t="shared" si="274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69"/>
        <v>382</v>
      </c>
      <c r="Q2885" t="str">
        <f t="shared" si="271"/>
        <v>theater</v>
      </c>
      <c r="R2885" t="str">
        <f t="shared" si="272"/>
        <v>plays</v>
      </c>
      <c r="S2885" s="8">
        <f t="shared" si="273"/>
        <v>42370.90320601852</v>
      </c>
      <c r="T2885" s="8">
        <f t="shared" si="274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ref="P2886:P2949" si="275">ROUND(E2886/L2886,0)</f>
        <v>46</v>
      </c>
      <c r="Q2886" t="str">
        <f t="shared" si="271"/>
        <v>theater</v>
      </c>
      <c r="R2886" t="str">
        <f t="shared" si="272"/>
        <v>plays</v>
      </c>
      <c r="S2886" s="8">
        <f t="shared" si="273"/>
        <v>41948.727256944447</v>
      </c>
      <c r="T2886" s="8">
        <f t="shared" si="274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5"/>
        <v>26</v>
      </c>
      <c r="Q2887" t="str">
        <f t="shared" si="271"/>
        <v>theater</v>
      </c>
      <c r="R2887" t="str">
        <f t="shared" si="272"/>
        <v>plays</v>
      </c>
      <c r="S2887" s="8">
        <f t="shared" si="273"/>
        <v>42047.07640046296</v>
      </c>
      <c r="T2887" s="8">
        <f t="shared" si="274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5"/>
        <v>10</v>
      </c>
      <c r="Q2888" t="str">
        <f t="shared" si="271"/>
        <v>theater</v>
      </c>
      <c r="R2888" t="str">
        <f t="shared" si="272"/>
        <v>plays</v>
      </c>
      <c r="S2888" s="8">
        <f t="shared" si="273"/>
        <v>42261.632916666669</v>
      </c>
      <c r="T2888" s="8">
        <f t="shared" si="274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5"/>
        <v>5</v>
      </c>
      <c r="Q2889" t="str">
        <f t="shared" si="271"/>
        <v>theater</v>
      </c>
      <c r="R2889" t="str">
        <f t="shared" si="272"/>
        <v>plays</v>
      </c>
      <c r="S2889" s="8">
        <f t="shared" si="273"/>
        <v>41985.427361111113</v>
      </c>
      <c r="T2889" s="8">
        <f t="shared" si="274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5"/>
        <v>#DIV/0!</v>
      </c>
      <c r="Q2890" t="str">
        <f t="shared" si="271"/>
        <v>theater</v>
      </c>
      <c r="R2890" t="str">
        <f t="shared" si="272"/>
        <v>plays</v>
      </c>
      <c r="S2890" s="8">
        <f t="shared" si="273"/>
        <v>41922.535185185188</v>
      </c>
      <c r="T2890" s="8">
        <f t="shared" si="274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5"/>
        <v>82</v>
      </c>
      <c r="Q2891" t="str">
        <f t="shared" si="271"/>
        <v>theater</v>
      </c>
      <c r="R2891" t="str">
        <f t="shared" si="272"/>
        <v>plays</v>
      </c>
      <c r="S2891" s="8">
        <f t="shared" si="273"/>
        <v>41850.863252314812</v>
      </c>
      <c r="T2891" s="8">
        <f t="shared" si="274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5"/>
        <v>7</v>
      </c>
      <c r="Q2892" t="str">
        <f t="shared" si="271"/>
        <v>theater</v>
      </c>
      <c r="R2892" t="str">
        <f t="shared" si="272"/>
        <v>plays</v>
      </c>
      <c r="S2892" s="8">
        <f t="shared" si="273"/>
        <v>41831.742962962962</v>
      </c>
      <c r="T2892" s="8">
        <f t="shared" si="274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5"/>
        <v>27</v>
      </c>
      <c r="Q2893" t="str">
        <f t="shared" si="271"/>
        <v>theater</v>
      </c>
      <c r="R2893" t="str">
        <f t="shared" si="272"/>
        <v>plays</v>
      </c>
      <c r="S2893" s="8">
        <f t="shared" si="273"/>
        <v>42415.883425925931</v>
      </c>
      <c r="T2893" s="8">
        <f t="shared" si="274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5"/>
        <v>29</v>
      </c>
      <c r="Q2894" t="str">
        <f t="shared" si="271"/>
        <v>theater</v>
      </c>
      <c r="R2894" t="str">
        <f t="shared" si="272"/>
        <v>plays</v>
      </c>
      <c r="S2894" s="8">
        <f t="shared" si="273"/>
        <v>41869.714166666665</v>
      </c>
      <c r="T2894" s="8">
        <f t="shared" si="274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5"/>
        <v>13</v>
      </c>
      <c r="Q2895" t="str">
        <f t="shared" si="271"/>
        <v>theater</v>
      </c>
      <c r="R2895" t="str">
        <f t="shared" si="272"/>
        <v>plays</v>
      </c>
      <c r="S2895" s="8">
        <f t="shared" si="273"/>
        <v>41953.773090277777</v>
      </c>
      <c r="T2895" s="8">
        <f t="shared" si="274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5"/>
        <v>#DIV/0!</v>
      </c>
      <c r="Q2896" t="str">
        <f t="shared" si="271"/>
        <v>theater</v>
      </c>
      <c r="R2896" t="str">
        <f t="shared" si="272"/>
        <v>plays</v>
      </c>
      <c r="S2896" s="8">
        <f t="shared" si="273"/>
        <v>42037.986284722225</v>
      </c>
      <c r="T2896" s="8">
        <f t="shared" si="274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5"/>
        <v>6</v>
      </c>
      <c r="Q2897" t="str">
        <f t="shared" si="271"/>
        <v>theater</v>
      </c>
      <c r="R2897" t="str">
        <f t="shared" si="272"/>
        <v>plays</v>
      </c>
      <c r="S2897" s="8">
        <f t="shared" si="273"/>
        <v>41811.555462962962</v>
      </c>
      <c r="T2897" s="8">
        <f t="shared" si="274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5"/>
        <v>52</v>
      </c>
      <c r="Q2898" t="str">
        <f t="shared" si="271"/>
        <v>theater</v>
      </c>
      <c r="R2898" t="str">
        <f t="shared" si="272"/>
        <v>plays</v>
      </c>
      <c r="S2898" s="8">
        <f t="shared" si="273"/>
        <v>42701.908807870372</v>
      </c>
      <c r="T2898" s="8">
        <f t="shared" si="274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5"/>
        <v>183</v>
      </c>
      <c r="Q2899" t="str">
        <f t="shared" si="271"/>
        <v>theater</v>
      </c>
      <c r="R2899" t="str">
        <f t="shared" si="272"/>
        <v>plays</v>
      </c>
      <c r="S2899" s="8">
        <f t="shared" si="273"/>
        <v>42258.646504629629</v>
      </c>
      <c r="T2899" s="8">
        <f t="shared" si="274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5"/>
        <v>26</v>
      </c>
      <c r="Q2900" t="str">
        <f t="shared" si="271"/>
        <v>theater</v>
      </c>
      <c r="R2900" t="str">
        <f t="shared" si="272"/>
        <v>plays</v>
      </c>
      <c r="S2900" s="8">
        <f t="shared" si="273"/>
        <v>42278.664965277778</v>
      </c>
      <c r="T2900" s="8">
        <f t="shared" si="274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5"/>
        <v>#DIV/0!</v>
      </c>
      <c r="Q2901" t="str">
        <f t="shared" si="271"/>
        <v>theater</v>
      </c>
      <c r="R2901" t="str">
        <f t="shared" si="272"/>
        <v>plays</v>
      </c>
      <c r="S2901" s="8">
        <f t="shared" si="273"/>
        <v>42515.078217592592</v>
      </c>
      <c r="T2901" s="8">
        <f t="shared" si="274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5"/>
        <v>486</v>
      </c>
      <c r="Q2902" t="str">
        <f t="shared" si="271"/>
        <v>theater</v>
      </c>
      <c r="R2902" t="str">
        <f t="shared" si="272"/>
        <v>plays</v>
      </c>
      <c r="S2902" s="8">
        <f t="shared" si="273"/>
        <v>41830.234166666669</v>
      </c>
      <c r="T2902" s="8">
        <f t="shared" si="274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5"/>
        <v>3</v>
      </c>
      <c r="Q2903" t="str">
        <f t="shared" si="271"/>
        <v>theater</v>
      </c>
      <c r="R2903" t="str">
        <f t="shared" si="272"/>
        <v>plays</v>
      </c>
      <c r="S2903" s="8">
        <f t="shared" si="273"/>
        <v>41982.904386574075</v>
      </c>
      <c r="T2903" s="8">
        <f t="shared" si="274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5"/>
        <v>25</v>
      </c>
      <c r="Q2904" t="str">
        <f t="shared" si="271"/>
        <v>theater</v>
      </c>
      <c r="R2904" t="str">
        <f t="shared" si="272"/>
        <v>plays</v>
      </c>
      <c r="S2904" s="8">
        <f t="shared" si="273"/>
        <v>42210.439768518518</v>
      </c>
      <c r="T2904" s="8">
        <f t="shared" si="274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5"/>
        <v>10</v>
      </c>
      <c r="Q2905" t="str">
        <f t="shared" si="271"/>
        <v>theater</v>
      </c>
      <c r="R2905" t="str">
        <f t="shared" si="272"/>
        <v>plays</v>
      </c>
      <c r="S2905" s="8">
        <f t="shared" si="273"/>
        <v>42196.166874999995</v>
      </c>
      <c r="T2905" s="8">
        <f t="shared" si="274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5"/>
        <v>19</v>
      </c>
      <c r="Q2906" t="str">
        <f t="shared" si="271"/>
        <v>theater</v>
      </c>
      <c r="R2906" t="str">
        <f t="shared" si="272"/>
        <v>plays</v>
      </c>
      <c r="S2906" s="8">
        <f t="shared" si="273"/>
        <v>41940.967951388891</v>
      </c>
      <c r="T2906" s="8">
        <f t="shared" si="274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5"/>
        <v>37</v>
      </c>
      <c r="Q2907" t="str">
        <f t="shared" si="271"/>
        <v>theater</v>
      </c>
      <c r="R2907" t="str">
        <f t="shared" si="272"/>
        <v>plays</v>
      </c>
      <c r="S2907" s="8">
        <f t="shared" si="273"/>
        <v>42606.056863425925</v>
      </c>
      <c r="T2907" s="8">
        <f t="shared" si="274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5"/>
        <v>81</v>
      </c>
      <c r="Q2908" t="str">
        <f t="shared" si="271"/>
        <v>theater</v>
      </c>
      <c r="R2908" t="str">
        <f t="shared" si="272"/>
        <v>plays</v>
      </c>
      <c r="S2908" s="8">
        <f t="shared" si="273"/>
        <v>42199.648912037039</v>
      </c>
      <c r="T2908" s="8">
        <f t="shared" si="274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5"/>
        <v>1</v>
      </c>
      <c r="Q2909" t="str">
        <f t="shared" si="271"/>
        <v>theater</v>
      </c>
      <c r="R2909" t="str">
        <f t="shared" si="272"/>
        <v>plays</v>
      </c>
      <c r="S2909" s="8">
        <f t="shared" si="273"/>
        <v>42444.877743055549</v>
      </c>
      <c r="T2909" s="8">
        <f t="shared" si="274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5"/>
        <v>53</v>
      </c>
      <c r="Q2910" t="str">
        <f t="shared" si="271"/>
        <v>theater</v>
      </c>
      <c r="R2910" t="str">
        <f t="shared" si="272"/>
        <v>plays</v>
      </c>
      <c r="S2910" s="8">
        <f t="shared" si="273"/>
        <v>42499.731701388882</v>
      </c>
      <c r="T2910" s="8">
        <f t="shared" si="274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5"/>
        <v>20</v>
      </c>
      <c r="Q2911" t="str">
        <f t="shared" si="271"/>
        <v>theater</v>
      </c>
      <c r="R2911" t="str">
        <f t="shared" si="272"/>
        <v>plays</v>
      </c>
      <c r="S2911" s="8">
        <f t="shared" si="273"/>
        <v>41929.266215277778</v>
      </c>
      <c r="T2911" s="8">
        <f t="shared" si="274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5"/>
        <v>1</v>
      </c>
      <c r="Q2912" t="str">
        <f t="shared" si="271"/>
        <v>theater</v>
      </c>
      <c r="R2912" t="str">
        <f t="shared" si="272"/>
        <v>plays</v>
      </c>
      <c r="S2912" s="8">
        <f t="shared" si="273"/>
        <v>42107.841284722221</v>
      </c>
      <c r="T2912" s="8">
        <f t="shared" si="274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5"/>
        <v>47</v>
      </c>
      <c r="Q2913" t="str">
        <f t="shared" si="271"/>
        <v>theater</v>
      </c>
      <c r="R2913" t="str">
        <f t="shared" si="272"/>
        <v>plays</v>
      </c>
      <c r="S2913" s="8">
        <f t="shared" si="273"/>
        <v>42142.768819444449</v>
      </c>
      <c r="T2913" s="8">
        <f t="shared" si="274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5"/>
        <v>78</v>
      </c>
      <c r="Q2914" t="str">
        <f t="shared" si="271"/>
        <v>theater</v>
      </c>
      <c r="R2914" t="str">
        <f t="shared" si="272"/>
        <v>plays</v>
      </c>
      <c r="S2914" s="8">
        <f t="shared" si="273"/>
        <v>42354.131643518514</v>
      </c>
      <c r="T2914" s="8">
        <f t="shared" si="274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5"/>
        <v>1</v>
      </c>
      <c r="Q2915" t="str">
        <f t="shared" si="271"/>
        <v>theater</v>
      </c>
      <c r="R2915" t="str">
        <f t="shared" si="272"/>
        <v>plays</v>
      </c>
      <c r="S2915" s="8">
        <f t="shared" si="273"/>
        <v>41828.922905092593</v>
      </c>
      <c r="T2915" s="8">
        <f t="shared" si="274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5"/>
        <v>1</v>
      </c>
      <c r="Q2916" t="str">
        <f t="shared" si="271"/>
        <v>theater</v>
      </c>
      <c r="R2916" t="str">
        <f t="shared" si="272"/>
        <v>plays</v>
      </c>
      <c r="S2916" s="8">
        <f t="shared" si="273"/>
        <v>42017.907337962963</v>
      </c>
      <c r="T2916" s="8">
        <f t="shared" si="274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5"/>
        <v>204</v>
      </c>
      <c r="Q2917" t="str">
        <f t="shared" si="271"/>
        <v>theater</v>
      </c>
      <c r="R2917" t="str">
        <f t="shared" si="272"/>
        <v>plays</v>
      </c>
      <c r="S2917" s="8">
        <f t="shared" si="273"/>
        <v>42415.398032407407</v>
      </c>
      <c r="T2917" s="8">
        <f t="shared" si="274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5"/>
        <v>21</v>
      </c>
      <c r="Q2918" t="str">
        <f t="shared" si="271"/>
        <v>theater</v>
      </c>
      <c r="R2918" t="str">
        <f t="shared" si="272"/>
        <v>plays</v>
      </c>
      <c r="S2918" s="8">
        <f t="shared" si="273"/>
        <v>41755.476724537039</v>
      </c>
      <c r="T2918" s="8">
        <f t="shared" si="274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5"/>
        <v>49</v>
      </c>
      <c r="Q2919" t="str">
        <f t="shared" si="271"/>
        <v>theater</v>
      </c>
      <c r="R2919" t="str">
        <f t="shared" si="272"/>
        <v>plays</v>
      </c>
      <c r="S2919" s="8">
        <f t="shared" si="273"/>
        <v>42245.234340277777</v>
      </c>
      <c r="T2919" s="8">
        <f t="shared" si="274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5"/>
        <v>68</v>
      </c>
      <c r="Q2920" t="str">
        <f t="shared" si="271"/>
        <v>theater</v>
      </c>
      <c r="R2920" t="str">
        <f t="shared" si="272"/>
        <v>plays</v>
      </c>
      <c r="S2920" s="8">
        <f t="shared" si="273"/>
        <v>42278.629710648151</v>
      </c>
      <c r="T2920" s="8">
        <f t="shared" si="274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5"/>
        <v>9</v>
      </c>
      <c r="Q2921" t="str">
        <f t="shared" si="271"/>
        <v>theater</v>
      </c>
      <c r="R2921" t="str">
        <f t="shared" si="272"/>
        <v>plays</v>
      </c>
      <c r="S2921" s="8">
        <f t="shared" si="273"/>
        <v>41826.61954861111</v>
      </c>
      <c r="T2921" s="8">
        <f t="shared" si="274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5"/>
        <v>52</v>
      </c>
      <c r="Q2922" t="str">
        <f t="shared" si="271"/>
        <v>theater</v>
      </c>
      <c r="R2922" t="str">
        <f t="shared" si="272"/>
        <v>plays</v>
      </c>
      <c r="S2922" s="8">
        <f t="shared" si="273"/>
        <v>42058.792476851857</v>
      </c>
      <c r="T2922" s="8">
        <f t="shared" si="274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5"/>
        <v>43</v>
      </c>
      <c r="Q2923" t="str">
        <f t="shared" si="271"/>
        <v>theater</v>
      </c>
      <c r="R2923" t="str">
        <f t="shared" si="272"/>
        <v>musical</v>
      </c>
      <c r="S2923" s="8">
        <f t="shared" si="273"/>
        <v>41877.886620370373</v>
      </c>
      <c r="T2923" s="8">
        <f t="shared" si="274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5"/>
        <v>83</v>
      </c>
      <c r="Q2924" t="str">
        <f t="shared" si="271"/>
        <v>theater</v>
      </c>
      <c r="R2924" t="str">
        <f t="shared" si="272"/>
        <v>musical</v>
      </c>
      <c r="S2924" s="8">
        <f t="shared" si="273"/>
        <v>42097.874155092592</v>
      </c>
      <c r="T2924" s="8">
        <f t="shared" si="274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5"/>
        <v>30</v>
      </c>
      <c r="Q2925" t="str">
        <f t="shared" si="271"/>
        <v>theater</v>
      </c>
      <c r="R2925" t="str">
        <f t="shared" si="272"/>
        <v>musical</v>
      </c>
      <c r="S2925" s="8">
        <f t="shared" si="273"/>
        <v>42013.15253472222</v>
      </c>
      <c r="T2925" s="8">
        <f t="shared" si="274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5"/>
        <v>176</v>
      </c>
      <c r="Q2926" t="str">
        <f t="shared" si="271"/>
        <v>theater</v>
      </c>
      <c r="R2926" t="str">
        <f t="shared" si="272"/>
        <v>musical</v>
      </c>
      <c r="S2926" s="8">
        <f t="shared" si="273"/>
        <v>42103.556828703702</v>
      </c>
      <c r="T2926" s="8">
        <f t="shared" si="274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5"/>
        <v>232</v>
      </c>
      <c r="Q2927" t="str">
        <f t="shared" si="271"/>
        <v>theater</v>
      </c>
      <c r="R2927" t="str">
        <f t="shared" si="272"/>
        <v>musical</v>
      </c>
      <c r="S2927" s="8">
        <f t="shared" si="273"/>
        <v>41863.584120370368</v>
      </c>
      <c r="T2927" s="8">
        <f t="shared" si="274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5"/>
        <v>75</v>
      </c>
      <c r="Q2928" t="str">
        <f t="shared" si="271"/>
        <v>theater</v>
      </c>
      <c r="R2928" t="str">
        <f t="shared" si="272"/>
        <v>musical</v>
      </c>
      <c r="S2928" s="8">
        <f t="shared" si="273"/>
        <v>42044.765960648147</v>
      </c>
      <c r="T2928" s="8">
        <f t="shared" si="274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5"/>
        <v>112</v>
      </c>
      <c r="Q2929" t="str">
        <f t="shared" si="271"/>
        <v>theater</v>
      </c>
      <c r="R2929" t="str">
        <f t="shared" si="272"/>
        <v>musical</v>
      </c>
      <c r="S2929" s="8">
        <f t="shared" si="273"/>
        <v>41806.669317129628</v>
      </c>
      <c r="T2929" s="8">
        <f t="shared" si="274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5"/>
        <v>42</v>
      </c>
      <c r="Q2930" t="str">
        <f t="shared" si="271"/>
        <v>theater</v>
      </c>
      <c r="R2930" t="str">
        <f t="shared" si="272"/>
        <v>musical</v>
      </c>
      <c r="S2930" s="8">
        <f t="shared" si="273"/>
        <v>42403.998217592598</v>
      </c>
      <c r="T2930" s="8">
        <f t="shared" si="274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5"/>
        <v>255</v>
      </c>
      <c r="Q2931" t="str">
        <f t="shared" si="271"/>
        <v>theater</v>
      </c>
      <c r="R2931" t="str">
        <f t="shared" si="272"/>
        <v>musical</v>
      </c>
      <c r="S2931" s="8">
        <f t="shared" si="273"/>
        <v>41754.564328703702</v>
      </c>
      <c r="T2931" s="8">
        <f t="shared" si="274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5"/>
        <v>163</v>
      </c>
      <c r="Q2932" t="str">
        <f t="shared" si="271"/>
        <v>theater</v>
      </c>
      <c r="R2932" t="str">
        <f t="shared" si="272"/>
        <v>musical</v>
      </c>
      <c r="S2932" s="8">
        <f t="shared" si="273"/>
        <v>42101.584074074075</v>
      </c>
      <c r="T2932" s="8">
        <f t="shared" si="274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5"/>
        <v>88</v>
      </c>
      <c r="Q2933" t="str">
        <f t="shared" si="271"/>
        <v>theater</v>
      </c>
      <c r="R2933" t="str">
        <f t="shared" si="272"/>
        <v>musical</v>
      </c>
      <c r="S2933" s="8">
        <f t="shared" si="273"/>
        <v>41872.291238425925</v>
      </c>
      <c r="T2933" s="8">
        <f t="shared" si="274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5"/>
        <v>86</v>
      </c>
      <c r="Q2934" t="str">
        <f t="shared" si="271"/>
        <v>theater</v>
      </c>
      <c r="R2934" t="str">
        <f t="shared" si="272"/>
        <v>musical</v>
      </c>
      <c r="S2934" s="8">
        <f t="shared" si="273"/>
        <v>42025.164780092593</v>
      </c>
      <c r="T2934" s="8">
        <f t="shared" si="274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5"/>
        <v>48</v>
      </c>
      <c r="Q2935" t="str">
        <f t="shared" si="271"/>
        <v>theater</v>
      </c>
      <c r="R2935" t="str">
        <f t="shared" si="272"/>
        <v>musical</v>
      </c>
      <c r="S2935" s="8">
        <f t="shared" si="273"/>
        <v>42495.956631944442</v>
      </c>
      <c r="T2935" s="8">
        <f t="shared" si="274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5"/>
        <v>73</v>
      </c>
      <c r="Q2936" t="str">
        <f t="shared" si="271"/>
        <v>theater</v>
      </c>
      <c r="R2936" t="str">
        <f t="shared" si="272"/>
        <v>musical</v>
      </c>
      <c r="S2936" s="8">
        <f t="shared" si="273"/>
        <v>41775.636157407411</v>
      </c>
      <c r="T2936" s="8">
        <f t="shared" si="274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5"/>
        <v>91</v>
      </c>
      <c r="Q2937" t="str">
        <f t="shared" si="271"/>
        <v>theater</v>
      </c>
      <c r="R2937" t="str">
        <f t="shared" si="272"/>
        <v>musical</v>
      </c>
      <c r="S2937" s="8">
        <f t="shared" si="273"/>
        <v>42553.583425925928</v>
      </c>
      <c r="T2937" s="8">
        <f t="shared" si="274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5"/>
        <v>38</v>
      </c>
      <c r="Q2938" t="str">
        <f t="shared" si="271"/>
        <v>theater</v>
      </c>
      <c r="R2938" t="str">
        <f t="shared" si="272"/>
        <v>musical</v>
      </c>
      <c r="S2938" s="8">
        <f t="shared" si="273"/>
        <v>41912.650729166664</v>
      </c>
      <c r="T2938" s="8">
        <f t="shared" si="274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5"/>
        <v>36</v>
      </c>
      <c r="Q2939" t="str">
        <f t="shared" si="271"/>
        <v>theater</v>
      </c>
      <c r="R2939" t="str">
        <f t="shared" si="272"/>
        <v>musical</v>
      </c>
      <c r="S2939" s="8">
        <f t="shared" si="273"/>
        <v>41803.457326388889</v>
      </c>
      <c r="T2939" s="8">
        <f t="shared" si="274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5"/>
        <v>127</v>
      </c>
      <c r="Q2940" t="str">
        <f t="shared" si="271"/>
        <v>theater</v>
      </c>
      <c r="R2940" t="str">
        <f t="shared" si="272"/>
        <v>musical</v>
      </c>
      <c r="S2940" s="8">
        <f t="shared" si="273"/>
        <v>42004.703865740739</v>
      </c>
      <c r="T2940" s="8">
        <f t="shared" si="274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5"/>
        <v>329</v>
      </c>
      <c r="Q2941" t="str">
        <f t="shared" si="271"/>
        <v>theater</v>
      </c>
      <c r="R2941" t="str">
        <f t="shared" si="272"/>
        <v>musical</v>
      </c>
      <c r="S2941" s="8">
        <f t="shared" si="273"/>
        <v>41845.809166666666</v>
      </c>
      <c r="T2941" s="8">
        <f t="shared" si="274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5"/>
        <v>81</v>
      </c>
      <c r="Q2942" t="str">
        <f t="shared" si="271"/>
        <v>theater</v>
      </c>
      <c r="R2942" t="str">
        <f t="shared" si="272"/>
        <v>musical</v>
      </c>
      <c r="S2942" s="8">
        <f t="shared" si="273"/>
        <v>41982.773356481484</v>
      </c>
      <c r="T2942" s="8">
        <f t="shared" si="274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5"/>
        <v>1</v>
      </c>
      <c r="Q2943" t="str">
        <f t="shared" si="271"/>
        <v>theater</v>
      </c>
      <c r="R2943" t="str">
        <f t="shared" si="272"/>
        <v>spaces</v>
      </c>
      <c r="S2943" s="8">
        <f t="shared" si="273"/>
        <v>42034.960127314815</v>
      </c>
      <c r="T2943" s="8">
        <f t="shared" si="274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5"/>
        <v>202</v>
      </c>
      <c r="Q2944" t="str">
        <f t="shared" si="271"/>
        <v>theater</v>
      </c>
      <c r="R2944" t="str">
        <f t="shared" si="272"/>
        <v>spaces</v>
      </c>
      <c r="S2944" s="8">
        <f t="shared" si="273"/>
        <v>42334.803923611107</v>
      </c>
      <c r="T2944" s="8">
        <f t="shared" si="274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5"/>
        <v>#DIV/0!</v>
      </c>
      <c r="Q2945" t="str">
        <f t="shared" si="271"/>
        <v>theater</v>
      </c>
      <c r="R2945" t="str">
        <f t="shared" si="272"/>
        <v>spaces</v>
      </c>
      <c r="S2945" s="8">
        <f t="shared" si="273"/>
        <v>42077.129398148143</v>
      </c>
      <c r="T2945" s="8">
        <f t="shared" si="274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ROUND(E2946/D2946*100,0)</f>
        <v>1</v>
      </c>
      <c r="P2946">
        <f t="shared" si="275"/>
        <v>100</v>
      </c>
      <c r="Q2946" t="str">
        <f t="shared" si="271"/>
        <v>theater</v>
      </c>
      <c r="R2946" t="str">
        <f t="shared" si="272"/>
        <v>spaces</v>
      </c>
      <c r="S2946" s="8">
        <f t="shared" si="273"/>
        <v>42132.9143287037</v>
      </c>
      <c r="T2946" s="8">
        <f t="shared" si="274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t="e">
        <f t="shared" si="275"/>
        <v>#DIV/0!</v>
      </c>
      <c r="Q2947" t="str">
        <f t="shared" ref="Q2947:Q3010" si="277">LEFT(N2947,SEARCH("/",N2947)-1)</f>
        <v>theater</v>
      </c>
      <c r="R2947" t="str">
        <f t="shared" ref="R2947:R3010" si="278">RIGHT(N2947,LEN(N2947)-SEARCH("/",N2947))</f>
        <v>spaces</v>
      </c>
      <c r="S2947" s="8">
        <f t="shared" ref="S2947:S3010" si="279">(((J2947/60)/60)/24)+DATE(1970,1,1)</f>
        <v>42118.139583333337</v>
      </c>
      <c r="T2947" s="8">
        <f t="shared" ref="T2947:T3010" si="280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5"/>
        <v>1</v>
      </c>
      <c r="Q2948" t="str">
        <f t="shared" si="277"/>
        <v>theater</v>
      </c>
      <c r="R2948" t="str">
        <f t="shared" si="278"/>
        <v>spaces</v>
      </c>
      <c r="S2948" s="8">
        <f t="shared" si="279"/>
        <v>42567.531157407408</v>
      </c>
      <c r="T2948" s="8">
        <f t="shared" si="280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5"/>
        <v>82</v>
      </c>
      <c r="Q2949" t="str">
        <f t="shared" si="277"/>
        <v>theater</v>
      </c>
      <c r="R2949" t="str">
        <f t="shared" si="278"/>
        <v>spaces</v>
      </c>
      <c r="S2949" s="8">
        <f t="shared" si="279"/>
        <v>42649.562118055561</v>
      </c>
      <c r="T2949" s="8">
        <f t="shared" si="280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ref="P2950:P3013" si="281">ROUND(E2950/L2950,0)</f>
        <v>3</v>
      </c>
      <c r="Q2950" t="str">
        <f t="shared" si="277"/>
        <v>theater</v>
      </c>
      <c r="R2950" t="str">
        <f t="shared" si="278"/>
        <v>spaces</v>
      </c>
      <c r="S2950" s="8">
        <f t="shared" si="279"/>
        <v>42097.649224537032</v>
      </c>
      <c r="T2950" s="8">
        <f t="shared" si="280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81"/>
        <v>13</v>
      </c>
      <c r="Q2951" t="str">
        <f t="shared" si="277"/>
        <v>theater</v>
      </c>
      <c r="R2951" t="str">
        <f t="shared" si="278"/>
        <v>spaces</v>
      </c>
      <c r="S2951" s="8">
        <f t="shared" si="279"/>
        <v>42297.823113425926</v>
      </c>
      <c r="T2951" s="8">
        <f t="shared" si="280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81"/>
        <v>#DIV/0!</v>
      </c>
      <c r="Q2952" t="str">
        <f t="shared" si="277"/>
        <v>theater</v>
      </c>
      <c r="R2952" t="str">
        <f t="shared" si="278"/>
        <v>spaces</v>
      </c>
      <c r="S2952" s="8">
        <f t="shared" si="279"/>
        <v>42362.36518518519</v>
      </c>
      <c r="T2952" s="8">
        <f t="shared" si="280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81"/>
        <v>19</v>
      </c>
      <c r="Q2953" t="str">
        <f t="shared" si="277"/>
        <v>theater</v>
      </c>
      <c r="R2953" t="str">
        <f t="shared" si="278"/>
        <v>spaces</v>
      </c>
      <c r="S2953" s="8">
        <f t="shared" si="279"/>
        <v>41872.802928240737</v>
      </c>
      <c r="T2953" s="8">
        <f t="shared" si="280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81"/>
        <v>201</v>
      </c>
      <c r="Q2954" t="str">
        <f t="shared" si="277"/>
        <v>theater</v>
      </c>
      <c r="R2954" t="str">
        <f t="shared" si="278"/>
        <v>spaces</v>
      </c>
      <c r="S2954" s="8">
        <f t="shared" si="279"/>
        <v>42628.690266203703</v>
      </c>
      <c r="T2954" s="8">
        <f t="shared" si="280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81"/>
        <v>202</v>
      </c>
      <c r="Q2955" t="str">
        <f t="shared" si="277"/>
        <v>theater</v>
      </c>
      <c r="R2955" t="str">
        <f t="shared" si="278"/>
        <v>spaces</v>
      </c>
      <c r="S2955" s="8">
        <f t="shared" si="279"/>
        <v>42255.791909722218</v>
      </c>
      <c r="T2955" s="8">
        <f t="shared" si="280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81"/>
        <v>#DIV/0!</v>
      </c>
      <c r="Q2956" t="str">
        <f t="shared" si="277"/>
        <v>theater</v>
      </c>
      <c r="R2956" t="str">
        <f t="shared" si="278"/>
        <v>spaces</v>
      </c>
      <c r="S2956" s="8">
        <f t="shared" si="279"/>
        <v>42790.583368055552</v>
      </c>
      <c r="T2956" s="8">
        <f t="shared" si="280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81"/>
        <v>65</v>
      </c>
      <c r="Q2957" t="str">
        <f t="shared" si="277"/>
        <v>theater</v>
      </c>
      <c r="R2957" t="str">
        <f t="shared" si="278"/>
        <v>spaces</v>
      </c>
      <c r="S2957" s="8">
        <f t="shared" si="279"/>
        <v>42141.741307870368</v>
      </c>
      <c r="T2957" s="8">
        <f t="shared" si="280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81"/>
        <v>66</v>
      </c>
      <c r="Q2958" t="str">
        <f t="shared" si="277"/>
        <v>theater</v>
      </c>
      <c r="R2958" t="str">
        <f t="shared" si="278"/>
        <v>spaces</v>
      </c>
      <c r="S2958" s="8">
        <f t="shared" si="279"/>
        <v>42464.958912037036</v>
      </c>
      <c r="T2958" s="8">
        <f t="shared" si="280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81"/>
        <v>93</v>
      </c>
      <c r="Q2959" t="str">
        <f t="shared" si="277"/>
        <v>theater</v>
      </c>
      <c r="R2959" t="str">
        <f t="shared" si="278"/>
        <v>spaces</v>
      </c>
      <c r="S2959" s="8">
        <f t="shared" si="279"/>
        <v>42031.011249999996</v>
      </c>
      <c r="T2959" s="8">
        <f t="shared" si="280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81"/>
        <v>#DIV/0!</v>
      </c>
      <c r="Q2960" t="str">
        <f t="shared" si="277"/>
        <v>theater</v>
      </c>
      <c r="R2960" t="str">
        <f t="shared" si="278"/>
        <v>spaces</v>
      </c>
      <c r="S2960" s="8">
        <f t="shared" si="279"/>
        <v>42438.779131944444</v>
      </c>
      <c r="T2960" s="8">
        <f t="shared" si="280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81"/>
        <v>#DIV/0!</v>
      </c>
      <c r="Q2961" t="str">
        <f t="shared" si="277"/>
        <v>theater</v>
      </c>
      <c r="R2961" t="str">
        <f t="shared" si="278"/>
        <v>spaces</v>
      </c>
      <c r="S2961" s="8">
        <f t="shared" si="279"/>
        <v>42498.008391203708</v>
      </c>
      <c r="T2961" s="8">
        <f t="shared" si="280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81"/>
        <v>#DIV/0!</v>
      </c>
      <c r="Q2962" t="str">
        <f t="shared" si="277"/>
        <v>theater</v>
      </c>
      <c r="R2962" t="str">
        <f t="shared" si="278"/>
        <v>spaces</v>
      </c>
      <c r="S2962" s="8">
        <f t="shared" si="279"/>
        <v>41863.757210648146</v>
      </c>
      <c r="T2962" s="8">
        <f t="shared" si="280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81"/>
        <v>51</v>
      </c>
      <c r="Q2963" t="str">
        <f t="shared" si="277"/>
        <v>theater</v>
      </c>
      <c r="R2963" t="str">
        <f t="shared" si="278"/>
        <v>plays</v>
      </c>
      <c r="S2963" s="8">
        <f t="shared" si="279"/>
        <v>42061.212488425925</v>
      </c>
      <c r="T2963" s="8">
        <f t="shared" si="280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81"/>
        <v>61</v>
      </c>
      <c r="Q2964" t="str">
        <f t="shared" si="277"/>
        <v>theater</v>
      </c>
      <c r="R2964" t="str">
        <f t="shared" si="278"/>
        <v>plays</v>
      </c>
      <c r="S2964" s="8">
        <f t="shared" si="279"/>
        <v>42036.24428240741</v>
      </c>
      <c r="T2964" s="8">
        <f t="shared" si="280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81"/>
        <v>109</v>
      </c>
      <c r="Q2965" t="str">
        <f t="shared" si="277"/>
        <v>theater</v>
      </c>
      <c r="R2965" t="str">
        <f t="shared" si="278"/>
        <v>plays</v>
      </c>
      <c r="S2965" s="8">
        <f t="shared" si="279"/>
        <v>42157.470185185186</v>
      </c>
      <c r="T2965" s="8">
        <f t="shared" si="280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81"/>
        <v>26</v>
      </c>
      <c r="Q2966" t="str">
        <f t="shared" si="277"/>
        <v>theater</v>
      </c>
      <c r="R2966" t="str">
        <f t="shared" si="278"/>
        <v>plays</v>
      </c>
      <c r="S2966" s="8">
        <f t="shared" si="279"/>
        <v>41827.909942129627</v>
      </c>
      <c r="T2966" s="8">
        <f t="shared" si="280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81"/>
        <v>42</v>
      </c>
      <c r="Q2967" t="str">
        <f t="shared" si="277"/>
        <v>theater</v>
      </c>
      <c r="R2967" t="str">
        <f t="shared" si="278"/>
        <v>plays</v>
      </c>
      <c r="S2967" s="8">
        <f t="shared" si="279"/>
        <v>42162.729548611111</v>
      </c>
      <c r="T2967" s="8">
        <f t="shared" si="280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81"/>
        <v>89</v>
      </c>
      <c r="Q2968" t="str">
        <f t="shared" si="277"/>
        <v>theater</v>
      </c>
      <c r="R2968" t="str">
        <f t="shared" si="278"/>
        <v>plays</v>
      </c>
      <c r="S2968" s="8">
        <f t="shared" si="279"/>
        <v>42233.738564814819</v>
      </c>
      <c r="T2968" s="8">
        <f t="shared" si="280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81"/>
        <v>80</v>
      </c>
      <c r="Q2969" t="str">
        <f t="shared" si="277"/>
        <v>theater</v>
      </c>
      <c r="R2969" t="str">
        <f t="shared" si="278"/>
        <v>plays</v>
      </c>
      <c r="S2969" s="8">
        <f t="shared" si="279"/>
        <v>42042.197824074072</v>
      </c>
      <c r="T2969" s="8">
        <f t="shared" si="280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81"/>
        <v>79</v>
      </c>
      <c r="Q2970" t="str">
        <f t="shared" si="277"/>
        <v>theater</v>
      </c>
      <c r="R2970" t="str">
        <f t="shared" si="278"/>
        <v>plays</v>
      </c>
      <c r="S2970" s="8">
        <f t="shared" si="279"/>
        <v>42585.523842592593</v>
      </c>
      <c r="T2970" s="8">
        <f t="shared" si="280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81"/>
        <v>96</v>
      </c>
      <c r="Q2971" t="str">
        <f t="shared" si="277"/>
        <v>theater</v>
      </c>
      <c r="R2971" t="str">
        <f t="shared" si="278"/>
        <v>plays</v>
      </c>
      <c r="S2971" s="8">
        <f t="shared" si="279"/>
        <v>42097.786493055552</v>
      </c>
      <c r="T2971" s="8">
        <f t="shared" si="280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81"/>
        <v>70</v>
      </c>
      <c r="Q2972" t="str">
        <f t="shared" si="277"/>
        <v>theater</v>
      </c>
      <c r="R2972" t="str">
        <f t="shared" si="278"/>
        <v>plays</v>
      </c>
      <c r="S2972" s="8">
        <f t="shared" si="279"/>
        <v>41808.669571759259</v>
      </c>
      <c r="T2972" s="8">
        <f t="shared" si="280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81"/>
        <v>75</v>
      </c>
      <c r="Q2973" t="str">
        <f t="shared" si="277"/>
        <v>theater</v>
      </c>
      <c r="R2973" t="str">
        <f t="shared" si="278"/>
        <v>plays</v>
      </c>
      <c r="S2973" s="8">
        <f t="shared" si="279"/>
        <v>41852.658310185187</v>
      </c>
      <c r="T2973" s="8">
        <f t="shared" si="280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81"/>
        <v>124</v>
      </c>
      <c r="Q2974" t="str">
        <f t="shared" si="277"/>
        <v>theater</v>
      </c>
      <c r="R2974" t="str">
        <f t="shared" si="278"/>
        <v>plays</v>
      </c>
      <c r="S2974" s="8">
        <f t="shared" si="279"/>
        <v>42694.110185185185</v>
      </c>
      <c r="T2974" s="8">
        <f t="shared" si="280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81"/>
        <v>265</v>
      </c>
      <c r="Q2975" t="str">
        <f t="shared" si="277"/>
        <v>theater</v>
      </c>
      <c r="R2975" t="str">
        <f t="shared" si="278"/>
        <v>plays</v>
      </c>
      <c r="S2975" s="8">
        <f t="shared" si="279"/>
        <v>42341.818379629629</v>
      </c>
      <c r="T2975" s="8">
        <f t="shared" si="280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81"/>
        <v>59</v>
      </c>
      <c r="Q2976" t="str">
        <f t="shared" si="277"/>
        <v>theater</v>
      </c>
      <c r="R2976" t="str">
        <f t="shared" si="278"/>
        <v>plays</v>
      </c>
      <c r="S2976" s="8">
        <f t="shared" si="279"/>
        <v>41880.061006944445</v>
      </c>
      <c r="T2976" s="8">
        <f t="shared" si="280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81"/>
        <v>71</v>
      </c>
      <c r="Q2977" t="str">
        <f t="shared" si="277"/>
        <v>theater</v>
      </c>
      <c r="R2977" t="str">
        <f t="shared" si="278"/>
        <v>plays</v>
      </c>
      <c r="S2977" s="8">
        <f t="shared" si="279"/>
        <v>41941.683865740742</v>
      </c>
      <c r="T2977" s="8">
        <f t="shared" si="280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81"/>
        <v>9</v>
      </c>
      <c r="Q2978" t="str">
        <f t="shared" si="277"/>
        <v>theater</v>
      </c>
      <c r="R2978" t="str">
        <f t="shared" si="278"/>
        <v>plays</v>
      </c>
      <c r="S2978" s="8">
        <f t="shared" si="279"/>
        <v>42425.730671296296</v>
      </c>
      <c r="T2978" s="8">
        <f t="shared" si="280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81"/>
        <v>114</v>
      </c>
      <c r="Q2979" t="str">
        <f t="shared" si="277"/>
        <v>theater</v>
      </c>
      <c r="R2979" t="str">
        <f t="shared" si="278"/>
        <v>plays</v>
      </c>
      <c r="S2979" s="8">
        <f t="shared" si="279"/>
        <v>42026.88118055556</v>
      </c>
      <c r="T2979" s="8">
        <f t="shared" si="280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81"/>
        <v>61</v>
      </c>
      <c r="Q2980" t="str">
        <f t="shared" si="277"/>
        <v>theater</v>
      </c>
      <c r="R2980" t="str">
        <f t="shared" si="278"/>
        <v>plays</v>
      </c>
      <c r="S2980" s="8">
        <f t="shared" si="279"/>
        <v>41922.640590277777</v>
      </c>
      <c r="T2980" s="8">
        <f t="shared" si="280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81"/>
        <v>110</v>
      </c>
      <c r="Q2981" t="str">
        <f t="shared" si="277"/>
        <v>theater</v>
      </c>
      <c r="R2981" t="str">
        <f t="shared" si="278"/>
        <v>plays</v>
      </c>
      <c r="S2981" s="8">
        <f t="shared" si="279"/>
        <v>41993.824340277773</v>
      </c>
      <c r="T2981" s="8">
        <f t="shared" si="280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81"/>
        <v>136</v>
      </c>
      <c r="Q2982" t="str">
        <f t="shared" si="277"/>
        <v>theater</v>
      </c>
      <c r="R2982" t="str">
        <f t="shared" si="278"/>
        <v>plays</v>
      </c>
      <c r="S2982" s="8">
        <f t="shared" si="279"/>
        <v>42219.915856481486</v>
      </c>
      <c r="T2982" s="8">
        <f t="shared" si="280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81"/>
        <v>53</v>
      </c>
      <c r="Q2983" t="str">
        <f t="shared" si="277"/>
        <v>theater</v>
      </c>
      <c r="R2983" t="str">
        <f t="shared" si="278"/>
        <v>spaces</v>
      </c>
      <c r="S2983" s="8">
        <f t="shared" si="279"/>
        <v>42225.559675925921</v>
      </c>
      <c r="T2983" s="8">
        <f t="shared" si="280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81"/>
        <v>86</v>
      </c>
      <c r="Q2984" t="str">
        <f t="shared" si="277"/>
        <v>theater</v>
      </c>
      <c r="R2984" t="str">
        <f t="shared" si="278"/>
        <v>spaces</v>
      </c>
      <c r="S2984" s="8">
        <f t="shared" si="279"/>
        <v>42381.686840277776</v>
      </c>
      <c r="T2984" s="8">
        <f t="shared" si="280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81"/>
        <v>155</v>
      </c>
      <c r="Q2985" t="str">
        <f t="shared" si="277"/>
        <v>theater</v>
      </c>
      <c r="R2985" t="str">
        <f t="shared" si="278"/>
        <v>spaces</v>
      </c>
      <c r="S2985" s="8">
        <f t="shared" si="279"/>
        <v>41894.632361111115</v>
      </c>
      <c r="T2985" s="8">
        <f t="shared" si="280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81"/>
        <v>115</v>
      </c>
      <c r="Q2986" t="str">
        <f t="shared" si="277"/>
        <v>theater</v>
      </c>
      <c r="R2986" t="str">
        <f t="shared" si="278"/>
        <v>spaces</v>
      </c>
      <c r="S2986" s="8">
        <f t="shared" si="279"/>
        <v>42576.278715277775</v>
      </c>
      <c r="T2986" s="8">
        <f t="shared" si="280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81"/>
        <v>110</v>
      </c>
      <c r="Q2987" t="str">
        <f t="shared" si="277"/>
        <v>theater</v>
      </c>
      <c r="R2987" t="str">
        <f t="shared" si="278"/>
        <v>spaces</v>
      </c>
      <c r="S2987" s="8">
        <f t="shared" si="279"/>
        <v>42654.973703703698</v>
      </c>
      <c r="T2987" s="8">
        <f t="shared" si="280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81"/>
        <v>45</v>
      </c>
      <c r="Q2988" t="str">
        <f t="shared" si="277"/>
        <v>theater</v>
      </c>
      <c r="R2988" t="str">
        <f t="shared" si="278"/>
        <v>spaces</v>
      </c>
      <c r="S2988" s="8">
        <f t="shared" si="279"/>
        <v>42431.500069444446</v>
      </c>
      <c r="T2988" s="8">
        <f t="shared" si="280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81"/>
        <v>104</v>
      </c>
      <c r="Q2989" t="str">
        <f t="shared" si="277"/>
        <v>theater</v>
      </c>
      <c r="R2989" t="str">
        <f t="shared" si="278"/>
        <v>spaces</v>
      </c>
      <c r="S2989" s="8">
        <f t="shared" si="279"/>
        <v>42627.307303240741</v>
      </c>
      <c r="T2989" s="8">
        <f t="shared" si="280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81"/>
        <v>36</v>
      </c>
      <c r="Q2990" t="str">
        <f t="shared" si="277"/>
        <v>theater</v>
      </c>
      <c r="R2990" t="str">
        <f t="shared" si="278"/>
        <v>spaces</v>
      </c>
      <c r="S2990" s="8">
        <f t="shared" si="279"/>
        <v>42511.362048611118</v>
      </c>
      <c r="T2990" s="8">
        <f t="shared" si="280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81"/>
        <v>97</v>
      </c>
      <c r="Q2991" t="str">
        <f t="shared" si="277"/>
        <v>theater</v>
      </c>
      <c r="R2991" t="str">
        <f t="shared" si="278"/>
        <v>spaces</v>
      </c>
      <c r="S2991" s="8">
        <f t="shared" si="279"/>
        <v>42337.02039351852</v>
      </c>
      <c r="T2991" s="8">
        <f t="shared" si="280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81"/>
        <v>370</v>
      </c>
      <c r="Q2992" t="str">
        <f t="shared" si="277"/>
        <v>theater</v>
      </c>
      <c r="R2992" t="str">
        <f t="shared" si="278"/>
        <v>spaces</v>
      </c>
      <c r="S2992" s="8">
        <f t="shared" si="279"/>
        <v>42341.57430555555</v>
      </c>
      <c r="T2992" s="8">
        <f t="shared" si="280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81"/>
        <v>94</v>
      </c>
      <c r="Q2993" t="str">
        <f t="shared" si="277"/>
        <v>theater</v>
      </c>
      <c r="R2993" t="str">
        <f t="shared" si="278"/>
        <v>spaces</v>
      </c>
      <c r="S2993" s="8">
        <f t="shared" si="279"/>
        <v>42740.837152777778</v>
      </c>
      <c r="T2993" s="8">
        <f t="shared" si="280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81"/>
        <v>49</v>
      </c>
      <c r="Q2994" t="str">
        <f t="shared" si="277"/>
        <v>theater</v>
      </c>
      <c r="R2994" t="str">
        <f t="shared" si="278"/>
        <v>spaces</v>
      </c>
      <c r="S2994" s="8">
        <f t="shared" si="279"/>
        <v>42622.767476851848</v>
      </c>
      <c r="T2994" s="8">
        <f t="shared" si="280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81"/>
        <v>46</v>
      </c>
      <c r="Q2995" t="str">
        <f t="shared" si="277"/>
        <v>theater</v>
      </c>
      <c r="R2995" t="str">
        <f t="shared" si="278"/>
        <v>spaces</v>
      </c>
      <c r="S2995" s="8">
        <f t="shared" si="279"/>
        <v>42390.838738425926</v>
      </c>
      <c r="T2995" s="8">
        <f t="shared" si="280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81"/>
        <v>23</v>
      </c>
      <c r="Q2996" t="str">
        <f t="shared" si="277"/>
        <v>theater</v>
      </c>
      <c r="R2996" t="str">
        <f t="shared" si="278"/>
        <v>spaces</v>
      </c>
      <c r="S2996" s="8">
        <f t="shared" si="279"/>
        <v>41885.478842592594</v>
      </c>
      <c r="T2996" s="8">
        <f t="shared" si="280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81"/>
        <v>63</v>
      </c>
      <c r="Q2997" t="str">
        <f t="shared" si="277"/>
        <v>theater</v>
      </c>
      <c r="R2997" t="str">
        <f t="shared" si="278"/>
        <v>spaces</v>
      </c>
      <c r="S2997" s="8">
        <f t="shared" si="279"/>
        <v>42724.665173611109</v>
      </c>
      <c r="T2997" s="8">
        <f t="shared" si="280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81"/>
        <v>154</v>
      </c>
      <c r="Q2998" t="str">
        <f t="shared" si="277"/>
        <v>theater</v>
      </c>
      <c r="R2998" t="str">
        <f t="shared" si="278"/>
        <v>spaces</v>
      </c>
      <c r="S2998" s="8">
        <f t="shared" si="279"/>
        <v>42090.912500000006</v>
      </c>
      <c r="T2998" s="8">
        <f t="shared" si="280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81"/>
        <v>90</v>
      </c>
      <c r="Q2999" t="str">
        <f t="shared" si="277"/>
        <v>theater</v>
      </c>
      <c r="R2999" t="str">
        <f t="shared" si="278"/>
        <v>spaces</v>
      </c>
      <c r="S2999" s="8">
        <f t="shared" si="279"/>
        <v>42775.733715277776</v>
      </c>
      <c r="T2999" s="8">
        <f t="shared" si="280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81"/>
        <v>119</v>
      </c>
      <c r="Q3000" t="str">
        <f t="shared" si="277"/>
        <v>theater</v>
      </c>
      <c r="R3000" t="str">
        <f t="shared" si="278"/>
        <v>spaces</v>
      </c>
      <c r="S3000" s="8">
        <f t="shared" si="279"/>
        <v>41778.193622685183</v>
      </c>
      <c r="T3000" s="8">
        <f t="shared" si="280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81"/>
        <v>80</v>
      </c>
      <c r="Q3001" t="str">
        <f t="shared" si="277"/>
        <v>theater</v>
      </c>
      <c r="R3001" t="str">
        <f t="shared" si="278"/>
        <v>spaces</v>
      </c>
      <c r="S3001" s="8">
        <f t="shared" si="279"/>
        <v>42780.740277777775</v>
      </c>
      <c r="T3001" s="8">
        <f t="shared" si="280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81"/>
        <v>63</v>
      </c>
      <c r="Q3002" t="str">
        <f t="shared" si="277"/>
        <v>theater</v>
      </c>
      <c r="R3002" t="str">
        <f t="shared" si="278"/>
        <v>spaces</v>
      </c>
      <c r="S3002" s="8">
        <f t="shared" si="279"/>
        <v>42752.827199074076</v>
      </c>
      <c r="T3002" s="8">
        <f t="shared" si="280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81"/>
        <v>131</v>
      </c>
      <c r="Q3003" t="str">
        <f t="shared" si="277"/>
        <v>theater</v>
      </c>
      <c r="R3003" t="str">
        <f t="shared" si="278"/>
        <v>spaces</v>
      </c>
      <c r="S3003" s="8">
        <f t="shared" si="279"/>
        <v>42534.895625000005</v>
      </c>
      <c r="T3003" s="8">
        <f t="shared" si="280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81"/>
        <v>73</v>
      </c>
      <c r="Q3004" t="str">
        <f t="shared" si="277"/>
        <v>theater</v>
      </c>
      <c r="R3004" t="str">
        <f t="shared" si="278"/>
        <v>spaces</v>
      </c>
      <c r="S3004" s="8">
        <f t="shared" si="279"/>
        <v>41239.83625</v>
      </c>
      <c r="T3004" s="8">
        <f t="shared" si="280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81"/>
        <v>179</v>
      </c>
      <c r="Q3005" t="str">
        <f t="shared" si="277"/>
        <v>theater</v>
      </c>
      <c r="R3005" t="str">
        <f t="shared" si="278"/>
        <v>spaces</v>
      </c>
      <c r="S3005" s="8">
        <f t="shared" si="279"/>
        <v>42398.849259259259</v>
      </c>
      <c r="T3005" s="8">
        <f t="shared" si="280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81"/>
        <v>163</v>
      </c>
      <c r="Q3006" t="str">
        <f t="shared" si="277"/>
        <v>theater</v>
      </c>
      <c r="R3006" t="str">
        <f t="shared" si="278"/>
        <v>spaces</v>
      </c>
      <c r="S3006" s="8">
        <f t="shared" si="279"/>
        <v>41928.881064814814</v>
      </c>
      <c r="T3006" s="8">
        <f t="shared" si="280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81"/>
        <v>108</v>
      </c>
      <c r="Q3007" t="str">
        <f t="shared" si="277"/>
        <v>theater</v>
      </c>
      <c r="R3007" t="str">
        <f t="shared" si="278"/>
        <v>spaces</v>
      </c>
      <c r="S3007" s="8">
        <f t="shared" si="279"/>
        <v>41888.674826388888</v>
      </c>
      <c r="T3007" s="8">
        <f t="shared" si="280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81"/>
        <v>89</v>
      </c>
      <c r="Q3008" t="str">
        <f t="shared" si="277"/>
        <v>theater</v>
      </c>
      <c r="R3008" t="str">
        <f t="shared" si="278"/>
        <v>spaces</v>
      </c>
      <c r="S3008" s="8">
        <f t="shared" si="279"/>
        <v>41957.756840277783</v>
      </c>
      <c r="T3008" s="8">
        <f t="shared" si="280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81"/>
        <v>54</v>
      </c>
      <c r="Q3009" t="str">
        <f t="shared" si="277"/>
        <v>theater</v>
      </c>
      <c r="R3009" t="str">
        <f t="shared" si="278"/>
        <v>spaces</v>
      </c>
      <c r="S3009" s="8">
        <f t="shared" si="279"/>
        <v>42098.216238425928</v>
      </c>
      <c r="T3009" s="8">
        <f t="shared" si="280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ROUND(E3010/D3010*100,0)</f>
        <v>101</v>
      </c>
      <c r="P3010">
        <f t="shared" si="281"/>
        <v>117</v>
      </c>
      <c r="Q3010" t="str">
        <f t="shared" si="277"/>
        <v>theater</v>
      </c>
      <c r="R3010" t="str">
        <f t="shared" si="278"/>
        <v>spaces</v>
      </c>
      <c r="S3010" s="8">
        <f t="shared" si="279"/>
        <v>42360.212025462963</v>
      </c>
      <c r="T3010" s="8">
        <f t="shared" si="280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120</v>
      </c>
      <c r="P3011">
        <f t="shared" si="281"/>
        <v>234</v>
      </c>
      <c r="Q3011" t="str">
        <f t="shared" ref="Q3011:Q3074" si="283">LEFT(N3011,SEARCH("/",N3011)-1)</f>
        <v>theater</v>
      </c>
      <c r="R3011" t="str">
        <f t="shared" ref="R3011:R3074" si="284">RIGHT(N3011,LEN(N3011)-SEARCH("/",N3011))</f>
        <v>spaces</v>
      </c>
      <c r="S3011" s="8">
        <f t="shared" ref="S3011:S3074" si="285">(((J3011/60)/60)/24)+DATE(1970,1,1)</f>
        <v>41939.569907407407</v>
      </c>
      <c r="T3011" s="8">
        <f t="shared" ref="T3011:T3074" si="286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1"/>
        <v>158</v>
      </c>
      <c r="Q3012" t="str">
        <f t="shared" si="283"/>
        <v>theater</v>
      </c>
      <c r="R3012" t="str">
        <f t="shared" si="284"/>
        <v>spaces</v>
      </c>
      <c r="S3012" s="8">
        <f t="shared" si="285"/>
        <v>41996.832395833335</v>
      </c>
      <c r="T3012" s="8">
        <f t="shared" si="286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1"/>
        <v>15</v>
      </c>
      <c r="Q3013" t="str">
        <f t="shared" si="283"/>
        <v>theater</v>
      </c>
      <c r="R3013" t="str">
        <f t="shared" si="284"/>
        <v>spaces</v>
      </c>
      <c r="S3013" s="8">
        <f t="shared" si="285"/>
        <v>42334.468935185185</v>
      </c>
      <c r="T3013" s="8">
        <f t="shared" si="286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ref="P3014:P3077" si="287">ROUND(E3014/L3014,0)</f>
        <v>85</v>
      </c>
      <c r="Q3014" t="str">
        <f t="shared" si="283"/>
        <v>theater</v>
      </c>
      <c r="R3014" t="str">
        <f t="shared" si="284"/>
        <v>spaces</v>
      </c>
      <c r="S3014" s="8">
        <f t="shared" si="285"/>
        <v>42024.702893518523</v>
      </c>
      <c r="T3014" s="8">
        <f t="shared" si="286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7"/>
        <v>147</v>
      </c>
      <c r="Q3015" t="str">
        <f t="shared" si="283"/>
        <v>theater</v>
      </c>
      <c r="R3015" t="str">
        <f t="shared" si="284"/>
        <v>spaces</v>
      </c>
      <c r="S3015" s="8">
        <f t="shared" si="285"/>
        <v>42146.836215277777</v>
      </c>
      <c r="T3015" s="8">
        <f t="shared" si="286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7"/>
        <v>51</v>
      </c>
      <c r="Q3016" t="str">
        <f t="shared" si="283"/>
        <v>theater</v>
      </c>
      <c r="R3016" t="str">
        <f t="shared" si="284"/>
        <v>spaces</v>
      </c>
      <c r="S3016" s="8">
        <f t="shared" si="285"/>
        <v>41920.123611111114</v>
      </c>
      <c r="T3016" s="8">
        <f t="shared" si="286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7"/>
        <v>88</v>
      </c>
      <c r="Q3017" t="str">
        <f t="shared" si="283"/>
        <v>theater</v>
      </c>
      <c r="R3017" t="str">
        <f t="shared" si="284"/>
        <v>spaces</v>
      </c>
      <c r="S3017" s="8">
        <f t="shared" si="285"/>
        <v>41785.72729166667</v>
      </c>
      <c r="T3017" s="8">
        <f t="shared" si="286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7"/>
        <v>242</v>
      </c>
      <c r="Q3018" t="str">
        <f t="shared" si="283"/>
        <v>theater</v>
      </c>
      <c r="R3018" t="str">
        <f t="shared" si="284"/>
        <v>spaces</v>
      </c>
      <c r="S3018" s="8">
        <f t="shared" si="285"/>
        <v>41778.548055555555</v>
      </c>
      <c r="T3018" s="8">
        <f t="shared" si="286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7"/>
        <v>146</v>
      </c>
      <c r="Q3019" t="str">
        <f t="shared" si="283"/>
        <v>theater</v>
      </c>
      <c r="R3019" t="str">
        <f t="shared" si="284"/>
        <v>spaces</v>
      </c>
      <c r="S3019" s="8">
        <f t="shared" si="285"/>
        <v>41841.850034722222</v>
      </c>
      <c r="T3019" s="8">
        <f t="shared" si="286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7"/>
        <v>103</v>
      </c>
      <c r="Q3020" t="str">
        <f t="shared" si="283"/>
        <v>theater</v>
      </c>
      <c r="R3020" t="str">
        <f t="shared" si="284"/>
        <v>spaces</v>
      </c>
      <c r="S3020" s="8">
        <f t="shared" si="285"/>
        <v>42163.29833333334</v>
      </c>
      <c r="T3020" s="8">
        <f t="shared" si="286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7"/>
        <v>80</v>
      </c>
      <c r="Q3021" t="str">
        <f t="shared" si="283"/>
        <v>theater</v>
      </c>
      <c r="R3021" t="str">
        <f t="shared" si="284"/>
        <v>spaces</v>
      </c>
      <c r="S3021" s="8">
        <f t="shared" si="285"/>
        <v>41758.833564814813</v>
      </c>
      <c r="T3021" s="8">
        <f t="shared" si="286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7"/>
        <v>235</v>
      </c>
      <c r="Q3022" t="str">
        <f t="shared" si="283"/>
        <v>theater</v>
      </c>
      <c r="R3022" t="str">
        <f t="shared" si="284"/>
        <v>spaces</v>
      </c>
      <c r="S3022" s="8">
        <f t="shared" si="285"/>
        <v>42170.846446759257</v>
      </c>
      <c r="T3022" s="8">
        <f t="shared" si="286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7"/>
        <v>51</v>
      </c>
      <c r="Q3023" t="str">
        <f t="shared" si="283"/>
        <v>theater</v>
      </c>
      <c r="R3023" t="str">
        <f t="shared" si="284"/>
        <v>spaces</v>
      </c>
      <c r="S3023" s="8">
        <f t="shared" si="285"/>
        <v>42660.618854166663</v>
      </c>
      <c r="T3023" s="8">
        <f t="shared" si="286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7"/>
        <v>163</v>
      </c>
      <c r="Q3024" t="str">
        <f t="shared" si="283"/>
        <v>theater</v>
      </c>
      <c r="R3024" t="str">
        <f t="shared" si="284"/>
        <v>spaces</v>
      </c>
      <c r="S3024" s="8">
        <f t="shared" si="285"/>
        <v>42564.95380787037</v>
      </c>
      <c r="T3024" s="8">
        <f t="shared" si="286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7"/>
        <v>120</v>
      </c>
      <c r="Q3025" t="str">
        <f t="shared" si="283"/>
        <v>theater</v>
      </c>
      <c r="R3025" t="str">
        <f t="shared" si="284"/>
        <v>spaces</v>
      </c>
      <c r="S3025" s="8">
        <f t="shared" si="285"/>
        <v>42121.675763888896</v>
      </c>
      <c r="T3025" s="8">
        <f t="shared" si="286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7"/>
        <v>68</v>
      </c>
      <c r="Q3026" t="str">
        <f t="shared" si="283"/>
        <v>theater</v>
      </c>
      <c r="R3026" t="str">
        <f t="shared" si="284"/>
        <v>spaces</v>
      </c>
      <c r="S3026" s="8">
        <f t="shared" si="285"/>
        <v>41158.993923611109</v>
      </c>
      <c r="T3026" s="8">
        <f t="shared" si="286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7"/>
        <v>52</v>
      </c>
      <c r="Q3027" t="str">
        <f t="shared" si="283"/>
        <v>theater</v>
      </c>
      <c r="R3027" t="str">
        <f t="shared" si="284"/>
        <v>spaces</v>
      </c>
      <c r="S3027" s="8">
        <f t="shared" si="285"/>
        <v>41761.509409722225</v>
      </c>
      <c r="T3027" s="8">
        <f t="shared" si="286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7"/>
        <v>52</v>
      </c>
      <c r="Q3028" t="str">
        <f t="shared" si="283"/>
        <v>theater</v>
      </c>
      <c r="R3028" t="str">
        <f t="shared" si="284"/>
        <v>spaces</v>
      </c>
      <c r="S3028" s="8">
        <f t="shared" si="285"/>
        <v>42783.459398148145</v>
      </c>
      <c r="T3028" s="8">
        <f t="shared" si="286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7"/>
        <v>164</v>
      </c>
      <c r="Q3029" t="str">
        <f t="shared" si="283"/>
        <v>theater</v>
      </c>
      <c r="R3029" t="str">
        <f t="shared" si="284"/>
        <v>spaces</v>
      </c>
      <c r="S3029" s="8">
        <f t="shared" si="285"/>
        <v>42053.704293981486</v>
      </c>
      <c r="T3029" s="8">
        <f t="shared" si="286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7"/>
        <v>85</v>
      </c>
      <c r="Q3030" t="str">
        <f t="shared" si="283"/>
        <v>theater</v>
      </c>
      <c r="R3030" t="str">
        <f t="shared" si="284"/>
        <v>spaces</v>
      </c>
      <c r="S3030" s="8">
        <f t="shared" si="285"/>
        <v>42567.264178240745</v>
      </c>
      <c r="T3030" s="8">
        <f t="shared" si="286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7"/>
        <v>95</v>
      </c>
      <c r="Q3031" t="str">
        <f t="shared" si="283"/>
        <v>theater</v>
      </c>
      <c r="R3031" t="str">
        <f t="shared" si="284"/>
        <v>spaces</v>
      </c>
      <c r="S3031" s="8">
        <f t="shared" si="285"/>
        <v>41932.708877314813</v>
      </c>
      <c r="T3031" s="8">
        <f t="shared" si="286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7"/>
        <v>46</v>
      </c>
      <c r="Q3032" t="str">
        <f t="shared" si="283"/>
        <v>theater</v>
      </c>
      <c r="R3032" t="str">
        <f t="shared" si="284"/>
        <v>spaces</v>
      </c>
      <c r="S3032" s="8">
        <f t="shared" si="285"/>
        <v>42233.747349537036</v>
      </c>
      <c r="T3032" s="8">
        <f t="shared" si="286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7"/>
        <v>52</v>
      </c>
      <c r="Q3033" t="str">
        <f t="shared" si="283"/>
        <v>theater</v>
      </c>
      <c r="R3033" t="str">
        <f t="shared" si="284"/>
        <v>spaces</v>
      </c>
      <c r="S3033" s="8">
        <f t="shared" si="285"/>
        <v>42597.882488425923</v>
      </c>
      <c r="T3033" s="8">
        <f t="shared" si="286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7"/>
        <v>51</v>
      </c>
      <c r="Q3034" t="str">
        <f t="shared" si="283"/>
        <v>theater</v>
      </c>
      <c r="R3034" t="str">
        <f t="shared" si="284"/>
        <v>spaces</v>
      </c>
      <c r="S3034" s="8">
        <f t="shared" si="285"/>
        <v>42228.044664351852</v>
      </c>
      <c r="T3034" s="8">
        <f t="shared" si="286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7"/>
        <v>191</v>
      </c>
      <c r="Q3035" t="str">
        <f t="shared" si="283"/>
        <v>theater</v>
      </c>
      <c r="R3035" t="str">
        <f t="shared" si="284"/>
        <v>spaces</v>
      </c>
      <c r="S3035" s="8">
        <f t="shared" si="285"/>
        <v>42570.110243055555</v>
      </c>
      <c r="T3035" s="8">
        <f t="shared" si="286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7"/>
        <v>89</v>
      </c>
      <c r="Q3036" t="str">
        <f t="shared" si="283"/>
        <v>theater</v>
      </c>
      <c r="R3036" t="str">
        <f t="shared" si="284"/>
        <v>spaces</v>
      </c>
      <c r="S3036" s="8">
        <f t="shared" si="285"/>
        <v>42644.535358796296</v>
      </c>
      <c r="T3036" s="8">
        <f t="shared" si="286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7"/>
        <v>89</v>
      </c>
      <c r="Q3037" t="str">
        <f t="shared" si="283"/>
        <v>theater</v>
      </c>
      <c r="R3037" t="str">
        <f t="shared" si="284"/>
        <v>spaces</v>
      </c>
      <c r="S3037" s="8">
        <f t="shared" si="285"/>
        <v>41368.560289351852</v>
      </c>
      <c r="T3037" s="8">
        <f t="shared" si="286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7"/>
        <v>96</v>
      </c>
      <c r="Q3038" t="str">
        <f t="shared" si="283"/>
        <v>theater</v>
      </c>
      <c r="R3038" t="str">
        <f t="shared" si="284"/>
        <v>spaces</v>
      </c>
      <c r="S3038" s="8">
        <f t="shared" si="285"/>
        <v>41466.785231481481</v>
      </c>
      <c r="T3038" s="8">
        <f t="shared" si="286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7"/>
        <v>33</v>
      </c>
      <c r="Q3039" t="str">
        <f t="shared" si="283"/>
        <v>theater</v>
      </c>
      <c r="R3039" t="str">
        <f t="shared" si="284"/>
        <v>spaces</v>
      </c>
      <c r="S3039" s="8">
        <f t="shared" si="285"/>
        <v>40378.893206018518</v>
      </c>
      <c r="T3039" s="8">
        <f t="shared" si="286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7"/>
        <v>37</v>
      </c>
      <c r="Q3040" t="str">
        <f t="shared" si="283"/>
        <v>theater</v>
      </c>
      <c r="R3040" t="str">
        <f t="shared" si="284"/>
        <v>spaces</v>
      </c>
      <c r="S3040" s="8">
        <f t="shared" si="285"/>
        <v>42373.252280092594</v>
      </c>
      <c r="T3040" s="8">
        <f t="shared" si="286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7"/>
        <v>92</v>
      </c>
      <c r="Q3041" t="str">
        <f t="shared" si="283"/>
        <v>theater</v>
      </c>
      <c r="R3041" t="str">
        <f t="shared" si="284"/>
        <v>spaces</v>
      </c>
      <c r="S3041" s="8">
        <f t="shared" si="285"/>
        <v>41610.794421296298</v>
      </c>
      <c r="T3041" s="8">
        <f t="shared" si="286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7"/>
        <v>77</v>
      </c>
      <c r="Q3042" t="str">
        <f t="shared" si="283"/>
        <v>theater</v>
      </c>
      <c r="R3042" t="str">
        <f t="shared" si="284"/>
        <v>spaces</v>
      </c>
      <c r="S3042" s="8">
        <f t="shared" si="285"/>
        <v>42177.791909722218</v>
      </c>
      <c r="T3042" s="8">
        <f t="shared" si="286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7"/>
        <v>97</v>
      </c>
      <c r="Q3043" t="str">
        <f t="shared" si="283"/>
        <v>theater</v>
      </c>
      <c r="R3043" t="str">
        <f t="shared" si="284"/>
        <v>spaces</v>
      </c>
      <c r="S3043" s="8">
        <f t="shared" si="285"/>
        <v>42359.868611111116</v>
      </c>
      <c r="T3043" s="8">
        <f t="shared" si="286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7"/>
        <v>52</v>
      </c>
      <c r="Q3044" t="str">
        <f t="shared" si="283"/>
        <v>theater</v>
      </c>
      <c r="R3044" t="str">
        <f t="shared" si="284"/>
        <v>spaces</v>
      </c>
      <c r="S3044" s="8">
        <f t="shared" si="285"/>
        <v>42253.688043981485</v>
      </c>
      <c r="T3044" s="8">
        <f t="shared" si="286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7"/>
        <v>129</v>
      </c>
      <c r="Q3045" t="str">
        <f t="shared" si="283"/>
        <v>theater</v>
      </c>
      <c r="R3045" t="str">
        <f t="shared" si="284"/>
        <v>spaces</v>
      </c>
      <c r="S3045" s="8">
        <f t="shared" si="285"/>
        <v>42083.070590277777</v>
      </c>
      <c r="T3045" s="8">
        <f t="shared" si="286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7"/>
        <v>84</v>
      </c>
      <c r="Q3046" t="str">
        <f t="shared" si="283"/>
        <v>theater</v>
      </c>
      <c r="R3046" t="str">
        <f t="shared" si="284"/>
        <v>spaces</v>
      </c>
      <c r="S3046" s="8">
        <f t="shared" si="285"/>
        <v>42387.7268287037</v>
      </c>
      <c r="T3046" s="8">
        <f t="shared" si="286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7"/>
        <v>83</v>
      </c>
      <c r="Q3047" t="str">
        <f t="shared" si="283"/>
        <v>theater</v>
      </c>
      <c r="R3047" t="str">
        <f t="shared" si="284"/>
        <v>spaces</v>
      </c>
      <c r="S3047" s="8">
        <f t="shared" si="285"/>
        <v>41843.155729166669</v>
      </c>
      <c r="T3047" s="8">
        <f t="shared" si="286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7"/>
        <v>260</v>
      </c>
      <c r="Q3048" t="str">
        <f t="shared" si="283"/>
        <v>theater</v>
      </c>
      <c r="R3048" t="str">
        <f t="shared" si="284"/>
        <v>spaces</v>
      </c>
      <c r="S3048" s="8">
        <f t="shared" si="285"/>
        <v>41862.803078703706</v>
      </c>
      <c r="T3048" s="8">
        <f t="shared" si="286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7"/>
        <v>37</v>
      </c>
      <c r="Q3049" t="str">
        <f t="shared" si="283"/>
        <v>theater</v>
      </c>
      <c r="R3049" t="str">
        <f t="shared" si="284"/>
        <v>spaces</v>
      </c>
      <c r="S3049" s="8">
        <f t="shared" si="285"/>
        <v>42443.989050925928</v>
      </c>
      <c r="T3049" s="8">
        <f t="shared" si="286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7"/>
        <v>177</v>
      </c>
      <c r="Q3050" t="str">
        <f t="shared" si="283"/>
        <v>theater</v>
      </c>
      <c r="R3050" t="str">
        <f t="shared" si="284"/>
        <v>spaces</v>
      </c>
      <c r="S3050" s="8">
        <f t="shared" si="285"/>
        <v>41975.901180555549</v>
      </c>
      <c r="T3050" s="8">
        <f t="shared" si="286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7"/>
        <v>74</v>
      </c>
      <c r="Q3051" t="str">
        <f t="shared" si="283"/>
        <v>theater</v>
      </c>
      <c r="R3051" t="str">
        <f t="shared" si="284"/>
        <v>spaces</v>
      </c>
      <c r="S3051" s="8">
        <f t="shared" si="285"/>
        <v>42139.014525462961</v>
      </c>
      <c r="T3051" s="8">
        <f t="shared" si="286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7"/>
        <v>71</v>
      </c>
      <c r="Q3052" t="str">
        <f t="shared" si="283"/>
        <v>theater</v>
      </c>
      <c r="R3052" t="str">
        <f t="shared" si="284"/>
        <v>spaces</v>
      </c>
      <c r="S3052" s="8">
        <f t="shared" si="285"/>
        <v>42465.16851851852</v>
      </c>
      <c r="T3052" s="8">
        <f t="shared" si="286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7"/>
        <v>24</v>
      </c>
      <c r="Q3053" t="str">
        <f t="shared" si="283"/>
        <v>theater</v>
      </c>
      <c r="R3053" t="str">
        <f t="shared" si="284"/>
        <v>spaces</v>
      </c>
      <c r="S3053" s="8">
        <f t="shared" si="285"/>
        <v>42744.416030092587</v>
      </c>
      <c r="T3053" s="8">
        <f t="shared" si="286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7"/>
        <v>38</v>
      </c>
      <c r="Q3054" t="str">
        <f t="shared" si="283"/>
        <v>theater</v>
      </c>
      <c r="R3054" t="str">
        <f t="shared" si="284"/>
        <v>spaces</v>
      </c>
      <c r="S3054" s="8">
        <f t="shared" si="285"/>
        <v>42122.670069444444</v>
      </c>
      <c r="T3054" s="8">
        <f t="shared" si="286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7"/>
        <v>13</v>
      </c>
      <c r="Q3055" t="str">
        <f t="shared" si="283"/>
        <v>theater</v>
      </c>
      <c r="R3055" t="str">
        <f t="shared" si="284"/>
        <v>spaces</v>
      </c>
      <c r="S3055" s="8">
        <f t="shared" si="285"/>
        <v>41862.761724537035</v>
      </c>
      <c r="T3055" s="8">
        <f t="shared" si="286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7"/>
        <v>#DIV/0!</v>
      </c>
      <c r="Q3056" t="str">
        <f t="shared" si="283"/>
        <v>theater</v>
      </c>
      <c r="R3056" t="str">
        <f t="shared" si="284"/>
        <v>spaces</v>
      </c>
      <c r="S3056" s="8">
        <f t="shared" si="285"/>
        <v>42027.832800925928</v>
      </c>
      <c r="T3056" s="8">
        <f t="shared" si="286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7"/>
        <v>1</v>
      </c>
      <c r="Q3057" t="str">
        <f t="shared" si="283"/>
        <v>theater</v>
      </c>
      <c r="R3057" t="str">
        <f t="shared" si="284"/>
        <v>spaces</v>
      </c>
      <c r="S3057" s="8">
        <f t="shared" si="285"/>
        <v>41953.95821759259</v>
      </c>
      <c r="T3057" s="8">
        <f t="shared" si="286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7"/>
        <v>#DIV/0!</v>
      </c>
      <c r="Q3058" t="str">
        <f t="shared" si="283"/>
        <v>theater</v>
      </c>
      <c r="R3058" t="str">
        <f t="shared" si="284"/>
        <v>spaces</v>
      </c>
      <c r="S3058" s="8">
        <f t="shared" si="285"/>
        <v>41851.636388888888</v>
      </c>
      <c r="T3058" s="8">
        <f t="shared" si="286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7"/>
        <v>#DIV/0!</v>
      </c>
      <c r="Q3059" t="str">
        <f t="shared" si="283"/>
        <v>theater</v>
      </c>
      <c r="R3059" t="str">
        <f t="shared" si="284"/>
        <v>spaces</v>
      </c>
      <c r="S3059" s="8">
        <f t="shared" si="285"/>
        <v>42433.650590277779</v>
      </c>
      <c r="T3059" s="8">
        <f t="shared" si="286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7"/>
        <v>1</v>
      </c>
      <c r="Q3060" t="str">
        <f t="shared" si="283"/>
        <v>theater</v>
      </c>
      <c r="R3060" t="str">
        <f t="shared" si="284"/>
        <v>spaces</v>
      </c>
      <c r="S3060" s="8">
        <f t="shared" si="285"/>
        <v>42460.374305555553</v>
      </c>
      <c r="T3060" s="8">
        <f t="shared" si="286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7"/>
        <v>41</v>
      </c>
      <c r="Q3061" t="str">
        <f t="shared" si="283"/>
        <v>theater</v>
      </c>
      <c r="R3061" t="str">
        <f t="shared" si="284"/>
        <v>spaces</v>
      </c>
      <c r="S3061" s="8">
        <f t="shared" si="285"/>
        <v>41829.935717592591</v>
      </c>
      <c r="T3061" s="8">
        <f t="shared" si="286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7"/>
        <v>56</v>
      </c>
      <c r="Q3062" t="str">
        <f t="shared" si="283"/>
        <v>theater</v>
      </c>
      <c r="R3062" t="str">
        <f t="shared" si="284"/>
        <v>spaces</v>
      </c>
      <c r="S3062" s="8">
        <f t="shared" si="285"/>
        <v>42245.274699074071</v>
      </c>
      <c r="T3062" s="8">
        <f t="shared" si="286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7"/>
        <v>#DIV/0!</v>
      </c>
      <c r="Q3063" t="str">
        <f t="shared" si="283"/>
        <v>theater</v>
      </c>
      <c r="R3063" t="str">
        <f t="shared" si="284"/>
        <v>spaces</v>
      </c>
      <c r="S3063" s="8">
        <f t="shared" si="285"/>
        <v>41834.784120370372</v>
      </c>
      <c r="T3063" s="8">
        <f t="shared" si="286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7"/>
        <v>100</v>
      </c>
      <c r="Q3064" t="str">
        <f t="shared" si="283"/>
        <v>theater</v>
      </c>
      <c r="R3064" t="str">
        <f t="shared" si="284"/>
        <v>spaces</v>
      </c>
      <c r="S3064" s="8">
        <f t="shared" si="285"/>
        <v>42248.535787037035</v>
      </c>
      <c r="T3064" s="8">
        <f t="shared" si="286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7"/>
        <v>26</v>
      </c>
      <c r="Q3065" t="str">
        <f t="shared" si="283"/>
        <v>theater</v>
      </c>
      <c r="R3065" t="str">
        <f t="shared" si="284"/>
        <v>spaces</v>
      </c>
      <c r="S3065" s="8">
        <f t="shared" si="285"/>
        <v>42630.922893518517</v>
      </c>
      <c r="T3065" s="8">
        <f t="shared" si="286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7"/>
        <v>118</v>
      </c>
      <c r="Q3066" t="str">
        <f t="shared" si="283"/>
        <v>theater</v>
      </c>
      <c r="R3066" t="str">
        <f t="shared" si="284"/>
        <v>spaces</v>
      </c>
      <c r="S3066" s="8">
        <f t="shared" si="285"/>
        <v>42299.130162037036</v>
      </c>
      <c r="T3066" s="8">
        <f t="shared" si="286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7"/>
        <v>5</v>
      </c>
      <c r="Q3067" t="str">
        <f t="shared" si="283"/>
        <v>theater</v>
      </c>
      <c r="R3067" t="str">
        <f t="shared" si="284"/>
        <v>spaces</v>
      </c>
      <c r="S3067" s="8">
        <f t="shared" si="285"/>
        <v>41825.055231481485</v>
      </c>
      <c r="T3067" s="8">
        <f t="shared" si="286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7"/>
        <v>2797</v>
      </c>
      <c r="Q3068" t="str">
        <f t="shared" si="283"/>
        <v>theater</v>
      </c>
      <c r="R3068" t="str">
        <f t="shared" si="284"/>
        <v>spaces</v>
      </c>
      <c r="S3068" s="8">
        <f t="shared" si="285"/>
        <v>42531.228437500002</v>
      </c>
      <c r="T3068" s="8">
        <f t="shared" si="286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7"/>
        <v>200</v>
      </c>
      <c r="Q3069" t="str">
        <f t="shared" si="283"/>
        <v>theater</v>
      </c>
      <c r="R3069" t="str">
        <f t="shared" si="284"/>
        <v>spaces</v>
      </c>
      <c r="S3069" s="8">
        <f t="shared" si="285"/>
        <v>42226.938414351855</v>
      </c>
      <c r="T3069" s="8">
        <f t="shared" si="286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7"/>
        <v>88</v>
      </c>
      <c r="Q3070" t="str">
        <f t="shared" si="283"/>
        <v>theater</v>
      </c>
      <c r="R3070" t="str">
        <f t="shared" si="284"/>
        <v>spaces</v>
      </c>
      <c r="S3070" s="8">
        <f t="shared" si="285"/>
        <v>42263.691574074073</v>
      </c>
      <c r="T3070" s="8">
        <f t="shared" si="286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7"/>
        <v>20</v>
      </c>
      <c r="Q3071" t="str">
        <f t="shared" si="283"/>
        <v>theater</v>
      </c>
      <c r="R3071" t="str">
        <f t="shared" si="284"/>
        <v>spaces</v>
      </c>
      <c r="S3071" s="8">
        <f t="shared" si="285"/>
        <v>41957.833726851852</v>
      </c>
      <c r="T3071" s="8">
        <f t="shared" si="286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7"/>
        <v>21</v>
      </c>
      <c r="Q3072" t="str">
        <f t="shared" si="283"/>
        <v>theater</v>
      </c>
      <c r="R3072" t="str">
        <f t="shared" si="284"/>
        <v>spaces</v>
      </c>
      <c r="S3072" s="8">
        <f t="shared" si="285"/>
        <v>42690.733437499999</v>
      </c>
      <c r="T3072" s="8">
        <f t="shared" si="286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7"/>
        <v>61</v>
      </c>
      <c r="Q3073" t="str">
        <f t="shared" si="283"/>
        <v>theater</v>
      </c>
      <c r="R3073" t="str">
        <f t="shared" si="284"/>
        <v>spaces</v>
      </c>
      <c r="S3073" s="8">
        <f t="shared" si="285"/>
        <v>42097.732418981483</v>
      </c>
      <c r="T3073" s="8">
        <f t="shared" si="286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ROUND(E3074/D3074*100,0)</f>
        <v>0</v>
      </c>
      <c r="P3074">
        <f t="shared" si="287"/>
        <v>1</v>
      </c>
      <c r="Q3074" t="str">
        <f t="shared" si="283"/>
        <v>theater</v>
      </c>
      <c r="R3074" t="str">
        <f t="shared" si="284"/>
        <v>spaces</v>
      </c>
      <c r="S3074" s="8">
        <f t="shared" si="285"/>
        <v>42658.690532407403</v>
      </c>
      <c r="T3074" s="8">
        <f t="shared" si="286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</v>
      </c>
      <c r="P3075">
        <f t="shared" si="287"/>
        <v>92</v>
      </c>
      <c r="Q3075" t="str">
        <f t="shared" ref="Q3075:Q3138" si="289">LEFT(N3075,SEARCH("/",N3075)-1)</f>
        <v>theater</v>
      </c>
      <c r="R3075" t="str">
        <f t="shared" ref="R3075:R3138" si="290">RIGHT(N3075,LEN(N3075)-SEARCH("/",N3075))</f>
        <v>spaces</v>
      </c>
      <c r="S3075" s="8">
        <f t="shared" ref="S3075:S3138" si="291">(((J3075/60)/60)/24)+DATE(1970,1,1)</f>
        <v>42111.684027777781</v>
      </c>
      <c r="T3075" s="8">
        <f t="shared" ref="T3075:T3138" si="292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7"/>
        <v>7</v>
      </c>
      <c r="Q3076" t="str">
        <f t="shared" si="289"/>
        <v>theater</v>
      </c>
      <c r="R3076" t="str">
        <f t="shared" si="290"/>
        <v>spaces</v>
      </c>
      <c r="S3076" s="8">
        <f t="shared" si="291"/>
        <v>42409.571284722217</v>
      </c>
      <c r="T3076" s="8">
        <f t="shared" si="292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7"/>
        <v>65</v>
      </c>
      <c r="Q3077" t="str">
        <f t="shared" si="289"/>
        <v>theater</v>
      </c>
      <c r="R3077" t="str">
        <f t="shared" si="290"/>
        <v>spaces</v>
      </c>
      <c r="S3077" s="8">
        <f t="shared" si="291"/>
        <v>42551.102314814809</v>
      </c>
      <c r="T3077" s="8">
        <f t="shared" si="292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ref="P3078:P3141" si="293">ROUND(E3078/L3078,0)</f>
        <v>30</v>
      </c>
      <c r="Q3078" t="str">
        <f t="shared" si="289"/>
        <v>theater</v>
      </c>
      <c r="R3078" t="str">
        <f t="shared" si="290"/>
        <v>spaces</v>
      </c>
      <c r="S3078" s="8">
        <f t="shared" si="291"/>
        <v>42226.651886574073</v>
      </c>
      <c r="T3078" s="8">
        <f t="shared" si="292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93"/>
        <v>53</v>
      </c>
      <c r="Q3079" t="str">
        <f t="shared" si="289"/>
        <v>theater</v>
      </c>
      <c r="R3079" t="str">
        <f t="shared" si="290"/>
        <v>spaces</v>
      </c>
      <c r="S3079" s="8">
        <f t="shared" si="291"/>
        <v>42766.956921296296</v>
      </c>
      <c r="T3079" s="8">
        <f t="shared" si="292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93"/>
        <v>24</v>
      </c>
      <c r="Q3080" t="str">
        <f t="shared" si="289"/>
        <v>theater</v>
      </c>
      <c r="R3080" t="str">
        <f t="shared" si="290"/>
        <v>spaces</v>
      </c>
      <c r="S3080" s="8">
        <f t="shared" si="291"/>
        <v>42031.138831018514</v>
      </c>
      <c r="T3080" s="8">
        <f t="shared" si="292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93"/>
        <v>416</v>
      </c>
      <c r="Q3081" t="str">
        <f t="shared" si="289"/>
        <v>theater</v>
      </c>
      <c r="R3081" t="str">
        <f t="shared" si="290"/>
        <v>spaces</v>
      </c>
      <c r="S3081" s="8">
        <f t="shared" si="291"/>
        <v>42055.713368055556</v>
      </c>
      <c r="T3081" s="8">
        <f t="shared" si="292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93"/>
        <v>54</v>
      </c>
      <c r="Q3082" t="str">
        <f t="shared" si="289"/>
        <v>theater</v>
      </c>
      <c r="R3082" t="str">
        <f t="shared" si="290"/>
        <v>spaces</v>
      </c>
      <c r="S3082" s="8">
        <f t="shared" si="291"/>
        <v>41940.028287037036</v>
      </c>
      <c r="T3082" s="8">
        <f t="shared" si="292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93"/>
        <v>421</v>
      </c>
      <c r="Q3083" t="str">
        <f t="shared" si="289"/>
        <v>theater</v>
      </c>
      <c r="R3083" t="str">
        <f t="shared" si="290"/>
        <v>spaces</v>
      </c>
      <c r="S3083" s="8">
        <f t="shared" si="291"/>
        <v>42237.181608796294</v>
      </c>
      <c r="T3083" s="8">
        <f t="shared" si="292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93"/>
        <v>#DIV/0!</v>
      </c>
      <c r="Q3084" t="str">
        <f t="shared" si="289"/>
        <v>theater</v>
      </c>
      <c r="R3084" t="str">
        <f t="shared" si="290"/>
        <v>spaces</v>
      </c>
      <c r="S3084" s="8">
        <f t="shared" si="291"/>
        <v>42293.922986111109</v>
      </c>
      <c r="T3084" s="8">
        <f t="shared" si="292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93"/>
        <v>19</v>
      </c>
      <c r="Q3085" t="str">
        <f t="shared" si="289"/>
        <v>theater</v>
      </c>
      <c r="R3085" t="str">
        <f t="shared" si="290"/>
        <v>spaces</v>
      </c>
      <c r="S3085" s="8">
        <f t="shared" si="291"/>
        <v>41853.563402777778</v>
      </c>
      <c r="T3085" s="8">
        <f t="shared" si="292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93"/>
        <v>78</v>
      </c>
      <c r="Q3086" t="str">
        <f t="shared" si="289"/>
        <v>theater</v>
      </c>
      <c r="R3086" t="str">
        <f t="shared" si="290"/>
        <v>spaces</v>
      </c>
      <c r="S3086" s="8">
        <f t="shared" si="291"/>
        <v>42100.723738425921</v>
      </c>
      <c r="T3086" s="8">
        <f t="shared" si="292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93"/>
        <v>68</v>
      </c>
      <c r="Q3087" t="str">
        <f t="shared" si="289"/>
        <v>theater</v>
      </c>
      <c r="R3087" t="str">
        <f t="shared" si="290"/>
        <v>spaces</v>
      </c>
      <c r="S3087" s="8">
        <f t="shared" si="291"/>
        <v>42246.883784722217</v>
      </c>
      <c r="T3087" s="8">
        <f t="shared" si="292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93"/>
        <v>17</v>
      </c>
      <c r="Q3088" t="str">
        <f t="shared" si="289"/>
        <v>theater</v>
      </c>
      <c r="R3088" t="str">
        <f t="shared" si="290"/>
        <v>spaces</v>
      </c>
      <c r="S3088" s="8">
        <f t="shared" si="291"/>
        <v>42173.67082175926</v>
      </c>
      <c r="T3088" s="8">
        <f t="shared" si="292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93"/>
        <v>63</v>
      </c>
      <c r="Q3089" t="str">
        <f t="shared" si="289"/>
        <v>theater</v>
      </c>
      <c r="R3089" t="str">
        <f t="shared" si="290"/>
        <v>spaces</v>
      </c>
      <c r="S3089" s="8">
        <f t="shared" si="291"/>
        <v>42665.150347222225</v>
      </c>
      <c r="T3089" s="8">
        <f t="shared" si="292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93"/>
        <v>42</v>
      </c>
      <c r="Q3090" t="str">
        <f t="shared" si="289"/>
        <v>theater</v>
      </c>
      <c r="R3090" t="str">
        <f t="shared" si="290"/>
        <v>spaces</v>
      </c>
      <c r="S3090" s="8">
        <f t="shared" si="291"/>
        <v>41981.57230324074</v>
      </c>
      <c r="T3090" s="8">
        <f t="shared" si="292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93"/>
        <v>130</v>
      </c>
      <c r="Q3091" t="str">
        <f t="shared" si="289"/>
        <v>theater</v>
      </c>
      <c r="R3091" t="str">
        <f t="shared" si="290"/>
        <v>spaces</v>
      </c>
      <c r="S3091" s="8">
        <f t="shared" si="291"/>
        <v>42528.542627314819</v>
      </c>
      <c r="T3091" s="8">
        <f t="shared" si="292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93"/>
        <v>1270</v>
      </c>
      <c r="Q3092" t="str">
        <f t="shared" si="289"/>
        <v>theater</v>
      </c>
      <c r="R3092" t="str">
        <f t="shared" si="290"/>
        <v>spaces</v>
      </c>
      <c r="S3092" s="8">
        <f t="shared" si="291"/>
        <v>42065.818807870368</v>
      </c>
      <c r="T3092" s="8">
        <f t="shared" si="292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93"/>
        <v>88</v>
      </c>
      <c r="Q3093" t="str">
        <f t="shared" si="289"/>
        <v>theater</v>
      </c>
      <c r="R3093" t="str">
        <f t="shared" si="290"/>
        <v>spaces</v>
      </c>
      <c r="S3093" s="8">
        <f t="shared" si="291"/>
        <v>42566.948414351849</v>
      </c>
      <c r="T3093" s="8">
        <f t="shared" si="292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93"/>
        <v>56</v>
      </c>
      <c r="Q3094" t="str">
        <f t="shared" si="289"/>
        <v>theater</v>
      </c>
      <c r="R3094" t="str">
        <f t="shared" si="290"/>
        <v>spaces</v>
      </c>
      <c r="S3094" s="8">
        <f t="shared" si="291"/>
        <v>42255.619351851856</v>
      </c>
      <c r="T3094" s="8">
        <f t="shared" si="292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93"/>
        <v>54</v>
      </c>
      <c r="Q3095" t="str">
        <f t="shared" si="289"/>
        <v>theater</v>
      </c>
      <c r="R3095" t="str">
        <f t="shared" si="290"/>
        <v>spaces</v>
      </c>
      <c r="S3095" s="8">
        <f t="shared" si="291"/>
        <v>41760.909039351849</v>
      </c>
      <c r="T3095" s="8">
        <f t="shared" si="292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93"/>
        <v>25</v>
      </c>
      <c r="Q3096" t="str">
        <f t="shared" si="289"/>
        <v>theater</v>
      </c>
      <c r="R3096" t="str">
        <f t="shared" si="290"/>
        <v>spaces</v>
      </c>
      <c r="S3096" s="8">
        <f t="shared" si="291"/>
        <v>42207.795787037037</v>
      </c>
      <c r="T3096" s="8">
        <f t="shared" si="292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93"/>
        <v>50</v>
      </c>
      <c r="Q3097" t="str">
        <f t="shared" si="289"/>
        <v>theater</v>
      </c>
      <c r="R3097" t="str">
        <f t="shared" si="290"/>
        <v>spaces</v>
      </c>
      <c r="S3097" s="8">
        <f t="shared" si="291"/>
        <v>42523.025231481486</v>
      </c>
      <c r="T3097" s="8">
        <f t="shared" si="292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93"/>
        <v>57</v>
      </c>
      <c r="Q3098" t="str">
        <f t="shared" si="289"/>
        <v>theater</v>
      </c>
      <c r="R3098" t="str">
        <f t="shared" si="290"/>
        <v>spaces</v>
      </c>
      <c r="S3098" s="8">
        <f t="shared" si="291"/>
        <v>42114.825532407413</v>
      </c>
      <c r="T3098" s="8">
        <f t="shared" si="292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93"/>
        <v>41</v>
      </c>
      <c r="Q3099" t="str">
        <f t="shared" si="289"/>
        <v>theater</v>
      </c>
      <c r="R3099" t="str">
        <f t="shared" si="290"/>
        <v>spaces</v>
      </c>
      <c r="S3099" s="8">
        <f t="shared" si="291"/>
        <v>42629.503483796296</v>
      </c>
      <c r="T3099" s="8">
        <f t="shared" si="292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93"/>
        <v>65</v>
      </c>
      <c r="Q3100" t="str">
        <f t="shared" si="289"/>
        <v>theater</v>
      </c>
      <c r="R3100" t="str">
        <f t="shared" si="290"/>
        <v>spaces</v>
      </c>
      <c r="S3100" s="8">
        <f t="shared" si="291"/>
        <v>42359.792233796295</v>
      </c>
      <c r="T3100" s="8">
        <f t="shared" si="292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93"/>
        <v>56</v>
      </c>
      <c r="Q3101" t="str">
        <f t="shared" si="289"/>
        <v>theater</v>
      </c>
      <c r="R3101" t="str">
        <f t="shared" si="290"/>
        <v>spaces</v>
      </c>
      <c r="S3101" s="8">
        <f t="shared" si="291"/>
        <v>42382.189710648148</v>
      </c>
      <c r="T3101" s="8">
        <f t="shared" si="292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93"/>
        <v>141</v>
      </c>
      <c r="Q3102" t="str">
        <f t="shared" si="289"/>
        <v>theater</v>
      </c>
      <c r="R3102" t="str">
        <f t="shared" si="290"/>
        <v>spaces</v>
      </c>
      <c r="S3102" s="8">
        <f t="shared" si="291"/>
        <v>41902.622395833336</v>
      </c>
      <c r="T3102" s="8">
        <f t="shared" si="292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93"/>
        <v>25</v>
      </c>
      <c r="Q3103" t="str">
        <f t="shared" si="289"/>
        <v>theater</v>
      </c>
      <c r="R3103" t="str">
        <f t="shared" si="290"/>
        <v>spaces</v>
      </c>
      <c r="S3103" s="8">
        <f t="shared" si="291"/>
        <v>42171.383530092593</v>
      </c>
      <c r="T3103" s="8">
        <f t="shared" si="292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93"/>
        <v>70</v>
      </c>
      <c r="Q3104" t="str">
        <f t="shared" si="289"/>
        <v>theater</v>
      </c>
      <c r="R3104" t="str">
        <f t="shared" si="290"/>
        <v>spaces</v>
      </c>
      <c r="S3104" s="8">
        <f t="shared" si="291"/>
        <v>42555.340486111112</v>
      </c>
      <c r="T3104" s="8">
        <f t="shared" si="292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93"/>
        <v>6</v>
      </c>
      <c r="Q3105" t="str">
        <f t="shared" si="289"/>
        <v>theater</v>
      </c>
      <c r="R3105" t="str">
        <f t="shared" si="290"/>
        <v>spaces</v>
      </c>
      <c r="S3105" s="8">
        <f t="shared" si="291"/>
        <v>42107.156319444446</v>
      </c>
      <c r="T3105" s="8">
        <f t="shared" si="292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93"/>
        <v>237</v>
      </c>
      <c r="Q3106" t="str">
        <f t="shared" si="289"/>
        <v>theater</v>
      </c>
      <c r="R3106" t="str">
        <f t="shared" si="290"/>
        <v>spaces</v>
      </c>
      <c r="S3106" s="8">
        <f t="shared" si="291"/>
        <v>42006.908692129626</v>
      </c>
      <c r="T3106" s="8">
        <f t="shared" si="292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93"/>
        <v>80</v>
      </c>
      <c r="Q3107" t="str">
        <f t="shared" si="289"/>
        <v>theater</v>
      </c>
      <c r="R3107" t="str">
        <f t="shared" si="290"/>
        <v>spaces</v>
      </c>
      <c r="S3107" s="8">
        <f t="shared" si="291"/>
        <v>41876.718935185185</v>
      </c>
      <c r="T3107" s="8">
        <f t="shared" si="292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93"/>
        <v>10</v>
      </c>
      <c r="Q3108" t="str">
        <f t="shared" si="289"/>
        <v>theater</v>
      </c>
      <c r="R3108" t="str">
        <f t="shared" si="290"/>
        <v>spaces</v>
      </c>
      <c r="S3108" s="8">
        <f t="shared" si="291"/>
        <v>42241.429120370376</v>
      </c>
      <c r="T3108" s="8">
        <f t="shared" si="292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93"/>
        <v>273</v>
      </c>
      <c r="Q3109" t="str">
        <f t="shared" si="289"/>
        <v>theater</v>
      </c>
      <c r="R3109" t="str">
        <f t="shared" si="290"/>
        <v>spaces</v>
      </c>
      <c r="S3109" s="8">
        <f t="shared" si="291"/>
        <v>42128.814247685179</v>
      </c>
      <c r="T3109" s="8">
        <f t="shared" si="292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93"/>
        <v>13</v>
      </c>
      <c r="Q3110" t="str">
        <f t="shared" si="289"/>
        <v>theater</v>
      </c>
      <c r="R3110" t="str">
        <f t="shared" si="290"/>
        <v>spaces</v>
      </c>
      <c r="S3110" s="8">
        <f t="shared" si="291"/>
        <v>42062.680486111116</v>
      </c>
      <c r="T3110" s="8">
        <f t="shared" si="292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93"/>
        <v>58</v>
      </c>
      <c r="Q3111" t="str">
        <f t="shared" si="289"/>
        <v>theater</v>
      </c>
      <c r="R3111" t="str">
        <f t="shared" si="290"/>
        <v>spaces</v>
      </c>
      <c r="S3111" s="8">
        <f t="shared" si="291"/>
        <v>41844.125115740739</v>
      </c>
      <c r="T3111" s="8">
        <f t="shared" si="292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93"/>
        <v>10</v>
      </c>
      <c r="Q3112" t="str">
        <f t="shared" si="289"/>
        <v>theater</v>
      </c>
      <c r="R3112" t="str">
        <f t="shared" si="290"/>
        <v>spaces</v>
      </c>
      <c r="S3112" s="8">
        <f t="shared" si="291"/>
        <v>42745.031469907408</v>
      </c>
      <c r="T3112" s="8">
        <f t="shared" si="292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93"/>
        <v>70</v>
      </c>
      <c r="Q3113" t="str">
        <f t="shared" si="289"/>
        <v>theater</v>
      </c>
      <c r="R3113" t="str">
        <f t="shared" si="290"/>
        <v>spaces</v>
      </c>
      <c r="S3113" s="8">
        <f t="shared" si="291"/>
        <v>41885.595138888886</v>
      </c>
      <c r="T3113" s="8">
        <f t="shared" si="292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93"/>
        <v>58</v>
      </c>
      <c r="Q3114" t="str">
        <f t="shared" si="289"/>
        <v>theater</v>
      </c>
      <c r="R3114" t="str">
        <f t="shared" si="290"/>
        <v>spaces</v>
      </c>
      <c r="S3114" s="8">
        <f t="shared" si="291"/>
        <v>42615.121921296297</v>
      </c>
      <c r="T3114" s="8">
        <f t="shared" si="292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93"/>
        <v>125</v>
      </c>
      <c r="Q3115" t="str">
        <f t="shared" si="289"/>
        <v>theater</v>
      </c>
      <c r="R3115" t="str">
        <f t="shared" si="290"/>
        <v>spaces</v>
      </c>
      <c r="S3115" s="8">
        <f t="shared" si="291"/>
        <v>42081.731273148151</v>
      </c>
      <c r="T3115" s="8">
        <f t="shared" si="292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93"/>
        <v>#DIV/0!</v>
      </c>
      <c r="Q3116" t="str">
        <f t="shared" si="289"/>
        <v>theater</v>
      </c>
      <c r="R3116" t="str">
        <f t="shared" si="290"/>
        <v>spaces</v>
      </c>
      <c r="S3116" s="8">
        <f t="shared" si="291"/>
        <v>41843.632523148146</v>
      </c>
      <c r="T3116" s="8">
        <f t="shared" si="292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93"/>
        <v>300</v>
      </c>
      <c r="Q3117" t="str">
        <f t="shared" si="289"/>
        <v>theater</v>
      </c>
      <c r="R3117" t="str">
        <f t="shared" si="290"/>
        <v>spaces</v>
      </c>
      <c r="S3117" s="8">
        <f t="shared" si="291"/>
        <v>42496.447071759263</v>
      </c>
      <c r="T3117" s="8">
        <f t="shared" si="292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93"/>
        <v>43</v>
      </c>
      <c r="Q3118" t="str">
        <f t="shared" si="289"/>
        <v>theater</v>
      </c>
      <c r="R3118" t="str">
        <f t="shared" si="290"/>
        <v>spaces</v>
      </c>
      <c r="S3118" s="8">
        <f t="shared" si="291"/>
        <v>42081.515335648146</v>
      </c>
      <c r="T3118" s="8">
        <f t="shared" si="292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93"/>
        <v>1</v>
      </c>
      <c r="Q3119" t="str">
        <f t="shared" si="289"/>
        <v>theater</v>
      </c>
      <c r="R3119" t="str">
        <f t="shared" si="290"/>
        <v>spaces</v>
      </c>
      <c r="S3119" s="8">
        <f t="shared" si="291"/>
        <v>42509.374537037031</v>
      </c>
      <c r="T3119" s="8">
        <f t="shared" si="292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93"/>
        <v>775</v>
      </c>
      <c r="Q3120" t="str">
        <f t="shared" si="289"/>
        <v>theater</v>
      </c>
      <c r="R3120" t="str">
        <f t="shared" si="290"/>
        <v>spaces</v>
      </c>
      <c r="S3120" s="8">
        <f t="shared" si="291"/>
        <v>42534.649571759262</v>
      </c>
      <c r="T3120" s="8">
        <f t="shared" si="292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93"/>
        <v>5</v>
      </c>
      <c r="Q3121" t="str">
        <f t="shared" si="289"/>
        <v>theater</v>
      </c>
      <c r="R3121" t="str">
        <f t="shared" si="290"/>
        <v>spaces</v>
      </c>
      <c r="S3121" s="8">
        <f t="shared" si="291"/>
        <v>42060.04550925926</v>
      </c>
      <c r="T3121" s="8">
        <f t="shared" si="292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93"/>
        <v>13</v>
      </c>
      <c r="Q3122" t="str">
        <f t="shared" si="289"/>
        <v>theater</v>
      </c>
      <c r="R3122" t="str">
        <f t="shared" si="290"/>
        <v>spaces</v>
      </c>
      <c r="S3122" s="8">
        <f t="shared" si="291"/>
        <v>42435.942083333335</v>
      </c>
      <c r="T3122" s="8">
        <f t="shared" si="292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93"/>
        <v>10</v>
      </c>
      <c r="Q3123" t="str">
        <f t="shared" si="289"/>
        <v>theater</v>
      </c>
      <c r="R3123" t="str">
        <f t="shared" si="290"/>
        <v>spaces</v>
      </c>
      <c r="S3123" s="8">
        <f t="shared" si="291"/>
        <v>41848.679803240739</v>
      </c>
      <c r="T3123" s="8">
        <f t="shared" si="292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93"/>
        <v>58</v>
      </c>
      <c r="Q3124" t="str">
        <f t="shared" si="289"/>
        <v>theater</v>
      </c>
      <c r="R3124" t="str">
        <f t="shared" si="290"/>
        <v>spaces</v>
      </c>
      <c r="S3124" s="8">
        <f t="shared" si="291"/>
        <v>42678.932083333333</v>
      </c>
      <c r="T3124" s="8">
        <f t="shared" si="292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93"/>
        <v>245</v>
      </c>
      <c r="Q3125" t="str">
        <f t="shared" si="289"/>
        <v>theater</v>
      </c>
      <c r="R3125" t="str">
        <f t="shared" si="290"/>
        <v>spaces</v>
      </c>
      <c r="S3125" s="8">
        <f t="shared" si="291"/>
        <v>42530.993032407408</v>
      </c>
      <c r="T3125" s="8">
        <f t="shared" si="292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93"/>
        <v>7</v>
      </c>
      <c r="Q3126" t="str">
        <f t="shared" si="289"/>
        <v>theater</v>
      </c>
      <c r="R3126" t="str">
        <f t="shared" si="290"/>
        <v>spaces</v>
      </c>
      <c r="S3126" s="8">
        <f t="shared" si="291"/>
        <v>41977.780104166668</v>
      </c>
      <c r="T3126" s="8">
        <f t="shared" si="292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93"/>
        <v>#DIV/0!</v>
      </c>
      <c r="Q3127" t="str">
        <f t="shared" si="289"/>
        <v>theater</v>
      </c>
      <c r="R3127" t="str">
        <f t="shared" si="290"/>
        <v>spaces</v>
      </c>
      <c r="S3127" s="8">
        <f t="shared" si="291"/>
        <v>42346.20685185185</v>
      </c>
      <c r="T3127" s="8">
        <f t="shared" si="292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93"/>
        <v>61</v>
      </c>
      <c r="Q3128" t="str">
        <f t="shared" si="289"/>
        <v>theater</v>
      </c>
      <c r="R3128" t="str">
        <f t="shared" si="290"/>
        <v>spaces</v>
      </c>
      <c r="S3128" s="8">
        <f t="shared" si="291"/>
        <v>42427.01807870371</v>
      </c>
      <c r="T3128" s="8">
        <f t="shared" si="292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93"/>
        <v>#DIV/0!</v>
      </c>
      <c r="Q3129" t="str">
        <f t="shared" si="289"/>
        <v>theater</v>
      </c>
      <c r="R3129" t="str">
        <f t="shared" si="290"/>
        <v>spaces</v>
      </c>
      <c r="S3129" s="8">
        <f t="shared" si="291"/>
        <v>42034.856817129628</v>
      </c>
      <c r="T3129" s="8">
        <f t="shared" si="292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93"/>
        <v>139</v>
      </c>
      <c r="Q3130" t="str">
        <f t="shared" si="289"/>
        <v>theater</v>
      </c>
      <c r="R3130" t="str">
        <f t="shared" si="290"/>
        <v>plays</v>
      </c>
      <c r="S3130" s="8">
        <f t="shared" si="291"/>
        <v>42780.825706018513</v>
      </c>
      <c r="T3130" s="8">
        <f t="shared" si="292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93"/>
        <v>10</v>
      </c>
      <c r="Q3131" t="str">
        <f t="shared" si="289"/>
        <v>theater</v>
      </c>
      <c r="R3131" t="str">
        <f t="shared" si="290"/>
        <v>plays</v>
      </c>
      <c r="S3131" s="8">
        <f t="shared" si="291"/>
        <v>42803.842812499999</v>
      </c>
      <c r="T3131" s="8">
        <f t="shared" si="292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93"/>
        <v>94</v>
      </c>
      <c r="Q3132" t="str">
        <f t="shared" si="289"/>
        <v>theater</v>
      </c>
      <c r="R3132" t="str">
        <f t="shared" si="290"/>
        <v>plays</v>
      </c>
      <c r="S3132" s="8">
        <f t="shared" si="291"/>
        <v>42808.640231481477</v>
      </c>
      <c r="T3132" s="8">
        <f t="shared" si="292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93"/>
        <v>54</v>
      </c>
      <c r="Q3133" t="str">
        <f t="shared" si="289"/>
        <v>theater</v>
      </c>
      <c r="R3133" t="str">
        <f t="shared" si="290"/>
        <v>plays</v>
      </c>
      <c r="S3133" s="8">
        <f t="shared" si="291"/>
        <v>42803.579224537039</v>
      </c>
      <c r="T3133" s="8">
        <f t="shared" si="292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93"/>
        <v>10</v>
      </c>
      <c r="Q3134" t="str">
        <f t="shared" si="289"/>
        <v>theater</v>
      </c>
      <c r="R3134" t="str">
        <f t="shared" si="290"/>
        <v>plays</v>
      </c>
      <c r="S3134" s="8">
        <f t="shared" si="291"/>
        <v>42786.350231481483</v>
      </c>
      <c r="T3134" s="8">
        <f t="shared" si="292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93"/>
        <v>34</v>
      </c>
      <c r="Q3135" t="str">
        <f t="shared" si="289"/>
        <v>theater</v>
      </c>
      <c r="R3135" t="str">
        <f t="shared" si="290"/>
        <v>plays</v>
      </c>
      <c r="S3135" s="8">
        <f t="shared" si="291"/>
        <v>42788.565208333333</v>
      </c>
      <c r="T3135" s="8">
        <f t="shared" si="292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93"/>
        <v>19</v>
      </c>
      <c r="Q3136" t="str">
        <f t="shared" si="289"/>
        <v>theater</v>
      </c>
      <c r="R3136" t="str">
        <f t="shared" si="290"/>
        <v>plays</v>
      </c>
      <c r="S3136" s="8">
        <f t="shared" si="291"/>
        <v>42800.720127314817</v>
      </c>
      <c r="T3136" s="8">
        <f t="shared" si="292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93"/>
        <v>23</v>
      </c>
      <c r="Q3137" t="str">
        <f t="shared" si="289"/>
        <v>theater</v>
      </c>
      <c r="R3137" t="str">
        <f t="shared" si="290"/>
        <v>plays</v>
      </c>
      <c r="S3137" s="8">
        <f t="shared" si="291"/>
        <v>42807.151863425926</v>
      </c>
      <c r="T3137" s="8">
        <f t="shared" si="292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ROUND(E3138/D3138*100,0)</f>
        <v>128</v>
      </c>
      <c r="P3138">
        <f t="shared" si="293"/>
        <v>29</v>
      </c>
      <c r="Q3138" t="str">
        <f t="shared" si="289"/>
        <v>theater</v>
      </c>
      <c r="R3138" t="str">
        <f t="shared" si="290"/>
        <v>plays</v>
      </c>
      <c r="S3138" s="8">
        <f t="shared" si="291"/>
        <v>42789.462430555555</v>
      </c>
      <c r="T3138" s="8">
        <f t="shared" si="292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</v>
      </c>
      <c r="P3139">
        <f t="shared" si="293"/>
        <v>50</v>
      </c>
      <c r="Q3139" t="str">
        <f t="shared" ref="Q3139:Q3202" si="295">LEFT(N3139,SEARCH("/",N3139)-1)</f>
        <v>theater</v>
      </c>
      <c r="R3139" t="str">
        <f t="shared" ref="R3139:R3202" si="296">RIGHT(N3139,LEN(N3139)-SEARCH("/",N3139))</f>
        <v>plays</v>
      </c>
      <c r="S3139" s="8">
        <f t="shared" ref="S3139:S3202" si="297">(((J3139/60)/60)/24)+DATE(1970,1,1)</f>
        <v>42807.885057870371</v>
      </c>
      <c r="T3139" s="8">
        <f t="shared" ref="T3139:T3202" si="298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3"/>
        <v>#DIV/0!</v>
      </c>
      <c r="Q3140" t="str">
        <f t="shared" si="295"/>
        <v>theater</v>
      </c>
      <c r="R3140" t="str">
        <f t="shared" si="296"/>
        <v>plays</v>
      </c>
      <c r="S3140" s="8">
        <f t="shared" si="297"/>
        <v>42809.645914351851</v>
      </c>
      <c r="T3140" s="8">
        <f t="shared" si="298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3"/>
        <v>450</v>
      </c>
      <c r="Q3141" t="str">
        <f t="shared" si="295"/>
        <v>theater</v>
      </c>
      <c r="R3141" t="str">
        <f t="shared" si="296"/>
        <v>plays</v>
      </c>
      <c r="S3141" s="8">
        <f t="shared" si="297"/>
        <v>42785.270370370374</v>
      </c>
      <c r="T3141" s="8">
        <f t="shared" si="298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ref="P3142:P3205" si="299">ROUND(E3142/L3142,0)</f>
        <v>24</v>
      </c>
      <c r="Q3142" t="str">
        <f t="shared" si="295"/>
        <v>theater</v>
      </c>
      <c r="R3142" t="str">
        <f t="shared" si="296"/>
        <v>plays</v>
      </c>
      <c r="S3142" s="8">
        <f t="shared" si="297"/>
        <v>42802.718784722223</v>
      </c>
      <c r="T3142" s="8">
        <f t="shared" si="298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9"/>
        <v>32</v>
      </c>
      <c r="Q3143" t="str">
        <f t="shared" si="295"/>
        <v>theater</v>
      </c>
      <c r="R3143" t="str">
        <f t="shared" si="296"/>
        <v>plays</v>
      </c>
      <c r="S3143" s="8">
        <f t="shared" si="297"/>
        <v>42800.753333333334</v>
      </c>
      <c r="T3143" s="8">
        <f t="shared" si="298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9"/>
        <v>15</v>
      </c>
      <c r="Q3144" t="str">
        <f t="shared" si="295"/>
        <v>theater</v>
      </c>
      <c r="R3144" t="str">
        <f t="shared" si="296"/>
        <v>plays</v>
      </c>
      <c r="S3144" s="8">
        <f t="shared" si="297"/>
        <v>42783.513182870374</v>
      </c>
      <c r="T3144" s="8">
        <f t="shared" si="298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9"/>
        <v>#DIV/0!</v>
      </c>
      <c r="Q3145" t="str">
        <f t="shared" si="295"/>
        <v>theater</v>
      </c>
      <c r="R3145" t="str">
        <f t="shared" si="296"/>
        <v>plays</v>
      </c>
      <c r="S3145" s="8">
        <f t="shared" si="297"/>
        <v>42808.358287037037</v>
      </c>
      <c r="T3145" s="8">
        <f t="shared" si="298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9"/>
        <v>251</v>
      </c>
      <c r="Q3146" t="str">
        <f t="shared" si="295"/>
        <v>theater</v>
      </c>
      <c r="R3146" t="str">
        <f t="shared" si="296"/>
        <v>plays</v>
      </c>
      <c r="S3146" s="8">
        <f t="shared" si="297"/>
        <v>42796.538275462968</v>
      </c>
      <c r="T3146" s="8">
        <f t="shared" si="298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9"/>
        <v>#DIV/0!</v>
      </c>
      <c r="Q3147" t="str">
        <f t="shared" si="295"/>
        <v>theater</v>
      </c>
      <c r="R3147" t="str">
        <f t="shared" si="296"/>
        <v>plays</v>
      </c>
      <c r="S3147" s="8">
        <f t="shared" si="297"/>
        <v>42762.040902777779</v>
      </c>
      <c r="T3147" s="8">
        <f t="shared" si="298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9"/>
        <v>438</v>
      </c>
      <c r="Q3148" t="str">
        <f t="shared" si="295"/>
        <v>theater</v>
      </c>
      <c r="R3148" t="str">
        <f t="shared" si="296"/>
        <v>plays</v>
      </c>
      <c r="S3148" s="8">
        <f t="shared" si="297"/>
        <v>42796.682476851856</v>
      </c>
      <c r="T3148" s="8">
        <f t="shared" si="298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9"/>
        <v>110</v>
      </c>
      <c r="Q3149" t="str">
        <f t="shared" si="295"/>
        <v>theater</v>
      </c>
      <c r="R3149" t="str">
        <f t="shared" si="296"/>
        <v>plays</v>
      </c>
      <c r="S3149" s="8">
        <f t="shared" si="297"/>
        <v>41909.969386574077</v>
      </c>
      <c r="T3149" s="8">
        <f t="shared" si="298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9"/>
        <v>41</v>
      </c>
      <c r="Q3150" t="str">
        <f t="shared" si="295"/>
        <v>theater</v>
      </c>
      <c r="R3150" t="str">
        <f t="shared" si="296"/>
        <v>plays</v>
      </c>
      <c r="S3150" s="8">
        <f t="shared" si="297"/>
        <v>41891.665324074071</v>
      </c>
      <c r="T3150" s="8">
        <f t="shared" si="298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9"/>
        <v>52</v>
      </c>
      <c r="Q3151" t="str">
        <f t="shared" si="295"/>
        <v>theater</v>
      </c>
      <c r="R3151" t="str">
        <f t="shared" si="296"/>
        <v>plays</v>
      </c>
      <c r="S3151" s="8">
        <f t="shared" si="297"/>
        <v>41226.017361111109</v>
      </c>
      <c r="T3151" s="8">
        <f t="shared" si="298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9"/>
        <v>34</v>
      </c>
      <c r="Q3152" t="str">
        <f t="shared" si="295"/>
        <v>theater</v>
      </c>
      <c r="R3152" t="str">
        <f t="shared" si="296"/>
        <v>plays</v>
      </c>
      <c r="S3152" s="8">
        <f t="shared" si="297"/>
        <v>40478.263923611114</v>
      </c>
      <c r="T3152" s="8">
        <f t="shared" si="298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9"/>
        <v>103</v>
      </c>
      <c r="Q3153" t="str">
        <f t="shared" si="295"/>
        <v>theater</v>
      </c>
      <c r="R3153" t="str">
        <f t="shared" si="296"/>
        <v>plays</v>
      </c>
      <c r="S3153" s="8">
        <f t="shared" si="297"/>
        <v>41862.83997685185</v>
      </c>
      <c r="T3153" s="8">
        <f t="shared" si="298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9"/>
        <v>35</v>
      </c>
      <c r="Q3154" t="str">
        <f t="shared" si="295"/>
        <v>theater</v>
      </c>
      <c r="R3154" t="str">
        <f t="shared" si="296"/>
        <v>plays</v>
      </c>
      <c r="S3154" s="8">
        <f t="shared" si="297"/>
        <v>41550.867673611108</v>
      </c>
      <c r="T3154" s="8">
        <f t="shared" si="298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9"/>
        <v>42</v>
      </c>
      <c r="Q3155" t="str">
        <f t="shared" si="295"/>
        <v>theater</v>
      </c>
      <c r="R3155" t="str">
        <f t="shared" si="296"/>
        <v>plays</v>
      </c>
      <c r="S3155" s="8">
        <f t="shared" si="297"/>
        <v>40633.154363425929</v>
      </c>
      <c r="T3155" s="8">
        <f t="shared" si="298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9"/>
        <v>64</v>
      </c>
      <c r="Q3156" t="str">
        <f t="shared" si="295"/>
        <v>theater</v>
      </c>
      <c r="R3156" t="str">
        <f t="shared" si="296"/>
        <v>plays</v>
      </c>
      <c r="S3156" s="8">
        <f t="shared" si="297"/>
        <v>40970.875671296293</v>
      </c>
      <c r="T3156" s="8">
        <f t="shared" si="298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9"/>
        <v>31</v>
      </c>
      <c r="Q3157" t="str">
        <f t="shared" si="295"/>
        <v>theater</v>
      </c>
      <c r="R3157" t="str">
        <f t="shared" si="296"/>
        <v>plays</v>
      </c>
      <c r="S3157" s="8">
        <f t="shared" si="297"/>
        <v>41233.499131944445</v>
      </c>
      <c r="T3157" s="8">
        <f t="shared" si="298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9"/>
        <v>63</v>
      </c>
      <c r="Q3158" t="str">
        <f t="shared" si="295"/>
        <v>theater</v>
      </c>
      <c r="R3158" t="str">
        <f t="shared" si="296"/>
        <v>plays</v>
      </c>
      <c r="S3158" s="8">
        <f t="shared" si="297"/>
        <v>41026.953055555554</v>
      </c>
      <c r="T3158" s="8">
        <f t="shared" si="298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9"/>
        <v>99</v>
      </c>
      <c r="Q3159" t="str">
        <f t="shared" si="295"/>
        <v>theater</v>
      </c>
      <c r="R3159" t="str">
        <f t="shared" si="296"/>
        <v>plays</v>
      </c>
      <c r="S3159" s="8">
        <f t="shared" si="297"/>
        <v>41829.788252314815</v>
      </c>
      <c r="T3159" s="8">
        <f t="shared" si="298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9"/>
        <v>83</v>
      </c>
      <c r="Q3160" t="str">
        <f t="shared" si="295"/>
        <v>theater</v>
      </c>
      <c r="R3160" t="str">
        <f t="shared" si="296"/>
        <v>plays</v>
      </c>
      <c r="S3160" s="8">
        <f t="shared" si="297"/>
        <v>41447.839722222219</v>
      </c>
      <c r="T3160" s="8">
        <f t="shared" si="298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9"/>
        <v>39</v>
      </c>
      <c r="Q3161" t="str">
        <f t="shared" si="295"/>
        <v>theater</v>
      </c>
      <c r="R3161" t="str">
        <f t="shared" si="296"/>
        <v>plays</v>
      </c>
      <c r="S3161" s="8">
        <f t="shared" si="297"/>
        <v>40884.066678240742</v>
      </c>
      <c r="T3161" s="8">
        <f t="shared" si="298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9"/>
        <v>80</v>
      </c>
      <c r="Q3162" t="str">
        <f t="shared" si="295"/>
        <v>theater</v>
      </c>
      <c r="R3162" t="str">
        <f t="shared" si="296"/>
        <v>plays</v>
      </c>
      <c r="S3162" s="8">
        <f t="shared" si="297"/>
        <v>41841.26489583333</v>
      </c>
      <c r="T3162" s="8">
        <f t="shared" si="298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9"/>
        <v>28</v>
      </c>
      <c r="Q3163" t="str">
        <f t="shared" si="295"/>
        <v>theater</v>
      </c>
      <c r="R3163" t="str">
        <f t="shared" si="296"/>
        <v>plays</v>
      </c>
      <c r="S3163" s="8">
        <f t="shared" si="297"/>
        <v>41897.536134259259</v>
      </c>
      <c r="T3163" s="8">
        <f t="shared" si="298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9"/>
        <v>81</v>
      </c>
      <c r="Q3164" t="str">
        <f t="shared" si="295"/>
        <v>theater</v>
      </c>
      <c r="R3164" t="str">
        <f t="shared" si="296"/>
        <v>plays</v>
      </c>
      <c r="S3164" s="8">
        <f t="shared" si="297"/>
        <v>41799.685902777775</v>
      </c>
      <c r="T3164" s="8">
        <f t="shared" si="298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9"/>
        <v>201</v>
      </c>
      <c r="Q3165" t="str">
        <f t="shared" si="295"/>
        <v>theater</v>
      </c>
      <c r="R3165" t="str">
        <f t="shared" si="296"/>
        <v>plays</v>
      </c>
      <c r="S3165" s="8">
        <f t="shared" si="297"/>
        <v>41775.753761574073</v>
      </c>
      <c r="T3165" s="8">
        <f t="shared" si="298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9"/>
        <v>38</v>
      </c>
      <c r="Q3166" t="str">
        <f t="shared" si="295"/>
        <v>theater</v>
      </c>
      <c r="R3166" t="str">
        <f t="shared" si="296"/>
        <v>plays</v>
      </c>
      <c r="S3166" s="8">
        <f t="shared" si="297"/>
        <v>41766.80572916667</v>
      </c>
      <c r="T3166" s="8">
        <f t="shared" si="298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9"/>
        <v>58</v>
      </c>
      <c r="Q3167" t="str">
        <f t="shared" si="295"/>
        <v>theater</v>
      </c>
      <c r="R3167" t="str">
        <f t="shared" si="296"/>
        <v>plays</v>
      </c>
      <c r="S3167" s="8">
        <f t="shared" si="297"/>
        <v>40644.159259259257</v>
      </c>
      <c r="T3167" s="8">
        <f t="shared" si="298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9"/>
        <v>60</v>
      </c>
      <c r="Q3168" t="str">
        <f t="shared" si="295"/>
        <v>theater</v>
      </c>
      <c r="R3168" t="str">
        <f t="shared" si="296"/>
        <v>plays</v>
      </c>
      <c r="S3168" s="8">
        <f t="shared" si="297"/>
        <v>41940.69158564815</v>
      </c>
      <c r="T3168" s="8">
        <f t="shared" si="298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9"/>
        <v>63</v>
      </c>
      <c r="Q3169" t="str">
        <f t="shared" si="295"/>
        <v>theater</v>
      </c>
      <c r="R3169" t="str">
        <f t="shared" si="296"/>
        <v>plays</v>
      </c>
      <c r="S3169" s="8">
        <f t="shared" si="297"/>
        <v>41839.175706018519</v>
      </c>
      <c r="T3169" s="8">
        <f t="shared" si="298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9"/>
        <v>51</v>
      </c>
      <c r="Q3170" t="str">
        <f t="shared" si="295"/>
        <v>theater</v>
      </c>
      <c r="R3170" t="str">
        <f t="shared" si="296"/>
        <v>plays</v>
      </c>
      <c r="S3170" s="8">
        <f t="shared" si="297"/>
        <v>41772.105937500004</v>
      </c>
      <c r="T3170" s="8">
        <f t="shared" si="298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9"/>
        <v>101</v>
      </c>
      <c r="Q3171" t="str">
        <f t="shared" si="295"/>
        <v>theater</v>
      </c>
      <c r="R3171" t="str">
        <f t="shared" si="296"/>
        <v>plays</v>
      </c>
      <c r="S3171" s="8">
        <f t="shared" si="297"/>
        <v>41591.737974537034</v>
      </c>
      <c r="T3171" s="8">
        <f t="shared" si="298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9"/>
        <v>32</v>
      </c>
      <c r="Q3172" t="str">
        <f t="shared" si="295"/>
        <v>theater</v>
      </c>
      <c r="R3172" t="str">
        <f t="shared" si="296"/>
        <v>plays</v>
      </c>
      <c r="S3172" s="8">
        <f t="shared" si="297"/>
        <v>41789.080370370371</v>
      </c>
      <c r="T3172" s="8">
        <f t="shared" si="298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9"/>
        <v>65</v>
      </c>
      <c r="Q3173" t="str">
        <f t="shared" si="295"/>
        <v>theater</v>
      </c>
      <c r="R3173" t="str">
        <f t="shared" si="296"/>
        <v>plays</v>
      </c>
      <c r="S3173" s="8">
        <f t="shared" si="297"/>
        <v>42466.608310185184</v>
      </c>
      <c r="T3173" s="8">
        <f t="shared" si="298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9"/>
        <v>79</v>
      </c>
      <c r="Q3174" t="str">
        <f t="shared" si="295"/>
        <v>theater</v>
      </c>
      <c r="R3174" t="str">
        <f t="shared" si="296"/>
        <v>plays</v>
      </c>
      <c r="S3174" s="8">
        <f t="shared" si="297"/>
        <v>40923.729953703703</v>
      </c>
      <c r="T3174" s="8">
        <f t="shared" si="298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9"/>
        <v>139</v>
      </c>
      <c r="Q3175" t="str">
        <f t="shared" si="295"/>
        <v>theater</v>
      </c>
      <c r="R3175" t="str">
        <f t="shared" si="296"/>
        <v>plays</v>
      </c>
      <c r="S3175" s="8">
        <f t="shared" si="297"/>
        <v>41878.878379629627</v>
      </c>
      <c r="T3175" s="8">
        <f t="shared" si="298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9"/>
        <v>132</v>
      </c>
      <c r="Q3176" t="str">
        <f t="shared" si="295"/>
        <v>theater</v>
      </c>
      <c r="R3176" t="str">
        <f t="shared" si="296"/>
        <v>plays</v>
      </c>
      <c r="S3176" s="8">
        <f t="shared" si="297"/>
        <v>41862.864675925928</v>
      </c>
      <c r="T3176" s="8">
        <f t="shared" si="298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9"/>
        <v>91</v>
      </c>
      <c r="Q3177" t="str">
        <f t="shared" si="295"/>
        <v>theater</v>
      </c>
      <c r="R3177" t="str">
        <f t="shared" si="296"/>
        <v>plays</v>
      </c>
      <c r="S3177" s="8">
        <f t="shared" si="297"/>
        <v>40531.886886574073</v>
      </c>
      <c r="T3177" s="8">
        <f t="shared" si="298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9"/>
        <v>40</v>
      </c>
      <c r="Q3178" t="str">
        <f t="shared" si="295"/>
        <v>theater</v>
      </c>
      <c r="R3178" t="str">
        <f t="shared" si="296"/>
        <v>plays</v>
      </c>
      <c r="S3178" s="8">
        <f t="shared" si="297"/>
        <v>41477.930914351848</v>
      </c>
      <c r="T3178" s="8">
        <f t="shared" si="298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9"/>
        <v>58</v>
      </c>
      <c r="Q3179" t="str">
        <f t="shared" si="295"/>
        <v>theater</v>
      </c>
      <c r="R3179" t="str">
        <f t="shared" si="296"/>
        <v>plays</v>
      </c>
      <c r="S3179" s="8">
        <f t="shared" si="297"/>
        <v>41781.666770833333</v>
      </c>
      <c r="T3179" s="8">
        <f t="shared" si="298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9"/>
        <v>33</v>
      </c>
      <c r="Q3180" t="str">
        <f t="shared" si="295"/>
        <v>theater</v>
      </c>
      <c r="R3180" t="str">
        <f t="shared" si="296"/>
        <v>plays</v>
      </c>
      <c r="S3180" s="8">
        <f t="shared" si="297"/>
        <v>41806.605034722219</v>
      </c>
      <c r="T3180" s="8">
        <f t="shared" si="298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9"/>
        <v>77</v>
      </c>
      <c r="Q3181" t="str">
        <f t="shared" si="295"/>
        <v>theater</v>
      </c>
      <c r="R3181" t="str">
        <f t="shared" si="296"/>
        <v>plays</v>
      </c>
      <c r="S3181" s="8">
        <f t="shared" si="297"/>
        <v>41375.702210648145</v>
      </c>
      <c r="T3181" s="8">
        <f t="shared" si="298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9"/>
        <v>32</v>
      </c>
      <c r="Q3182" t="str">
        <f t="shared" si="295"/>
        <v>theater</v>
      </c>
      <c r="R3182" t="str">
        <f t="shared" si="296"/>
        <v>plays</v>
      </c>
      <c r="S3182" s="8">
        <f t="shared" si="297"/>
        <v>41780.412604166668</v>
      </c>
      <c r="T3182" s="8">
        <f t="shared" si="298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9"/>
        <v>36</v>
      </c>
      <c r="Q3183" t="str">
        <f t="shared" si="295"/>
        <v>theater</v>
      </c>
      <c r="R3183" t="str">
        <f t="shared" si="296"/>
        <v>plays</v>
      </c>
      <c r="S3183" s="8">
        <f t="shared" si="297"/>
        <v>41779.310034722221</v>
      </c>
      <c r="T3183" s="8">
        <f t="shared" si="298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9"/>
        <v>47</v>
      </c>
      <c r="Q3184" t="str">
        <f t="shared" si="295"/>
        <v>theater</v>
      </c>
      <c r="R3184" t="str">
        <f t="shared" si="296"/>
        <v>plays</v>
      </c>
      <c r="S3184" s="8">
        <f t="shared" si="297"/>
        <v>40883.949317129627</v>
      </c>
      <c r="T3184" s="8">
        <f t="shared" si="298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9"/>
        <v>40</v>
      </c>
      <c r="Q3185" t="str">
        <f t="shared" si="295"/>
        <v>theater</v>
      </c>
      <c r="R3185" t="str">
        <f t="shared" si="296"/>
        <v>plays</v>
      </c>
      <c r="S3185" s="8">
        <f t="shared" si="297"/>
        <v>41491.79478009259</v>
      </c>
      <c r="T3185" s="8">
        <f t="shared" si="298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9"/>
        <v>100</v>
      </c>
      <c r="Q3186" t="str">
        <f t="shared" si="295"/>
        <v>theater</v>
      </c>
      <c r="R3186" t="str">
        <f t="shared" si="296"/>
        <v>plays</v>
      </c>
      <c r="S3186" s="8">
        <f t="shared" si="297"/>
        <v>41791.993414351848</v>
      </c>
      <c r="T3186" s="8">
        <f t="shared" si="298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9"/>
        <v>42</v>
      </c>
      <c r="Q3187" t="str">
        <f t="shared" si="295"/>
        <v>theater</v>
      </c>
      <c r="R3187" t="str">
        <f t="shared" si="296"/>
        <v>plays</v>
      </c>
      <c r="S3187" s="8">
        <f t="shared" si="297"/>
        <v>41829.977326388893</v>
      </c>
      <c r="T3187" s="8">
        <f t="shared" si="298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9"/>
        <v>47</v>
      </c>
      <c r="Q3188" t="str">
        <f t="shared" si="295"/>
        <v>theater</v>
      </c>
      <c r="R3188" t="str">
        <f t="shared" si="296"/>
        <v>plays</v>
      </c>
      <c r="S3188" s="8">
        <f t="shared" si="297"/>
        <v>41868.924050925925</v>
      </c>
      <c r="T3188" s="8">
        <f t="shared" si="298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9"/>
        <v>71</v>
      </c>
      <c r="Q3189" t="str">
        <f t="shared" si="295"/>
        <v>theater</v>
      </c>
      <c r="R3189" t="str">
        <f t="shared" si="296"/>
        <v>plays</v>
      </c>
      <c r="S3189" s="8">
        <f t="shared" si="297"/>
        <v>41835.666354166664</v>
      </c>
      <c r="T3189" s="8">
        <f t="shared" si="298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9"/>
        <v>14</v>
      </c>
      <c r="Q3190" t="str">
        <f t="shared" si="295"/>
        <v>theater</v>
      </c>
      <c r="R3190" t="str">
        <f t="shared" si="296"/>
        <v>musical</v>
      </c>
      <c r="S3190" s="8">
        <f t="shared" si="297"/>
        <v>42144.415532407409</v>
      </c>
      <c r="T3190" s="8">
        <f t="shared" si="298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9"/>
        <v>357</v>
      </c>
      <c r="Q3191" t="str">
        <f t="shared" si="295"/>
        <v>theater</v>
      </c>
      <c r="R3191" t="str">
        <f t="shared" si="296"/>
        <v>musical</v>
      </c>
      <c r="S3191" s="8">
        <f t="shared" si="297"/>
        <v>42118.346435185187</v>
      </c>
      <c r="T3191" s="8">
        <f t="shared" si="298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9"/>
        <v>#DIV/0!</v>
      </c>
      <c r="Q3192" t="str">
        <f t="shared" si="295"/>
        <v>theater</v>
      </c>
      <c r="R3192" t="str">
        <f t="shared" si="296"/>
        <v>musical</v>
      </c>
      <c r="S3192" s="8">
        <f t="shared" si="297"/>
        <v>42683.151331018518</v>
      </c>
      <c r="T3192" s="8">
        <f t="shared" si="298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9"/>
        <v>38</v>
      </c>
      <c r="Q3193" t="str">
        <f t="shared" si="295"/>
        <v>theater</v>
      </c>
      <c r="R3193" t="str">
        <f t="shared" si="296"/>
        <v>musical</v>
      </c>
      <c r="S3193" s="8">
        <f t="shared" si="297"/>
        <v>42538.755428240736</v>
      </c>
      <c r="T3193" s="8">
        <f t="shared" si="298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9"/>
        <v>13</v>
      </c>
      <c r="Q3194" t="str">
        <f t="shared" si="295"/>
        <v>theater</v>
      </c>
      <c r="R3194" t="str">
        <f t="shared" si="296"/>
        <v>musical</v>
      </c>
      <c r="S3194" s="8">
        <f t="shared" si="297"/>
        <v>42018.94049768518</v>
      </c>
      <c r="T3194" s="8">
        <f t="shared" si="298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9"/>
        <v>24</v>
      </c>
      <c r="Q3195" t="str">
        <f t="shared" si="295"/>
        <v>theater</v>
      </c>
      <c r="R3195" t="str">
        <f t="shared" si="296"/>
        <v>musical</v>
      </c>
      <c r="S3195" s="8">
        <f t="shared" si="297"/>
        <v>42010.968240740738</v>
      </c>
      <c r="T3195" s="8">
        <f t="shared" si="298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9"/>
        <v>#DIV/0!</v>
      </c>
      <c r="Q3196" t="str">
        <f t="shared" si="295"/>
        <v>theater</v>
      </c>
      <c r="R3196" t="str">
        <f t="shared" si="296"/>
        <v>musical</v>
      </c>
      <c r="S3196" s="8">
        <f t="shared" si="297"/>
        <v>42182.062476851846</v>
      </c>
      <c r="T3196" s="8">
        <f t="shared" si="298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9"/>
        <v>53</v>
      </c>
      <c r="Q3197" t="str">
        <f t="shared" si="295"/>
        <v>theater</v>
      </c>
      <c r="R3197" t="str">
        <f t="shared" si="296"/>
        <v>musical</v>
      </c>
      <c r="S3197" s="8">
        <f t="shared" si="297"/>
        <v>42017.594236111108</v>
      </c>
      <c r="T3197" s="8">
        <f t="shared" si="298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9"/>
        <v>300</v>
      </c>
      <c r="Q3198" t="str">
        <f t="shared" si="295"/>
        <v>theater</v>
      </c>
      <c r="R3198" t="str">
        <f t="shared" si="296"/>
        <v>musical</v>
      </c>
      <c r="S3198" s="8">
        <f t="shared" si="297"/>
        <v>42157.598090277781</v>
      </c>
      <c r="T3198" s="8">
        <f t="shared" si="298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9"/>
        <v>286</v>
      </c>
      <c r="Q3199" t="str">
        <f t="shared" si="295"/>
        <v>theater</v>
      </c>
      <c r="R3199" t="str">
        <f t="shared" si="296"/>
        <v>musical</v>
      </c>
      <c r="S3199" s="8">
        <f t="shared" si="297"/>
        <v>42009.493263888886</v>
      </c>
      <c r="T3199" s="8">
        <f t="shared" si="298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9"/>
        <v>37</v>
      </c>
      <c r="Q3200" t="str">
        <f t="shared" si="295"/>
        <v>theater</v>
      </c>
      <c r="R3200" t="str">
        <f t="shared" si="296"/>
        <v>musical</v>
      </c>
      <c r="S3200" s="8">
        <f t="shared" si="297"/>
        <v>42013.424502314811</v>
      </c>
      <c r="T3200" s="8">
        <f t="shared" si="298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9"/>
        <v>49</v>
      </c>
      <c r="Q3201" t="str">
        <f t="shared" si="295"/>
        <v>theater</v>
      </c>
      <c r="R3201" t="str">
        <f t="shared" si="296"/>
        <v>musical</v>
      </c>
      <c r="S3201" s="8">
        <f t="shared" si="297"/>
        <v>41858.761782407404</v>
      </c>
      <c r="T3201" s="8">
        <f t="shared" si="298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ROUND(E3202/D3202*100,0)</f>
        <v>0</v>
      </c>
      <c r="P3202">
        <f t="shared" si="299"/>
        <v>1</v>
      </c>
      <c r="Q3202" t="str">
        <f t="shared" si="295"/>
        <v>theater</v>
      </c>
      <c r="R3202" t="str">
        <f t="shared" si="296"/>
        <v>musical</v>
      </c>
      <c r="S3202" s="8">
        <f t="shared" si="297"/>
        <v>42460.320613425924</v>
      </c>
      <c r="T3202" s="8">
        <f t="shared" si="298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</v>
      </c>
      <c r="P3203">
        <f t="shared" si="299"/>
        <v>13</v>
      </c>
      <c r="Q3203" t="str">
        <f t="shared" ref="Q3203:Q3266" si="301">LEFT(N3203,SEARCH("/",N3203)-1)</f>
        <v>theater</v>
      </c>
      <c r="R3203" t="str">
        <f t="shared" ref="R3203:R3266" si="302">RIGHT(N3203,LEN(N3203)-SEARCH("/",N3203))</f>
        <v>musical</v>
      </c>
      <c r="S3203" s="8">
        <f t="shared" ref="S3203:S3266" si="303">(((J3203/60)/60)/24)+DATE(1970,1,1)</f>
        <v>41861.767094907409</v>
      </c>
      <c r="T3203" s="8">
        <f t="shared" ref="T3203:T3266" si="304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299"/>
        <v>109</v>
      </c>
      <c r="Q3204" t="str">
        <f t="shared" si="301"/>
        <v>theater</v>
      </c>
      <c r="R3204" t="str">
        <f t="shared" si="302"/>
        <v>musical</v>
      </c>
      <c r="S3204" s="8">
        <f t="shared" si="303"/>
        <v>42293.853541666671</v>
      </c>
      <c r="T3204" s="8">
        <f t="shared" si="304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299"/>
        <v>42</v>
      </c>
      <c r="Q3205" t="str">
        <f t="shared" si="301"/>
        <v>theater</v>
      </c>
      <c r="R3205" t="str">
        <f t="shared" si="302"/>
        <v>musical</v>
      </c>
      <c r="S3205" s="8">
        <f t="shared" si="303"/>
        <v>42242.988680555558</v>
      </c>
      <c r="T3205" s="8">
        <f t="shared" si="304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ref="P3206:P3269" si="305">ROUND(E3206/L3206,0)</f>
        <v>#DIV/0!</v>
      </c>
      <c r="Q3206" t="str">
        <f t="shared" si="301"/>
        <v>theater</v>
      </c>
      <c r="R3206" t="str">
        <f t="shared" si="302"/>
        <v>musical</v>
      </c>
      <c r="S3206" s="8">
        <f t="shared" si="303"/>
        <v>42172.686099537037</v>
      </c>
      <c r="T3206" s="8">
        <f t="shared" si="304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5"/>
        <v>23</v>
      </c>
      <c r="Q3207" t="str">
        <f t="shared" si="301"/>
        <v>theater</v>
      </c>
      <c r="R3207" t="str">
        <f t="shared" si="302"/>
        <v>musical</v>
      </c>
      <c r="S3207" s="8">
        <f t="shared" si="303"/>
        <v>42095.374675925923</v>
      </c>
      <c r="T3207" s="8">
        <f t="shared" si="304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5"/>
        <v>#DIV/0!</v>
      </c>
      <c r="Q3208" t="str">
        <f t="shared" si="301"/>
        <v>theater</v>
      </c>
      <c r="R3208" t="str">
        <f t="shared" si="302"/>
        <v>musical</v>
      </c>
      <c r="S3208" s="8">
        <f t="shared" si="303"/>
        <v>42236.276053240741</v>
      </c>
      <c r="T3208" s="8">
        <f t="shared" si="304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5"/>
        <v>71</v>
      </c>
      <c r="Q3209" t="str">
        <f t="shared" si="301"/>
        <v>theater</v>
      </c>
      <c r="R3209" t="str">
        <f t="shared" si="302"/>
        <v>musical</v>
      </c>
      <c r="S3209" s="8">
        <f t="shared" si="303"/>
        <v>42057.277858796297</v>
      </c>
      <c r="T3209" s="8">
        <f t="shared" si="304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5"/>
        <v>63</v>
      </c>
      <c r="Q3210" t="str">
        <f t="shared" si="301"/>
        <v>theater</v>
      </c>
      <c r="R3210" t="str">
        <f t="shared" si="302"/>
        <v>plays</v>
      </c>
      <c r="S3210" s="8">
        <f t="shared" si="303"/>
        <v>41827.605057870373</v>
      </c>
      <c r="T3210" s="8">
        <f t="shared" si="304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5"/>
        <v>50</v>
      </c>
      <c r="Q3211" t="str">
        <f t="shared" si="301"/>
        <v>theater</v>
      </c>
      <c r="R3211" t="str">
        <f t="shared" si="302"/>
        <v>plays</v>
      </c>
      <c r="S3211" s="8">
        <f t="shared" si="303"/>
        <v>41778.637245370373</v>
      </c>
      <c r="T3211" s="8">
        <f t="shared" si="304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5"/>
        <v>63</v>
      </c>
      <c r="Q3212" t="str">
        <f t="shared" si="301"/>
        <v>theater</v>
      </c>
      <c r="R3212" t="str">
        <f t="shared" si="302"/>
        <v>plays</v>
      </c>
      <c r="S3212" s="8">
        <f t="shared" si="303"/>
        <v>41013.936562499999</v>
      </c>
      <c r="T3212" s="8">
        <f t="shared" si="304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5"/>
        <v>86</v>
      </c>
      <c r="Q3213" t="str">
        <f t="shared" si="301"/>
        <v>theater</v>
      </c>
      <c r="R3213" t="str">
        <f t="shared" si="302"/>
        <v>plays</v>
      </c>
      <c r="S3213" s="8">
        <f t="shared" si="303"/>
        <v>41834.586574074077</v>
      </c>
      <c r="T3213" s="8">
        <f t="shared" si="304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5"/>
        <v>54</v>
      </c>
      <c r="Q3214" t="str">
        <f t="shared" si="301"/>
        <v>theater</v>
      </c>
      <c r="R3214" t="str">
        <f t="shared" si="302"/>
        <v>plays</v>
      </c>
      <c r="S3214" s="8">
        <f t="shared" si="303"/>
        <v>41829.795729166668</v>
      </c>
      <c r="T3214" s="8">
        <f t="shared" si="304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5"/>
        <v>128</v>
      </c>
      <c r="Q3215" t="str">
        <f t="shared" si="301"/>
        <v>theater</v>
      </c>
      <c r="R3215" t="str">
        <f t="shared" si="302"/>
        <v>plays</v>
      </c>
      <c r="S3215" s="8">
        <f t="shared" si="303"/>
        <v>42171.763414351852</v>
      </c>
      <c r="T3215" s="8">
        <f t="shared" si="304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5"/>
        <v>107</v>
      </c>
      <c r="Q3216" t="str">
        <f t="shared" si="301"/>
        <v>theater</v>
      </c>
      <c r="R3216" t="str">
        <f t="shared" si="302"/>
        <v>plays</v>
      </c>
      <c r="S3216" s="8">
        <f t="shared" si="303"/>
        <v>42337.792511574073</v>
      </c>
      <c r="T3216" s="8">
        <f t="shared" si="304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5"/>
        <v>262</v>
      </c>
      <c r="Q3217" t="str">
        <f t="shared" si="301"/>
        <v>theater</v>
      </c>
      <c r="R3217" t="str">
        <f t="shared" si="302"/>
        <v>plays</v>
      </c>
      <c r="S3217" s="8">
        <f t="shared" si="303"/>
        <v>42219.665173611109</v>
      </c>
      <c r="T3217" s="8">
        <f t="shared" si="304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5"/>
        <v>57</v>
      </c>
      <c r="Q3218" t="str">
        <f t="shared" si="301"/>
        <v>theater</v>
      </c>
      <c r="R3218" t="str">
        <f t="shared" si="302"/>
        <v>plays</v>
      </c>
      <c r="S3218" s="8">
        <f t="shared" si="303"/>
        <v>42165.462627314817</v>
      </c>
      <c r="T3218" s="8">
        <f t="shared" si="304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5"/>
        <v>50</v>
      </c>
      <c r="Q3219" t="str">
        <f t="shared" si="301"/>
        <v>theater</v>
      </c>
      <c r="R3219" t="str">
        <f t="shared" si="302"/>
        <v>plays</v>
      </c>
      <c r="S3219" s="8">
        <f t="shared" si="303"/>
        <v>42648.546111111107</v>
      </c>
      <c r="T3219" s="8">
        <f t="shared" si="304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5"/>
        <v>67</v>
      </c>
      <c r="Q3220" t="str">
        <f t="shared" si="301"/>
        <v>theater</v>
      </c>
      <c r="R3220" t="str">
        <f t="shared" si="302"/>
        <v>plays</v>
      </c>
      <c r="S3220" s="8">
        <f t="shared" si="303"/>
        <v>41971.002152777779</v>
      </c>
      <c r="T3220" s="8">
        <f t="shared" si="304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5"/>
        <v>168</v>
      </c>
      <c r="Q3221" t="str">
        <f t="shared" si="301"/>
        <v>theater</v>
      </c>
      <c r="R3221" t="str">
        <f t="shared" si="302"/>
        <v>plays</v>
      </c>
      <c r="S3221" s="8">
        <f t="shared" si="303"/>
        <v>42050.983182870375</v>
      </c>
      <c r="T3221" s="8">
        <f t="shared" si="304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5"/>
        <v>256</v>
      </c>
      <c r="Q3222" t="str">
        <f t="shared" si="301"/>
        <v>theater</v>
      </c>
      <c r="R3222" t="str">
        <f t="shared" si="302"/>
        <v>plays</v>
      </c>
      <c r="S3222" s="8">
        <f t="shared" si="303"/>
        <v>42772.833379629628</v>
      </c>
      <c r="T3222" s="8">
        <f t="shared" si="304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5"/>
        <v>37</v>
      </c>
      <c r="Q3223" t="str">
        <f t="shared" si="301"/>
        <v>theater</v>
      </c>
      <c r="R3223" t="str">
        <f t="shared" si="302"/>
        <v>plays</v>
      </c>
      <c r="S3223" s="8">
        <f t="shared" si="303"/>
        <v>42155.696793981479</v>
      </c>
      <c r="T3223" s="8">
        <f t="shared" si="304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5"/>
        <v>37</v>
      </c>
      <c r="Q3224" t="str">
        <f t="shared" si="301"/>
        <v>theater</v>
      </c>
      <c r="R3224" t="str">
        <f t="shared" si="302"/>
        <v>plays</v>
      </c>
      <c r="S3224" s="8">
        <f t="shared" si="303"/>
        <v>42270.582141203704</v>
      </c>
      <c r="T3224" s="8">
        <f t="shared" si="304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5"/>
        <v>46</v>
      </c>
      <c r="Q3225" t="str">
        <f t="shared" si="301"/>
        <v>theater</v>
      </c>
      <c r="R3225" t="str">
        <f t="shared" si="302"/>
        <v>plays</v>
      </c>
      <c r="S3225" s="8">
        <f t="shared" si="303"/>
        <v>42206.835370370376</v>
      </c>
      <c r="T3225" s="8">
        <f t="shared" si="304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5"/>
        <v>142</v>
      </c>
      <c r="Q3226" t="str">
        <f t="shared" si="301"/>
        <v>theater</v>
      </c>
      <c r="R3226" t="str">
        <f t="shared" si="302"/>
        <v>plays</v>
      </c>
      <c r="S3226" s="8">
        <f t="shared" si="303"/>
        <v>42697.850844907407</v>
      </c>
      <c r="T3226" s="8">
        <f t="shared" si="304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5"/>
        <v>52</v>
      </c>
      <c r="Q3227" t="str">
        <f t="shared" si="301"/>
        <v>theater</v>
      </c>
      <c r="R3227" t="str">
        <f t="shared" si="302"/>
        <v>plays</v>
      </c>
      <c r="S3227" s="8">
        <f t="shared" si="303"/>
        <v>42503.559467592597</v>
      </c>
      <c r="T3227" s="8">
        <f t="shared" si="304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5"/>
        <v>60</v>
      </c>
      <c r="Q3228" t="str">
        <f t="shared" si="301"/>
        <v>theater</v>
      </c>
      <c r="R3228" t="str">
        <f t="shared" si="302"/>
        <v>plays</v>
      </c>
      <c r="S3228" s="8">
        <f t="shared" si="303"/>
        <v>42277.583472222221</v>
      </c>
      <c r="T3228" s="8">
        <f t="shared" si="304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5"/>
        <v>50</v>
      </c>
      <c r="Q3229" t="str">
        <f t="shared" si="301"/>
        <v>theater</v>
      </c>
      <c r="R3229" t="str">
        <f t="shared" si="302"/>
        <v>plays</v>
      </c>
      <c r="S3229" s="8">
        <f t="shared" si="303"/>
        <v>42722.882361111115</v>
      </c>
      <c r="T3229" s="8">
        <f t="shared" si="304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5"/>
        <v>194</v>
      </c>
      <c r="Q3230" t="str">
        <f t="shared" si="301"/>
        <v>theater</v>
      </c>
      <c r="R3230" t="str">
        <f t="shared" si="302"/>
        <v>plays</v>
      </c>
      <c r="S3230" s="8">
        <f t="shared" si="303"/>
        <v>42323.70930555556</v>
      </c>
      <c r="T3230" s="8">
        <f t="shared" si="304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5"/>
        <v>107</v>
      </c>
      <c r="Q3231" t="str">
        <f t="shared" si="301"/>
        <v>theater</v>
      </c>
      <c r="R3231" t="str">
        <f t="shared" si="302"/>
        <v>plays</v>
      </c>
      <c r="S3231" s="8">
        <f t="shared" si="303"/>
        <v>41933.291643518518</v>
      </c>
      <c r="T3231" s="8">
        <f t="shared" si="304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5"/>
        <v>77</v>
      </c>
      <c r="Q3232" t="str">
        <f t="shared" si="301"/>
        <v>theater</v>
      </c>
      <c r="R3232" t="str">
        <f t="shared" si="302"/>
        <v>plays</v>
      </c>
      <c r="S3232" s="8">
        <f t="shared" si="303"/>
        <v>41898.168125000004</v>
      </c>
      <c r="T3232" s="8">
        <f t="shared" si="304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5"/>
        <v>58</v>
      </c>
      <c r="Q3233" t="str">
        <f t="shared" si="301"/>
        <v>theater</v>
      </c>
      <c r="R3233" t="str">
        <f t="shared" si="302"/>
        <v>plays</v>
      </c>
      <c r="S3233" s="8">
        <f t="shared" si="303"/>
        <v>42446.943831018521</v>
      </c>
      <c r="T3233" s="8">
        <f t="shared" si="304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5"/>
        <v>50</v>
      </c>
      <c r="Q3234" t="str">
        <f t="shared" si="301"/>
        <v>theater</v>
      </c>
      <c r="R3234" t="str">
        <f t="shared" si="302"/>
        <v>plays</v>
      </c>
      <c r="S3234" s="8">
        <f t="shared" si="303"/>
        <v>42463.81385416667</v>
      </c>
      <c r="T3234" s="8">
        <f t="shared" si="304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5"/>
        <v>97</v>
      </c>
      <c r="Q3235" t="str">
        <f t="shared" si="301"/>
        <v>theater</v>
      </c>
      <c r="R3235" t="str">
        <f t="shared" si="302"/>
        <v>plays</v>
      </c>
      <c r="S3235" s="8">
        <f t="shared" si="303"/>
        <v>42766.805034722223</v>
      </c>
      <c r="T3235" s="8">
        <f t="shared" si="304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5"/>
        <v>35</v>
      </c>
      <c r="Q3236" t="str">
        <f t="shared" si="301"/>
        <v>theater</v>
      </c>
      <c r="R3236" t="str">
        <f t="shared" si="302"/>
        <v>plays</v>
      </c>
      <c r="S3236" s="8">
        <f t="shared" si="303"/>
        <v>42734.789444444439</v>
      </c>
      <c r="T3236" s="8">
        <f t="shared" si="304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5"/>
        <v>86</v>
      </c>
      <c r="Q3237" t="str">
        <f t="shared" si="301"/>
        <v>theater</v>
      </c>
      <c r="R3237" t="str">
        <f t="shared" si="302"/>
        <v>plays</v>
      </c>
      <c r="S3237" s="8">
        <f t="shared" si="303"/>
        <v>42522.347812499997</v>
      </c>
      <c r="T3237" s="8">
        <f t="shared" si="304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5"/>
        <v>183</v>
      </c>
      <c r="Q3238" t="str">
        <f t="shared" si="301"/>
        <v>theater</v>
      </c>
      <c r="R3238" t="str">
        <f t="shared" si="302"/>
        <v>plays</v>
      </c>
      <c r="S3238" s="8">
        <f t="shared" si="303"/>
        <v>42702.917048611111</v>
      </c>
      <c r="T3238" s="8">
        <f t="shared" si="304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5"/>
        <v>131</v>
      </c>
      <c r="Q3239" t="str">
        <f t="shared" si="301"/>
        <v>theater</v>
      </c>
      <c r="R3239" t="str">
        <f t="shared" si="302"/>
        <v>plays</v>
      </c>
      <c r="S3239" s="8">
        <f t="shared" si="303"/>
        <v>42252.474351851852</v>
      </c>
      <c r="T3239" s="8">
        <f t="shared" si="304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5"/>
        <v>40</v>
      </c>
      <c r="Q3240" t="str">
        <f t="shared" si="301"/>
        <v>theater</v>
      </c>
      <c r="R3240" t="str">
        <f t="shared" si="302"/>
        <v>plays</v>
      </c>
      <c r="S3240" s="8">
        <f t="shared" si="303"/>
        <v>42156.510393518518</v>
      </c>
      <c r="T3240" s="8">
        <f t="shared" si="304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5"/>
        <v>60</v>
      </c>
      <c r="Q3241" t="str">
        <f t="shared" si="301"/>
        <v>theater</v>
      </c>
      <c r="R3241" t="str">
        <f t="shared" si="302"/>
        <v>plays</v>
      </c>
      <c r="S3241" s="8">
        <f t="shared" si="303"/>
        <v>42278.089039351849</v>
      </c>
      <c r="T3241" s="8">
        <f t="shared" si="304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5"/>
        <v>89</v>
      </c>
      <c r="Q3242" t="str">
        <f t="shared" si="301"/>
        <v>theater</v>
      </c>
      <c r="R3242" t="str">
        <f t="shared" si="302"/>
        <v>plays</v>
      </c>
      <c r="S3242" s="8">
        <f t="shared" si="303"/>
        <v>42754.693842592591</v>
      </c>
      <c r="T3242" s="8">
        <f t="shared" si="304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5"/>
        <v>59</v>
      </c>
      <c r="Q3243" t="str">
        <f t="shared" si="301"/>
        <v>theater</v>
      </c>
      <c r="R3243" t="str">
        <f t="shared" si="302"/>
        <v>plays</v>
      </c>
      <c r="S3243" s="8">
        <f t="shared" si="303"/>
        <v>41893.324884259258</v>
      </c>
      <c r="T3243" s="8">
        <f t="shared" si="304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5"/>
        <v>70</v>
      </c>
      <c r="Q3244" t="str">
        <f t="shared" si="301"/>
        <v>theater</v>
      </c>
      <c r="R3244" t="str">
        <f t="shared" si="302"/>
        <v>plays</v>
      </c>
      <c r="S3244" s="8">
        <f t="shared" si="303"/>
        <v>41871.755694444444</v>
      </c>
      <c r="T3244" s="8">
        <f t="shared" si="304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5"/>
        <v>116</v>
      </c>
      <c r="Q3245" t="str">
        <f t="shared" si="301"/>
        <v>theater</v>
      </c>
      <c r="R3245" t="str">
        <f t="shared" si="302"/>
        <v>plays</v>
      </c>
      <c r="S3245" s="8">
        <f t="shared" si="303"/>
        <v>42262.096782407403</v>
      </c>
      <c r="T3245" s="8">
        <f t="shared" si="304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5"/>
        <v>24</v>
      </c>
      <c r="Q3246" t="str">
        <f t="shared" si="301"/>
        <v>theater</v>
      </c>
      <c r="R3246" t="str">
        <f t="shared" si="302"/>
        <v>plays</v>
      </c>
      <c r="S3246" s="8">
        <f t="shared" si="303"/>
        <v>42675.694236111114</v>
      </c>
      <c r="T3246" s="8">
        <f t="shared" si="304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5"/>
        <v>81</v>
      </c>
      <c r="Q3247" t="str">
        <f t="shared" si="301"/>
        <v>theater</v>
      </c>
      <c r="R3247" t="str">
        <f t="shared" si="302"/>
        <v>plays</v>
      </c>
      <c r="S3247" s="8">
        <f t="shared" si="303"/>
        <v>42135.60020833333</v>
      </c>
      <c r="T3247" s="8">
        <f t="shared" si="304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5"/>
        <v>58</v>
      </c>
      <c r="Q3248" t="str">
        <f t="shared" si="301"/>
        <v>theater</v>
      </c>
      <c r="R3248" t="str">
        <f t="shared" si="302"/>
        <v>plays</v>
      </c>
      <c r="S3248" s="8">
        <f t="shared" si="303"/>
        <v>42230.472222222219</v>
      </c>
      <c r="T3248" s="8">
        <f t="shared" si="304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5"/>
        <v>46</v>
      </c>
      <c r="Q3249" t="str">
        <f t="shared" si="301"/>
        <v>theater</v>
      </c>
      <c r="R3249" t="str">
        <f t="shared" si="302"/>
        <v>plays</v>
      </c>
      <c r="S3249" s="8">
        <f t="shared" si="303"/>
        <v>42167.434166666666</v>
      </c>
      <c r="T3249" s="8">
        <f t="shared" si="304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5"/>
        <v>60</v>
      </c>
      <c r="Q3250" t="str">
        <f t="shared" si="301"/>
        <v>theater</v>
      </c>
      <c r="R3250" t="str">
        <f t="shared" si="302"/>
        <v>plays</v>
      </c>
      <c r="S3250" s="8">
        <f t="shared" si="303"/>
        <v>42068.888391203705</v>
      </c>
      <c r="T3250" s="8">
        <f t="shared" si="304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5"/>
        <v>66</v>
      </c>
      <c r="Q3251" t="str">
        <f t="shared" si="301"/>
        <v>theater</v>
      </c>
      <c r="R3251" t="str">
        <f t="shared" si="302"/>
        <v>plays</v>
      </c>
      <c r="S3251" s="8">
        <f t="shared" si="303"/>
        <v>42145.746689814812</v>
      </c>
      <c r="T3251" s="8">
        <f t="shared" si="304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5"/>
        <v>119</v>
      </c>
      <c r="Q3252" t="str">
        <f t="shared" si="301"/>
        <v>theater</v>
      </c>
      <c r="R3252" t="str">
        <f t="shared" si="302"/>
        <v>plays</v>
      </c>
      <c r="S3252" s="8">
        <f t="shared" si="303"/>
        <v>41918.742175925923</v>
      </c>
      <c r="T3252" s="8">
        <f t="shared" si="304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5"/>
        <v>83</v>
      </c>
      <c r="Q3253" t="str">
        <f t="shared" si="301"/>
        <v>theater</v>
      </c>
      <c r="R3253" t="str">
        <f t="shared" si="302"/>
        <v>plays</v>
      </c>
      <c r="S3253" s="8">
        <f t="shared" si="303"/>
        <v>42146.731087962966</v>
      </c>
      <c r="T3253" s="8">
        <f t="shared" si="304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5"/>
        <v>58</v>
      </c>
      <c r="Q3254" t="str">
        <f t="shared" si="301"/>
        <v>theater</v>
      </c>
      <c r="R3254" t="str">
        <f t="shared" si="302"/>
        <v>plays</v>
      </c>
      <c r="S3254" s="8">
        <f t="shared" si="303"/>
        <v>42590.472685185188</v>
      </c>
      <c r="T3254" s="8">
        <f t="shared" si="304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5"/>
        <v>177</v>
      </c>
      <c r="Q3255" t="str">
        <f t="shared" si="301"/>
        <v>theater</v>
      </c>
      <c r="R3255" t="str">
        <f t="shared" si="302"/>
        <v>plays</v>
      </c>
      <c r="S3255" s="8">
        <f t="shared" si="303"/>
        <v>42602.576712962968</v>
      </c>
      <c r="T3255" s="8">
        <f t="shared" si="304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5"/>
        <v>71</v>
      </c>
      <c r="Q3256" t="str">
        <f t="shared" si="301"/>
        <v>theater</v>
      </c>
      <c r="R3256" t="str">
        <f t="shared" si="302"/>
        <v>plays</v>
      </c>
      <c r="S3256" s="8">
        <f t="shared" si="303"/>
        <v>42059.085752314815</v>
      </c>
      <c r="T3256" s="8">
        <f t="shared" si="304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5"/>
        <v>29</v>
      </c>
      <c r="Q3257" t="str">
        <f t="shared" si="301"/>
        <v>theater</v>
      </c>
      <c r="R3257" t="str">
        <f t="shared" si="302"/>
        <v>plays</v>
      </c>
      <c r="S3257" s="8">
        <f t="shared" si="303"/>
        <v>41889.768229166664</v>
      </c>
      <c r="T3257" s="8">
        <f t="shared" si="304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5"/>
        <v>73</v>
      </c>
      <c r="Q3258" t="str">
        <f t="shared" si="301"/>
        <v>theater</v>
      </c>
      <c r="R3258" t="str">
        <f t="shared" si="302"/>
        <v>plays</v>
      </c>
      <c r="S3258" s="8">
        <f t="shared" si="303"/>
        <v>42144.573807870373</v>
      </c>
      <c r="T3258" s="8">
        <f t="shared" si="304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5"/>
        <v>52</v>
      </c>
      <c r="Q3259" t="str">
        <f t="shared" si="301"/>
        <v>theater</v>
      </c>
      <c r="R3259" t="str">
        <f t="shared" si="302"/>
        <v>plays</v>
      </c>
      <c r="S3259" s="8">
        <f t="shared" si="303"/>
        <v>42758.559629629628</v>
      </c>
      <c r="T3259" s="8">
        <f t="shared" si="304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5"/>
        <v>98</v>
      </c>
      <c r="Q3260" t="str">
        <f t="shared" si="301"/>
        <v>theater</v>
      </c>
      <c r="R3260" t="str">
        <f t="shared" si="302"/>
        <v>plays</v>
      </c>
      <c r="S3260" s="8">
        <f t="shared" si="303"/>
        <v>41982.887280092589</v>
      </c>
      <c r="T3260" s="8">
        <f t="shared" si="304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5"/>
        <v>252</v>
      </c>
      <c r="Q3261" t="str">
        <f t="shared" si="301"/>
        <v>theater</v>
      </c>
      <c r="R3261" t="str">
        <f t="shared" si="302"/>
        <v>plays</v>
      </c>
      <c r="S3261" s="8">
        <f t="shared" si="303"/>
        <v>42614.760937500003</v>
      </c>
      <c r="T3261" s="8">
        <f t="shared" si="304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5"/>
        <v>75</v>
      </c>
      <c r="Q3262" t="str">
        <f t="shared" si="301"/>
        <v>theater</v>
      </c>
      <c r="R3262" t="str">
        <f t="shared" si="302"/>
        <v>plays</v>
      </c>
      <c r="S3262" s="8">
        <f t="shared" si="303"/>
        <v>42303.672662037032</v>
      </c>
      <c r="T3262" s="8">
        <f t="shared" si="304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5"/>
        <v>68</v>
      </c>
      <c r="Q3263" t="str">
        <f t="shared" si="301"/>
        <v>theater</v>
      </c>
      <c r="R3263" t="str">
        <f t="shared" si="302"/>
        <v>plays</v>
      </c>
      <c r="S3263" s="8">
        <f t="shared" si="303"/>
        <v>42171.725416666668</v>
      </c>
      <c r="T3263" s="8">
        <f t="shared" si="304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5"/>
        <v>94</v>
      </c>
      <c r="Q3264" t="str">
        <f t="shared" si="301"/>
        <v>theater</v>
      </c>
      <c r="R3264" t="str">
        <f t="shared" si="302"/>
        <v>plays</v>
      </c>
      <c r="S3264" s="8">
        <f t="shared" si="303"/>
        <v>41964.315532407403</v>
      </c>
      <c r="T3264" s="8">
        <f t="shared" si="304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5"/>
        <v>41</v>
      </c>
      <c r="Q3265" t="str">
        <f t="shared" si="301"/>
        <v>theater</v>
      </c>
      <c r="R3265" t="str">
        <f t="shared" si="302"/>
        <v>plays</v>
      </c>
      <c r="S3265" s="8">
        <f t="shared" si="303"/>
        <v>42284.516064814816</v>
      </c>
      <c r="T3265" s="8">
        <f t="shared" si="304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ROUND(E3266/D3266*100,0)</f>
        <v>103</v>
      </c>
      <c r="P3266">
        <f t="shared" si="305"/>
        <v>53</v>
      </c>
      <c r="Q3266" t="str">
        <f t="shared" si="301"/>
        <v>theater</v>
      </c>
      <c r="R3266" t="str">
        <f t="shared" si="302"/>
        <v>plays</v>
      </c>
      <c r="S3266" s="8">
        <f t="shared" si="303"/>
        <v>42016.800208333334</v>
      </c>
      <c r="T3266" s="8">
        <f t="shared" si="304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>
        <f t="shared" si="305"/>
        <v>70</v>
      </c>
      <c r="Q3267" t="str">
        <f t="shared" ref="Q3267:Q3330" si="307">LEFT(N3267,SEARCH("/",N3267)-1)</f>
        <v>theater</v>
      </c>
      <c r="R3267" t="str">
        <f t="shared" ref="R3267:R3330" si="308">RIGHT(N3267,LEN(N3267)-SEARCH("/",N3267))</f>
        <v>plays</v>
      </c>
      <c r="S3267" s="8">
        <f t="shared" ref="S3267:S3330" si="309">(((J3267/60)/60)/24)+DATE(1970,1,1)</f>
        <v>42311.711979166663</v>
      </c>
      <c r="T3267" s="8">
        <f t="shared" ref="T3267:T3330" si="310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5"/>
        <v>48</v>
      </c>
      <c r="Q3268" t="str">
        <f t="shared" si="307"/>
        <v>theater</v>
      </c>
      <c r="R3268" t="str">
        <f t="shared" si="308"/>
        <v>plays</v>
      </c>
      <c r="S3268" s="8">
        <f t="shared" si="309"/>
        <v>42136.536134259266</v>
      </c>
      <c r="T3268" s="8">
        <f t="shared" si="310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5"/>
        <v>53</v>
      </c>
      <c r="Q3269" t="str">
        <f t="shared" si="307"/>
        <v>theater</v>
      </c>
      <c r="R3269" t="str">
        <f t="shared" si="308"/>
        <v>plays</v>
      </c>
      <c r="S3269" s="8">
        <f t="shared" si="309"/>
        <v>42172.757638888885</v>
      </c>
      <c r="T3269" s="8">
        <f t="shared" si="310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ref="P3270:P3333" si="311">ROUND(E3270/L3270,0)</f>
        <v>61</v>
      </c>
      <c r="Q3270" t="str">
        <f t="shared" si="307"/>
        <v>theater</v>
      </c>
      <c r="R3270" t="str">
        <f t="shared" si="308"/>
        <v>plays</v>
      </c>
      <c r="S3270" s="8">
        <f t="shared" si="309"/>
        <v>42590.90425925926</v>
      </c>
      <c r="T3270" s="8">
        <f t="shared" si="310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11"/>
        <v>116</v>
      </c>
      <c r="Q3271" t="str">
        <f t="shared" si="307"/>
        <v>theater</v>
      </c>
      <c r="R3271" t="str">
        <f t="shared" si="308"/>
        <v>plays</v>
      </c>
      <c r="S3271" s="8">
        <f t="shared" si="309"/>
        <v>42137.395798611105</v>
      </c>
      <c r="T3271" s="8">
        <f t="shared" si="310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11"/>
        <v>61</v>
      </c>
      <c r="Q3272" t="str">
        <f t="shared" si="307"/>
        <v>theater</v>
      </c>
      <c r="R3272" t="str">
        <f t="shared" si="308"/>
        <v>plays</v>
      </c>
      <c r="S3272" s="8">
        <f t="shared" si="309"/>
        <v>42167.533159722225</v>
      </c>
      <c r="T3272" s="8">
        <f t="shared" si="310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11"/>
        <v>38</v>
      </c>
      <c r="Q3273" t="str">
        <f t="shared" si="307"/>
        <v>theater</v>
      </c>
      <c r="R3273" t="str">
        <f t="shared" si="308"/>
        <v>plays</v>
      </c>
      <c r="S3273" s="8">
        <f t="shared" si="309"/>
        <v>41915.437210648146</v>
      </c>
      <c r="T3273" s="8">
        <f t="shared" si="310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11"/>
        <v>107</v>
      </c>
      <c r="Q3274" t="str">
        <f t="shared" si="307"/>
        <v>theater</v>
      </c>
      <c r="R3274" t="str">
        <f t="shared" si="308"/>
        <v>plays</v>
      </c>
      <c r="S3274" s="8">
        <f t="shared" si="309"/>
        <v>42284.500104166669</v>
      </c>
      <c r="T3274" s="8">
        <f t="shared" si="310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11"/>
        <v>205</v>
      </c>
      <c r="Q3275" t="str">
        <f t="shared" si="307"/>
        <v>theater</v>
      </c>
      <c r="R3275" t="str">
        <f t="shared" si="308"/>
        <v>plays</v>
      </c>
      <c r="S3275" s="8">
        <f t="shared" si="309"/>
        <v>42611.801412037035</v>
      </c>
      <c r="T3275" s="8">
        <f t="shared" si="310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11"/>
        <v>55</v>
      </c>
      <c r="Q3276" t="str">
        <f t="shared" si="307"/>
        <v>theater</v>
      </c>
      <c r="R3276" t="str">
        <f t="shared" si="308"/>
        <v>plays</v>
      </c>
      <c r="S3276" s="8">
        <f t="shared" si="309"/>
        <v>42400.704537037032</v>
      </c>
      <c r="T3276" s="8">
        <f t="shared" si="310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11"/>
        <v>150</v>
      </c>
      <c r="Q3277" t="str">
        <f t="shared" si="307"/>
        <v>theater</v>
      </c>
      <c r="R3277" t="str">
        <f t="shared" si="308"/>
        <v>plays</v>
      </c>
      <c r="S3277" s="8">
        <f t="shared" si="309"/>
        <v>42017.88045138889</v>
      </c>
      <c r="T3277" s="8">
        <f t="shared" si="310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11"/>
        <v>53</v>
      </c>
      <c r="Q3278" t="str">
        <f t="shared" si="307"/>
        <v>theater</v>
      </c>
      <c r="R3278" t="str">
        <f t="shared" si="308"/>
        <v>plays</v>
      </c>
      <c r="S3278" s="8">
        <f t="shared" si="309"/>
        <v>42426.949988425928</v>
      </c>
      <c r="T3278" s="8">
        <f t="shared" si="310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11"/>
        <v>54</v>
      </c>
      <c r="Q3279" t="str">
        <f t="shared" si="307"/>
        <v>theater</v>
      </c>
      <c r="R3279" t="str">
        <f t="shared" si="308"/>
        <v>plays</v>
      </c>
      <c r="S3279" s="8">
        <f t="shared" si="309"/>
        <v>41931.682939814818</v>
      </c>
      <c r="T3279" s="8">
        <f t="shared" si="310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11"/>
        <v>76</v>
      </c>
      <c r="Q3280" t="str">
        <f t="shared" si="307"/>
        <v>theater</v>
      </c>
      <c r="R3280" t="str">
        <f t="shared" si="308"/>
        <v>plays</v>
      </c>
      <c r="S3280" s="8">
        <f t="shared" si="309"/>
        <v>42124.848414351851</v>
      </c>
      <c r="T3280" s="8">
        <f t="shared" si="310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11"/>
        <v>105</v>
      </c>
      <c r="Q3281" t="str">
        <f t="shared" si="307"/>
        <v>theater</v>
      </c>
      <c r="R3281" t="str">
        <f t="shared" si="308"/>
        <v>plays</v>
      </c>
      <c r="S3281" s="8">
        <f t="shared" si="309"/>
        <v>42431.102534722217</v>
      </c>
      <c r="T3281" s="8">
        <f t="shared" si="310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11"/>
        <v>69</v>
      </c>
      <c r="Q3282" t="str">
        <f t="shared" si="307"/>
        <v>theater</v>
      </c>
      <c r="R3282" t="str">
        <f t="shared" si="308"/>
        <v>plays</v>
      </c>
      <c r="S3282" s="8">
        <f t="shared" si="309"/>
        <v>42121.756921296299</v>
      </c>
      <c r="T3282" s="8">
        <f t="shared" si="310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11"/>
        <v>129</v>
      </c>
      <c r="Q3283" t="str">
        <f t="shared" si="307"/>
        <v>theater</v>
      </c>
      <c r="R3283" t="str">
        <f t="shared" si="308"/>
        <v>plays</v>
      </c>
      <c r="S3283" s="8">
        <f t="shared" si="309"/>
        <v>42219.019733796296</v>
      </c>
      <c r="T3283" s="8">
        <f t="shared" si="310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11"/>
        <v>134</v>
      </c>
      <c r="Q3284" t="str">
        <f t="shared" si="307"/>
        <v>theater</v>
      </c>
      <c r="R3284" t="str">
        <f t="shared" si="308"/>
        <v>plays</v>
      </c>
      <c r="S3284" s="8">
        <f t="shared" si="309"/>
        <v>42445.19430555556</v>
      </c>
      <c r="T3284" s="8">
        <f t="shared" si="310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11"/>
        <v>18</v>
      </c>
      <c r="Q3285" t="str">
        <f t="shared" si="307"/>
        <v>theater</v>
      </c>
      <c r="R3285" t="str">
        <f t="shared" si="308"/>
        <v>plays</v>
      </c>
      <c r="S3285" s="8">
        <f t="shared" si="309"/>
        <v>42379.74418981481</v>
      </c>
      <c r="T3285" s="8">
        <f t="shared" si="310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11"/>
        <v>203</v>
      </c>
      <c r="Q3286" t="str">
        <f t="shared" si="307"/>
        <v>theater</v>
      </c>
      <c r="R3286" t="str">
        <f t="shared" si="308"/>
        <v>plays</v>
      </c>
      <c r="S3286" s="8">
        <f t="shared" si="309"/>
        <v>42380.884872685187</v>
      </c>
      <c r="T3286" s="8">
        <f t="shared" si="310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11"/>
        <v>69</v>
      </c>
      <c r="Q3287" t="str">
        <f t="shared" si="307"/>
        <v>theater</v>
      </c>
      <c r="R3287" t="str">
        <f t="shared" si="308"/>
        <v>plays</v>
      </c>
      <c r="S3287" s="8">
        <f t="shared" si="309"/>
        <v>42762.942430555559</v>
      </c>
      <c r="T3287" s="8">
        <f t="shared" si="310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11"/>
        <v>125</v>
      </c>
      <c r="Q3288" t="str">
        <f t="shared" si="307"/>
        <v>theater</v>
      </c>
      <c r="R3288" t="str">
        <f t="shared" si="308"/>
        <v>plays</v>
      </c>
      <c r="S3288" s="8">
        <f t="shared" si="309"/>
        <v>42567.840069444443</v>
      </c>
      <c r="T3288" s="8">
        <f t="shared" si="310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11"/>
        <v>74</v>
      </c>
      <c r="Q3289" t="str">
        <f t="shared" si="307"/>
        <v>theater</v>
      </c>
      <c r="R3289" t="str">
        <f t="shared" si="308"/>
        <v>plays</v>
      </c>
      <c r="S3289" s="8">
        <f t="shared" si="309"/>
        <v>42311.750324074077</v>
      </c>
      <c r="T3289" s="8">
        <f t="shared" si="310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11"/>
        <v>48</v>
      </c>
      <c r="Q3290" t="str">
        <f t="shared" si="307"/>
        <v>theater</v>
      </c>
      <c r="R3290" t="str">
        <f t="shared" si="308"/>
        <v>plays</v>
      </c>
      <c r="S3290" s="8">
        <f t="shared" si="309"/>
        <v>42505.774479166663</v>
      </c>
      <c r="T3290" s="8">
        <f t="shared" si="310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11"/>
        <v>27</v>
      </c>
      <c r="Q3291" t="str">
        <f t="shared" si="307"/>
        <v>theater</v>
      </c>
      <c r="R3291" t="str">
        <f t="shared" si="308"/>
        <v>plays</v>
      </c>
      <c r="S3291" s="8">
        <f t="shared" si="309"/>
        <v>42758.368078703701</v>
      </c>
      <c r="T3291" s="8">
        <f t="shared" si="310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11"/>
        <v>34</v>
      </c>
      <c r="Q3292" t="str">
        <f t="shared" si="307"/>
        <v>theater</v>
      </c>
      <c r="R3292" t="str">
        <f t="shared" si="308"/>
        <v>plays</v>
      </c>
      <c r="S3292" s="8">
        <f t="shared" si="309"/>
        <v>42775.51494212963</v>
      </c>
      <c r="T3292" s="8">
        <f t="shared" si="310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11"/>
        <v>41</v>
      </c>
      <c r="Q3293" t="str">
        <f t="shared" si="307"/>
        <v>theater</v>
      </c>
      <c r="R3293" t="str">
        <f t="shared" si="308"/>
        <v>plays</v>
      </c>
      <c r="S3293" s="8">
        <f t="shared" si="309"/>
        <v>42232.702546296292</v>
      </c>
      <c r="T3293" s="8">
        <f t="shared" si="310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11"/>
        <v>19</v>
      </c>
      <c r="Q3294" t="str">
        <f t="shared" si="307"/>
        <v>theater</v>
      </c>
      <c r="R3294" t="str">
        <f t="shared" si="308"/>
        <v>plays</v>
      </c>
      <c r="S3294" s="8">
        <f t="shared" si="309"/>
        <v>42282.770231481481</v>
      </c>
      <c r="T3294" s="8">
        <f t="shared" si="310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11"/>
        <v>84</v>
      </c>
      <c r="Q3295" t="str">
        <f t="shared" si="307"/>
        <v>theater</v>
      </c>
      <c r="R3295" t="str">
        <f t="shared" si="308"/>
        <v>plays</v>
      </c>
      <c r="S3295" s="8">
        <f t="shared" si="309"/>
        <v>42768.425370370373</v>
      </c>
      <c r="T3295" s="8">
        <f t="shared" si="310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11"/>
        <v>30</v>
      </c>
      <c r="Q3296" t="str">
        <f t="shared" si="307"/>
        <v>theater</v>
      </c>
      <c r="R3296" t="str">
        <f t="shared" si="308"/>
        <v>plays</v>
      </c>
      <c r="S3296" s="8">
        <f t="shared" si="309"/>
        <v>42141.541134259256</v>
      </c>
      <c r="T3296" s="8">
        <f t="shared" si="310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11"/>
        <v>27</v>
      </c>
      <c r="Q3297" t="str">
        <f t="shared" si="307"/>
        <v>theater</v>
      </c>
      <c r="R3297" t="str">
        <f t="shared" si="308"/>
        <v>plays</v>
      </c>
      <c r="S3297" s="8">
        <f t="shared" si="309"/>
        <v>42609.442465277782</v>
      </c>
      <c r="T3297" s="8">
        <f t="shared" si="310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11"/>
        <v>46</v>
      </c>
      <c r="Q3298" t="str">
        <f t="shared" si="307"/>
        <v>theater</v>
      </c>
      <c r="R3298" t="str">
        <f t="shared" si="308"/>
        <v>plays</v>
      </c>
      <c r="S3298" s="8">
        <f t="shared" si="309"/>
        <v>42309.756620370375</v>
      </c>
      <c r="T3298" s="8">
        <f t="shared" si="310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11"/>
        <v>125</v>
      </c>
      <c r="Q3299" t="str">
        <f t="shared" si="307"/>
        <v>theater</v>
      </c>
      <c r="R3299" t="str">
        <f t="shared" si="308"/>
        <v>plays</v>
      </c>
      <c r="S3299" s="8">
        <f t="shared" si="309"/>
        <v>42193.771481481483</v>
      </c>
      <c r="T3299" s="8">
        <f t="shared" si="310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11"/>
        <v>141</v>
      </c>
      <c r="Q3300" t="str">
        <f t="shared" si="307"/>
        <v>theater</v>
      </c>
      <c r="R3300" t="str">
        <f t="shared" si="308"/>
        <v>plays</v>
      </c>
      <c r="S3300" s="8">
        <f t="shared" si="309"/>
        <v>42239.957962962959</v>
      </c>
      <c r="T3300" s="8">
        <f t="shared" si="310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11"/>
        <v>55</v>
      </c>
      <c r="Q3301" t="str">
        <f t="shared" si="307"/>
        <v>theater</v>
      </c>
      <c r="R3301" t="str">
        <f t="shared" si="308"/>
        <v>plays</v>
      </c>
      <c r="S3301" s="8">
        <f t="shared" si="309"/>
        <v>42261.917395833334</v>
      </c>
      <c r="T3301" s="8">
        <f t="shared" si="310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11"/>
        <v>46</v>
      </c>
      <c r="Q3302" t="str">
        <f t="shared" si="307"/>
        <v>theater</v>
      </c>
      <c r="R3302" t="str">
        <f t="shared" si="308"/>
        <v>plays</v>
      </c>
      <c r="S3302" s="8">
        <f t="shared" si="309"/>
        <v>42102.743773148148</v>
      </c>
      <c r="T3302" s="8">
        <f t="shared" si="310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11"/>
        <v>57</v>
      </c>
      <c r="Q3303" t="str">
        <f t="shared" si="307"/>
        <v>theater</v>
      </c>
      <c r="R3303" t="str">
        <f t="shared" si="308"/>
        <v>plays</v>
      </c>
      <c r="S3303" s="8">
        <f t="shared" si="309"/>
        <v>42538.73583333334</v>
      </c>
      <c r="T3303" s="8">
        <f t="shared" si="310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11"/>
        <v>174</v>
      </c>
      <c r="Q3304" t="str">
        <f t="shared" si="307"/>
        <v>theater</v>
      </c>
      <c r="R3304" t="str">
        <f t="shared" si="308"/>
        <v>plays</v>
      </c>
      <c r="S3304" s="8">
        <f t="shared" si="309"/>
        <v>42681.35157407407</v>
      </c>
      <c r="T3304" s="8">
        <f t="shared" si="310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11"/>
        <v>60</v>
      </c>
      <c r="Q3305" t="str">
        <f t="shared" si="307"/>
        <v>theater</v>
      </c>
      <c r="R3305" t="str">
        <f t="shared" si="308"/>
        <v>plays</v>
      </c>
      <c r="S3305" s="8">
        <f t="shared" si="309"/>
        <v>42056.65143518518</v>
      </c>
      <c r="T3305" s="8">
        <f t="shared" si="310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11"/>
        <v>90</v>
      </c>
      <c r="Q3306" t="str">
        <f t="shared" si="307"/>
        <v>theater</v>
      </c>
      <c r="R3306" t="str">
        <f t="shared" si="308"/>
        <v>plays</v>
      </c>
      <c r="S3306" s="8">
        <f t="shared" si="309"/>
        <v>42696.624444444446</v>
      </c>
      <c r="T3306" s="8">
        <f t="shared" si="310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11"/>
        <v>204</v>
      </c>
      <c r="Q3307" t="str">
        <f t="shared" si="307"/>
        <v>theater</v>
      </c>
      <c r="R3307" t="str">
        <f t="shared" si="308"/>
        <v>plays</v>
      </c>
      <c r="S3307" s="8">
        <f t="shared" si="309"/>
        <v>42186.855879629627</v>
      </c>
      <c r="T3307" s="8">
        <f t="shared" si="310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11"/>
        <v>49</v>
      </c>
      <c r="Q3308" t="str">
        <f t="shared" si="307"/>
        <v>theater</v>
      </c>
      <c r="R3308" t="str">
        <f t="shared" si="308"/>
        <v>plays</v>
      </c>
      <c r="S3308" s="8">
        <f t="shared" si="309"/>
        <v>42493.219236111108</v>
      </c>
      <c r="T3308" s="8">
        <f t="shared" si="310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11"/>
        <v>53</v>
      </c>
      <c r="Q3309" t="str">
        <f t="shared" si="307"/>
        <v>theater</v>
      </c>
      <c r="R3309" t="str">
        <f t="shared" si="308"/>
        <v>plays</v>
      </c>
      <c r="S3309" s="8">
        <f t="shared" si="309"/>
        <v>42475.057164351849</v>
      </c>
      <c r="T3309" s="8">
        <f t="shared" si="310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11"/>
        <v>75</v>
      </c>
      <c r="Q3310" t="str">
        <f t="shared" si="307"/>
        <v>theater</v>
      </c>
      <c r="R3310" t="str">
        <f t="shared" si="308"/>
        <v>plays</v>
      </c>
      <c r="S3310" s="8">
        <f t="shared" si="309"/>
        <v>42452.876909722225</v>
      </c>
      <c r="T3310" s="8">
        <f t="shared" si="310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11"/>
        <v>18</v>
      </c>
      <c r="Q3311" t="str">
        <f t="shared" si="307"/>
        <v>theater</v>
      </c>
      <c r="R3311" t="str">
        <f t="shared" si="308"/>
        <v>plays</v>
      </c>
      <c r="S3311" s="8">
        <f t="shared" si="309"/>
        <v>42628.650208333333</v>
      </c>
      <c r="T3311" s="8">
        <f t="shared" si="310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11"/>
        <v>210</v>
      </c>
      <c r="Q3312" t="str">
        <f t="shared" si="307"/>
        <v>theater</v>
      </c>
      <c r="R3312" t="str">
        <f t="shared" si="308"/>
        <v>plays</v>
      </c>
      <c r="S3312" s="8">
        <f t="shared" si="309"/>
        <v>42253.928530092591</v>
      </c>
      <c r="T3312" s="8">
        <f t="shared" si="310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11"/>
        <v>61</v>
      </c>
      <c r="Q3313" t="str">
        <f t="shared" si="307"/>
        <v>theater</v>
      </c>
      <c r="R3313" t="str">
        <f t="shared" si="308"/>
        <v>plays</v>
      </c>
      <c r="S3313" s="8">
        <f t="shared" si="309"/>
        <v>42264.29178240741</v>
      </c>
      <c r="T3313" s="8">
        <f t="shared" si="310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11"/>
        <v>61</v>
      </c>
      <c r="Q3314" t="str">
        <f t="shared" si="307"/>
        <v>theater</v>
      </c>
      <c r="R3314" t="str">
        <f t="shared" si="308"/>
        <v>plays</v>
      </c>
      <c r="S3314" s="8">
        <f t="shared" si="309"/>
        <v>42664.809560185182</v>
      </c>
      <c r="T3314" s="8">
        <f t="shared" si="310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11"/>
        <v>80</v>
      </c>
      <c r="Q3315" t="str">
        <f t="shared" si="307"/>
        <v>theater</v>
      </c>
      <c r="R3315" t="str">
        <f t="shared" si="308"/>
        <v>plays</v>
      </c>
      <c r="S3315" s="8">
        <f t="shared" si="309"/>
        <v>42382.244409722218</v>
      </c>
      <c r="T3315" s="8">
        <f t="shared" si="310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11"/>
        <v>29</v>
      </c>
      <c r="Q3316" t="str">
        <f t="shared" si="307"/>
        <v>theater</v>
      </c>
      <c r="R3316" t="str">
        <f t="shared" si="308"/>
        <v>plays</v>
      </c>
      <c r="S3316" s="8">
        <f t="shared" si="309"/>
        <v>42105.267488425925</v>
      </c>
      <c r="T3316" s="8">
        <f t="shared" si="310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11"/>
        <v>49</v>
      </c>
      <c r="Q3317" t="str">
        <f t="shared" si="307"/>
        <v>theater</v>
      </c>
      <c r="R3317" t="str">
        <f t="shared" si="308"/>
        <v>plays</v>
      </c>
      <c r="S3317" s="8">
        <f t="shared" si="309"/>
        <v>42466.303715277783</v>
      </c>
      <c r="T3317" s="8">
        <f t="shared" si="310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11"/>
        <v>94</v>
      </c>
      <c r="Q3318" t="str">
        <f t="shared" si="307"/>
        <v>theater</v>
      </c>
      <c r="R3318" t="str">
        <f t="shared" si="308"/>
        <v>plays</v>
      </c>
      <c r="S3318" s="8">
        <f t="shared" si="309"/>
        <v>41826.871238425927</v>
      </c>
      <c r="T3318" s="8">
        <f t="shared" si="310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11"/>
        <v>62</v>
      </c>
      <c r="Q3319" t="str">
        <f t="shared" si="307"/>
        <v>theater</v>
      </c>
      <c r="R3319" t="str">
        <f t="shared" si="308"/>
        <v>plays</v>
      </c>
      <c r="S3319" s="8">
        <f t="shared" si="309"/>
        <v>42499.039629629624</v>
      </c>
      <c r="T3319" s="8">
        <f t="shared" si="310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11"/>
        <v>79</v>
      </c>
      <c r="Q3320" t="str">
        <f t="shared" si="307"/>
        <v>theater</v>
      </c>
      <c r="R3320" t="str">
        <f t="shared" si="308"/>
        <v>plays</v>
      </c>
      <c r="S3320" s="8">
        <f t="shared" si="309"/>
        <v>42431.302002314813</v>
      </c>
      <c r="T3320" s="8">
        <f t="shared" si="310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11"/>
        <v>34</v>
      </c>
      <c r="Q3321" t="str">
        <f t="shared" si="307"/>
        <v>theater</v>
      </c>
      <c r="R3321" t="str">
        <f t="shared" si="308"/>
        <v>plays</v>
      </c>
      <c r="S3321" s="8">
        <f t="shared" si="309"/>
        <v>41990.585486111115</v>
      </c>
      <c r="T3321" s="8">
        <f t="shared" si="310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11"/>
        <v>66</v>
      </c>
      <c r="Q3322" t="str">
        <f t="shared" si="307"/>
        <v>theater</v>
      </c>
      <c r="R3322" t="str">
        <f t="shared" si="308"/>
        <v>plays</v>
      </c>
      <c r="S3322" s="8">
        <f t="shared" si="309"/>
        <v>42513.045798611114</v>
      </c>
      <c r="T3322" s="8">
        <f t="shared" si="310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11"/>
        <v>36</v>
      </c>
      <c r="Q3323" t="str">
        <f t="shared" si="307"/>
        <v>theater</v>
      </c>
      <c r="R3323" t="str">
        <f t="shared" si="308"/>
        <v>plays</v>
      </c>
      <c r="S3323" s="8">
        <f t="shared" si="309"/>
        <v>41914.100289351853</v>
      </c>
      <c r="T3323" s="8">
        <f t="shared" si="310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11"/>
        <v>146</v>
      </c>
      <c r="Q3324" t="str">
        <f t="shared" si="307"/>
        <v>theater</v>
      </c>
      <c r="R3324" t="str">
        <f t="shared" si="308"/>
        <v>plays</v>
      </c>
      <c r="S3324" s="8">
        <f t="shared" si="309"/>
        <v>42521.010370370372</v>
      </c>
      <c r="T3324" s="8">
        <f t="shared" si="310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11"/>
        <v>26</v>
      </c>
      <c r="Q3325" t="str">
        <f t="shared" si="307"/>
        <v>theater</v>
      </c>
      <c r="R3325" t="str">
        <f t="shared" si="308"/>
        <v>plays</v>
      </c>
      <c r="S3325" s="8">
        <f t="shared" si="309"/>
        <v>42608.36583333333</v>
      </c>
      <c r="T3325" s="8">
        <f t="shared" si="310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11"/>
        <v>153</v>
      </c>
      <c r="Q3326" t="str">
        <f t="shared" si="307"/>
        <v>theater</v>
      </c>
      <c r="R3326" t="str">
        <f t="shared" si="308"/>
        <v>plays</v>
      </c>
      <c r="S3326" s="8">
        <f t="shared" si="309"/>
        <v>42512.58321759259</v>
      </c>
      <c r="T3326" s="8">
        <f t="shared" si="310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11"/>
        <v>30</v>
      </c>
      <c r="Q3327" t="str">
        <f t="shared" si="307"/>
        <v>theater</v>
      </c>
      <c r="R3327" t="str">
        <f t="shared" si="308"/>
        <v>plays</v>
      </c>
      <c r="S3327" s="8">
        <f t="shared" si="309"/>
        <v>42064.785613425927</v>
      </c>
      <c r="T3327" s="8">
        <f t="shared" si="310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11"/>
        <v>142</v>
      </c>
      <c r="Q3328" t="str">
        <f t="shared" si="307"/>
        <v>theater</v>
      </c>
      <c r="R3328" t="str">
        <f t="shared" si="308"/>
        <v>plays</v>
      </c>
      <c r="S3328" s="8">
        <f t="shared" si="309"/>
        <v>42041.714178240742</v>
      </c>
      <c r="T3328" s="8">
        <f t="shared" si="310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11"/>
        <v>25</v>
      </c>
      <c r="Q3329" t="str">
        <f t="shared" si="307"/>
        <v>theater</v>
      </c>
      <c r="R3329" t="str">
        <f t="shared" si="308"/>
        <v>plays</v>
      </c>
      <c r="S3329" s="8">
        <f t="shared" si="309"/>
        <v>42468.374606481477</v>
      </c>
      <c r="T3329" s="8">
        <f t="shared" si="310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ROUND(E3330/D3330*100,0)</f>
        <v>146</v>
      </c>
      <c r="P3330">
        <f t="shared" si="311"/>
        <v>293</v>
      </c>
      <c r="Q3330" t="str">
        <f t="shared" si="307"/>
        <v>theater</v>
      </c>
      <c r="R3330" t="str">
        <f t="shared" si="308"/>
        <v>plays</v>
      </c>
      <c r="S3330" s="8">
        <f t="shared" si="309"/>
        <v>41822.57503472222</v>
      </c>
      <c r="T3330" s="8">
        <f t="shared" si="310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117</v>
      </c>
      <c r="P3331">
        <f t="shared" si="311"/>
        <v>45</v>
      </c>
      <c r="Q3331" t="str">
        <f t="shared" ref="Q3331:Q3394" si="313">LEFT(N3331,SEARCH("/",N3331)-1)</f>
        <v>theater</v>
      </c>
      <c r="R3331" t="str">
        <f t="shared" ref="R3331:R3394" si="314">RIGHT(N3331,LEN(N3331)-SEARCH("/",N3331))</f>
        <v>plays</v>
      </c>
      <c r="S3331" s="8">
        <f t="shared" ref="S3331:S3394" si="315">(((J3331/60)/60)/24)+DATE(1970,1,1)</f>
        <v>41837.323009259257</v>
      </c>
      <c r="T3331" s="8">
        <f t="shared" ref="T3331:T3394" si="316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1"/>
        <v>23</v>
      </c>
      <c r="Q3332" t="str">
        <f t="shared" si="313"/>
        <v>theater</v>
      </c>
      <c r="R3332" t="str">
        <f t="shared" si="314"/>
        <v>plays</v>
      </c>
      <c r="S3332" s="8">
        <f t="shared" si="315"/>
        <v>42065.887361111112</v>
      </c>
      <c r="T3332" s="8">
        <f t="shared" si="316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1"/>
        <v>80</v>
      </c>
      <c r="Q3333" t="str">
        <f t="shared" si="313"/>
        <v>theater</v>
      </c>
      <c r="R3333" t="str">
        <f t="shared" si="314"/>
        <v>plays</v>
      </c>
      <c r="S3333" s="8">
        <f t="shared" si="315"/>
        <v>42248.697754629626</v>
      </c>
      <c r="T3333" s="8">
        <f t="shared" si="316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ref="P3334:P3397" si="317">ROUND(E3334/L3334,0)</f>
        <v>72</v>
      </c>
      <c r="Q3334" t="str">
        <f t="shared" si="313"/>
        <v>theater</v>
      </c>
      <c r="R3334" t="str">
        <f t="shared" si="314"/>
        <v>plays</v>
      </c>
      <c r="S3334" s="8">
        <f t="shared" si="315"/>
        <v>41809.860300925924</v>
      </c>
      <c r="T3334" s="8">
        <f t="shared" si="316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7"/>
        <v>33</v>
      </c>
      <c r="Q3335" t="str">
        <f t="shared" si="313"/>
        <v>theater</v>
      </c>
      <c r="R3335" t="str">
        <f t="shared" si="314"/>
        <v>plays</v>
      </c>
      <c r="S3335" s="8">
        <f t="shared" si="315"/>
        <v>42148.676851851851</v>
      </c>
      <c r="T3335" s="8">
        <f t="shared" si="316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7"/>
        <v>117</v>
      </c>
      <c r="Q3336" t="str">
        <f t="shared" si="313"/>
        <v>theater</v>
      </c>
      <c r="R3336" t="str">
        <f t="shared" si="314"/>
        <v>plays</v>
      </c>
      <c r="S3336" s="8">
        <f t="shared" si="315"/>
        <v>42185.521087962959</v>
      </c>
      <c r="T3336" s="8">
        <f t="shared" si="316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7"/>
        <v>80</v>
      </c>
      <c r="Q3337" t="str">
        <f t="shared" si="313"/>
        <v>theater</v>
      </c>
      <c r="R3337" t="str">
        <f t="shared" si="314"/>
        <v>plays</v>
      </c>
      <c r="S3337" s="8">
        <f t="shared" si="315"/>
        <v>41827.674143518518</v>
      </c>
      <c r="T3337" s="8">
        <f t="shared" si="316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7"/>
        <v>28</v>
      </c>
      <c r="Q3338" t="str">
        <f t="shared" si="313"/>
        <v>theater</v>
      </c>
      <c r="R3338" t="str">
        <f t="shared" si="314"/>
        <v>plays</v>
      </c>
      <c r="S3338" s="8">
        <f t="shared" si="315"/>
        <v>42437.398680555561</v>
      </c>
      <c r="T3338" s="8">
        <f t="shared" si="316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7"/>
        <v>81</v>
      </c>
      <c r="Q3339" t="str">
        <f t="shared" si="313"/>
        <v>theater</v>
      </c>
      <c r="R3339" t="str">
        <f t="shared" si="314"/>
        <v>plays</v>
      </c>
      <c r="S3339" s="8">
        <f t="shared" si="315"/>
        <v>41901.282025462962</v>
      </c>
      <c r="T3339" s="8">
        <f t="shared" si="316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7"/>
        <v>137</v>
      </c>
      <c r="Q3340" t="str">
        <f t="shared" si="313"/>
        <v>theater</v>
      </c>
      <c r="R3340" t="str">
        <f t="shared" si="314"/>
        <v>plays</v>
      </c>
      <c r="S3340" s="8">
        <f t="shared" si="315"/>
        <v>42769.574999999997</v>
      </c>
      <c r="T3340" s="8">
        <f t="shared" si="316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7"/>
        <v>178</v>
      </c>
      <c r="Q3341" t="str">
        <f t="shared" si="313"/>
        <v>theater</v>
      </c>
      <c r="R3341" t="str">
        <f t="shared" si="314"/>
        <v>plays</v>
      </c>
      <c r="S3341" s="8">
        <f t="shared" si="315"/>
        <v>42549.665717592594</v>
      </c>
      <c r="T3341" s="8">
        <f t="shared" si="316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7"/>
        <v>109</v>
      </c>
      <c r="Q3342" t="str">
        <f t="shared" si="313"/>
        <v>theater</v>
      </c>
      <c r="R3342" t="str">
        <f t="shared" si="314"/>
        <v>plays</v>
      </c>
      <c r="S3342" s="8">
        <f t="shared" si="315"/>
        <v>42685.974004629628</v>
      </c>
      <c r="T3342" s="8">
        <f t="shared" si="316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7"/>
        <v>120</v>
      </c>
      <c r="Q3343" t="str">
        <f t="shared" si="313"/>
        <v>theater</v>
      </c>
      <c r="R3343" t="str">
        <f t="shared" si="314"/>
        <v>plays</v>
      </c>
      <c r="S3343" s="8">
        <f t="shared" si="315"/>
        <v>42510.798854166671</v>
      </c>
      <c r="T3343" s="8">
        <f t="shared" si="316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7"/>
        <v>78</v>
      </c>
      <c r="Q3344" t="str">
        <f t="shared" si="313"/>
        <v>theater</v>
      </c>
      <c r="R3344" t="str">
        <f t="shared" si="314"/>
        <v>plays</v>
      </c>
      <c r="S3344" s="8">
        <f t="shared" si="315"/>
        <v>42062.296412037031</v>
      </c>
      <c r="T3344" s="8">
        <f t="shared" si="316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7"/>
        <v>52</v>
      </c>
      <c r="Q3345" t="str">
        <f t="shared" si="313"/>
        <v>theater</v>
      </c>
      <c r="R3345" t="str">
        <f t="shared" si="314"/>
        <v>plays</v>
      </c>
      <c r="S3345" s="8">
        <f t="shared" si="315"/>
        <v>42452.916481481487</v>
      </c>
      <c r="T3345" s="8">
        <f t="shared" si="316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7"/>
        <v>114</v>
      </c>
      <c r="Q3346" t="str">
        <f t="shared" si="313"/>
        <v>theater</v>
      </c>
      <c r="R3346" t="str">
        <f t="shared" si="314"/>
        <v>plays</v>
      </c>
      <c r="S3346" s="8">
        <f t="shared" si="315"/>
        <v>41851.200150462959</v>
      </c>
      <c r="T3346" s="8">
        <f t="shared" si="316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7"/>
        <v>50</v>
      </c>
      <c r="Q3347" t="str">
        <f t="shared" si="313"/>
        <v>theater</v>
      </c>
      <c r="R3347" t="str">
        <f t="shared" si="314"/>
        <v>plays</v>
      </c>
      <c r="S3347" s="8">
        <f t="shared" si="315"/>
        <v>42053.106111111112</v>
      </c>
      <c r="T3347" s="8">
        <f t="shared" si="316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7"/>
        <v>92</v>
      </c>
      <c r="Q3348" t="str">
        <f t="shared" si="313"/>
        <v>theater</v>
      </c>
      <c r="R3348" t="str">
        <f t="shared" si="314"/>
        <v>plays</v>
      </c>
      <c r="S3348" s="8">
        <f t="shared" si="315"/>
        <v>42054.024421296301</v>
      </c>
      <c r="T3348" s="8">
        <f t="shared" si="316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7"/>
        <v>109</v>
      </c>
      <c r="Q3349" t="str">
        <f t="shared" si="313"/>
        <v>theater</v>
      </c>
      <c r="R3349" t="str">
        <f t="shared" si="314"/>
        <v>plays</v>
      </c>
      <c r="S3349" s="8">
        <f t="shared" si="315"/>
        <v>42484.551550925928</v>
      </c>
      <c r="T3349" s="8">
        <f t="shared" si="316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7"/>
        <v>70</v>
      </c>
      <c r="Q3350" t="str">
        <f t="shared" si="313"/>
        <v>theater</v>
      </c>
      <c r="R3350" t="str">
        <f t="shared" si="314"/>
        <v>plays</v>
      </c>
      <c r="S3350" s="8">
        <f t="shared" si="315"/>
        <v>42466.558796296296</v>
      </c>
      <c r="T3350" s="8">
        <f t="shared" si="316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7"/>
        <v>110</v>
      </c>
      <c r="Q3351" t="str">
        <f t="shared" si="313"/>
        <v>theater</v>
      </c>
      <c r="R3351" t="str">
        <f t="shared" si="314"/>
        <v>plays</v>
      </c>
      <c r="S3351" s="8">
        <f t="shared" si="315"/>
        <v>42513.110787037032</v>
      </c>
      <c r="T3351" s="8">
        <f t="shared" si="316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7"/>
        <v>72</v>
      </c>
      <c r="Q3352" t="str">
        <f t="shared" si="313"/>
        <v>theater</v>
      </c>
      <c r="R3352" t="str">
        <f t="shared" si="314"/>
        <v>plays</v>
      </c>
      <c r="S3352" s="8">
        <f t="shared" si="315"/>
        <v>42302.701516203699</v>
      </c>
      <c r="T3352" s="8">
        <f t="shared" si="316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7"/>
        <v>94</v>
      </c>
      <c r="Q3353" t="str">
        <f t="shared" si="313"/>
        <v>theater</v>
      </c>
      <c r="R3353" t="str">
        <f t="shared" si="314"/>
        <v>plays</v>
      </c>
      <c r="S3353" s="8">
        <f t="shared" si="315"/>
        <v>41806.395428240743</v>
      </c>
      <c r="T3353" s="8">
        <f t="shared" si="316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7"/>
        <v>77</v>
      </c>
      <c r="Q3354" t="str">
        <f t="shared" si="313"/>
        <v>theater</v>
      </c>
      <c r="R3354" t="str">
        <f t="shared" si="314"/>
        <v>plays</v>
      </c>
      <c r="S3354" s="8">
        <f t="shared" si="315"/>
        <v>42495.992800925931</v>
      </c>
      <c r="T3354" s="8">
        <f t="shared" si="316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7"/>
        <v>36</v>
      </c>
      <c r="Q3355" t="str">
        <f t="shared" si="313"/>
        <v>theater</v>
      </c>
      <c r="R3355" t="str">
        <f t="shared" si="314"/>
        <v>plays</v>
      </c>
      <c r="S3355" s="8">
        <f t="shared" si="315"/>
        <v>42479.432291666672</v>
      </c>
      <c r="T3355" s="8">
        <f t="shared" si="316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7"/>
        <v>56</v>
      </c>
      <c r="Q3356" t="str">
        <f t="shared" si="313"/>
        <v>theater</v>
      </c>
      <c r="R3356" t="str">
        <f t="shared" si="314"/>
        <v>plays</v>
      </c>
      <c r="S3356" s="8">
        <f t="shared" si="315"/>
        <v>42270.7269212963</v>
      </c>
      <c r="T3356" s="8">
        <f t="shared" si="316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7"/>
        <v>147</v>
      </c>
      <c r="Q3357" t="str">
        <f t="shared" si="313"/>
        <v>theater</v>
      </c>
      <c r="R3357" t="str">
        <f t="shared" si="314"/>
        <v>plays</v>
      </c>
      <c r="S3357" s="8">
        <f t="shared" si="315"/>
        <v>42489.619525462964</v>
      </c>
      <c r="T3357" s="8">
        <f t="shared" si="316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7"/>
        <v>56</v>
      </c>
      <c r="Q3358" t="str">
        <f t="shared" si="313"/>
        <v>theater</v>
      </c>
      <c r="R3358" t="str">
        <f t="shared" si="314"/>
        <v>plays</v>
      </c>
      <c r="S3358" s="8">
        <f t="shared" si="315"/>
        <v>42536.815648148149</v>
      </c>
      <c r="T3358" s="8">
        <f t="shared" si="316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7"/>
        <v>96</v>
      </c>
      <c r="Q3359" t="str">
        <f t="shared" si="313"/>
        <v>theater</v>
      </c>
      <c r="R3359" t="str">
        <f t="shared" si="314"/>
        <v>plays</v>
      </c>
      <c r="S3359" s="8">
        <f t="shared" si="315"/>
        <v>41822.417939814812</v>
      </c>
      <c r="T3359" s="8">
        <f t="shared" si="316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7"/>
        <v>64</v>
      </c>
      <c r="Q3360" t="str">
        <f t="shared" si="313"/>
        <v>theater</v>
      </c>
      <c r="R3360" t="str">
        <f t="shared" si="314"/>
        <v>plays</v>
      </c>
      <c r="S3360" s="8">
        <f t="shared" si="315"/>
        <v>41932.311099537037</v>
      </c>
      <c r="T3360" s="8">
        <f t="shared" si="316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7"/>
        <v>185</v>
      </c>
      <c r="Q3361" t="str">
        <f t="shared" si="313"/>
        <v>theater</v>
      </c>
      <c r="R3361" t="str">
        <f t="shared" si="314"/>
        <v>plays</v>
      </c>
      <c r="S3361" s="8">
        <f t="shared" si="315"/>
        <v>42746.057106481487</v>
      </c>
      <c r="T3361" s="8">
        <f t="shared" si="316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7"/>
        <v>127</v>
      </c>
      <c r="Q3362" t="str">
        <f t="shared" si="313"/>
        <v>theater</v>
      </c>
      <c r="R3362" t="str">
        <f t="shared" si="314"/>
        <v>plays</v>
      </c>
      <c r="S3362" s="8">
        <f t="shared" si="315"/>
        <v>42697.082673611112</v>
      </c>
      <c r="T3362" s="8">
        <f t="shared" si="316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7"/>
        <v>83</v>
      </c>
      <c r="Q3363" t="str">
        <f t="shared" si="313"/>
        <v>theater</v>
      </c>
      <c r="R3363" t="str">
        <f t="shared" si="314"/>
        <v>plays</v>
      </c>
      <c r="S3363" s="8">
        <f t="shared" si="315"/>
        <v>41866.025347222225</v>
      </c>
      <c r="T3363" s="8">
        <f t="shared" si="316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7"/>
        <v>55</v>
      </c>
      <c r="Q3364" t="str">
        <f t="shared" si="313"/>
        <v>theater</v>
      </c>
      <c r="R3364" t="str">
        <f t="shared" si="314"/>
        <v>plays</v>
      </c>
      <c r="S3364" s="8">
        <f t="shared" si="315"/>
        <v>42056.091631944444</v>
      </c>
      <c r="T3364" s="8">
        <f t="shared" si="316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7"/>
        <v>302</v>
      </c>
      <c r="Q3365" t="str">
        <f t="shared" si="313"/>
        <v>theater</v>
      </c>
      <c r="R3365" t="str">
        <f t="shared" si="314"/>
        <v>plays</v>
      </c>
      <c r="S3365" s="8">
        <f t="shared" si="315"/>
        <v>41851.771354166667</v>
      </c>
      <c r="T3365" s="8">
        <f t="shared" si="316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7"/>
        <v>44</v>
      </c>
      <c r="Q3366" t="str">
        <f t="shared" si="313"/>
        <v>theater</v>
      </c>
      <c r="R3366" t="str">
        <f t="shared" si="314"/>
        <v>plays</v>
      </c>
      <c r="S3366" s="8">
        <f t="shared" si="315"/>
        <v>42422.977418981478</v>
      </c>
      <c r="T3366" s="8">
        <f t="shared" si="316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7"/>
        <v>867</v>
      </c>
      <c r="Q3367" t="str">
        <f t="shared" si="313"/>
        <v>theater</v>
      </c>
      <c r="R3367" t="str">
        <f t="shared" si="314"/>
        <v>plays</v>
      </c>
      <c r="S3367" s="8">
        <f t="shared" si="315"/>
        <v>42321.101759259262</v>
      </c>
      <c r="T3367" s="8">
        <f t="shared" si="316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7"/>
        <v>61</v>
      </c>
      <c r="Q3368" t="str">
        <f t="shared" si="313"/>
        <v>theater</v>
      </c>
      <c r="R3368" t="str">
        <f t="shared" si="314"/>
        <v>plays</v>
      </c>
      <c r="S3368" s="8">
        <f t="shared" si="315"/>
        <v>42107.067557870367</v>
      </c>
      <c r="T3368" s="8">
        <f t="shared" si="316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7"/>
        <v>30</v>
      </c>
      <c r="Q3369" t="str">
        <f t="shared" si="313"/>
        <v>theater</v>
      </c>
      <c r="R3369" t="str">
        <f t="shared" si="314"/>
        <v>plays</v>
      </c>
      <c r="S3369" s="8">
        <f t="shared" si="315"/>
        <v>42192.933958333335</v>
      </c>
      <c r="T3369" s="8">
        <f t="shared" si="316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7"/>
        <v>45</v>
      </c>
      <c r="Q3370" t="str">
        <f t="shared" si="313"/>
        <v>theater</v>
      </c>
      <c r="R3370" t="str">
        <f t="shared" si="314"/>
        <v>plays</v>
      </c>
      <c r="S3370" s="8">
        <f t="shared" si="315"/>
        <v>41969.199756944443</v>
      </c>
      <c r="T3370" s="8">
        <f t="shared" si="316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7"/>
        <v>96</v>
      </c>
      <c r="Q3371" t="str">
        <f t="shared" si="313"/>
        <v>theater</v>
      </c>
      <c r="R3371" t="str">
        <f t="shared" si="314"/>
        <v>plays</v>
      </c>
      <c r="S3371" s="8">
        <f t="shared" si="315"/>
        <v>42690.041435185187</v>
      </c>
      <c r="T3371" s="8">
        <f t="shared" si="316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7"/>
        <v>68</v>
      </c>
      <c r="Q3372" t="str">
        <f t="shared" si="313"/>
        <v>theater</v>
      </c>
      <c r="R3372" t="str">
        <f t="shared" si="314"/>
        <v>plays</v>
      </c>
      <c r="S3372" s="8">
        <f t="shared" si="315"/>
        <v>42690.334317129629</v>
      </c>
      <c r="T3372" s="8">
        <f t="shared" si="316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7"/>
        <v>31</v>
      </c>
      <c r="Q3373" t="str">
        <f t="shared" si="313"/>
        <v>theater</v>
      </c>
      <c r="R3373" t="str">
        <f t="shared" si="314"/>
        <v>plays</v>
      </c>
      <c r="S3373" s="8">
        <f t="shared" si="315"/>
        <v>42312.874594907407</v>
      </c>
      <c r="T3373" s="8">
        <f t="shared" si="316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7"/>
        <v>38</v>
      </c>
      <c r="Q3374" t="str">
        <f t="shared" si="313"/>
        <v>theater</v>
      </c>
      <c r="R3374" t="str">
        <f t="shared" si="314"/>
        <v>plays</v>
      </c>
      <c r="S3374" s="8">
        <f t="shared" si="315"/>
        <v>41855.548101851848</v>
      </c>
      <c r="T3374" s="8">
        <f t="shared" si="316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7"/>
        <v>67</v>
      </c>
      <c r="Q3375" t="str">
        <f t="shared" si="313"/>
        <v>theater</v>
      </c>
      <c r="R3375" t="str">
        <f t="shared" si="314"/>
        <v>plays</v>
      </c>
      <c r="S3375" s="8">
        <f t="shared" si="315"/>
        <v>42179.854629629626</v>
      </c>
      <c r="T3375" s="8">
        <f t="shared" si="316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7"/>
        <v>72</v>
      </c>
      <c r="Q3376" t="str">
        <f t="shared" si="313"/>
        <v>theater</v>
      </c>
      <c r="R3376" t="str">
        <f t="shared" si="314"/>
        <v>plays</v>
      </c>
      <c r="S3376" s="8">
        <f t="shared" si="315"/>
        <v>42275.731666666667</v>
      </c>
      <c r="T3376" s="8">
        <f t="shared" si="316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7"/>
        <v>176</v>
      </c>
      <c r="Q3377" t="str">
        <f t="shared" si="313"/>
        <v>theater</v>
      </c>
      <c r="R3377" t="str">
        <f t="shared" si="314"/>
        <v>plays</v>
      </c>
      <c r="S3377" s="8">
        <f t="shared" si="315"/>
        <v>41765.610798611109</v>
      </c>
      <c r="T3377" s="8">
        <f t="shared" si="316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7"/>
        <v>421</v>
      </c>
      <c r="Q3378" t="str">
        <f t="shared" si="313"/>
        <v>theater</v>
      </c>
      <c r="R3378" t="str">
        <f t="shared" si="314"/>
        <v>plays</v>
      </c>
      <c r="S3378" s="8">
        <f t="shared" si="315"/>
        <v>42059.701319444444</v>
      </c>
      <c r="T3378" s="8">
        <f t="shared" si="316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7"/>
        <v>105</v>
      </c>
      <c r="Q3379" t="str">
        <f t="shared" si="313"/>
        <v>theater</v>
      </c>
      <c r="R3379" t="str">
        <f t="shared" si="314"/>
        <v>plays</v>
      </c>
      <c r="S3379" s="8">
        <f t="shared" si="315"/>
        <v>42053.732627314821</v>
      </c>
      <c r="T3379" s="8">
        <f t="shared" si="316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7"/>
        <v>28</v>
      </c>
      <c r="Q3380" t="str">
        <f t="shared" si="313"/>
        <v>theater</v>
      </c>
      <c r="R3380" t="str">
        <f t="shared" si="314"/>
        <v>plays</v>
      </c>
      <c r="S3380" s="8">
        <f t="shared" si="315"/>
        <v>41858.355393518519</v>
      </c>
      <c r="T3380" s="8">
        <f t="shared" si="316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7"/>
        <v>55</v>
      </c>
      <c r="Q3381" t="str">
        <f t="shared" si="313"/>
        <v>theater</v>
      </c>
      <c r="R3381" t="str">
        <f t="shared" si="314"/>
        <v>plays</v>
      </c>
      <c r="S3381" s="8">
        <f t="shared" si="315"/>
        <v>42225.513888888891</v>
      </c>
      <c r="T3381" s="8">
        <f t="shared" si="316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7"/>
        <v>112</v>
      </c>
      <c r="Q3382" t="str">
        <f t="shared" si="313"/>
        <v>theater</v>
      </c>
      <c r="R3382" t="str">
        <f t="shared" si="314"/>
        <v>plays</v>
      </c>
      <c r="S3382" s="8">
        <f t="shared" si="315"/>
        <v>41937.95344907407</v>
      </c>
      <c r="T3382" s="8">
        <f t="shared" si="316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7"/>
        <v>85</v>
      </c>
      <c r="Q3383" t="str">
        <f t="shared" si="313"/>
        <v>theater</v>
      </c>
      <c r="R3383" t="str">
        <f t="shared" si="314"/>
        <v>plays</v>
      </c>
      <c r="S3383" s="8">
        <f t="shared" si="315"/>
        <v>42044.184988425928</v>
      </c>
      <c r="T3383" s="8">
        <f t="shared" si="316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7"/>
        <v>77</v>
      </c>
      <c r="Q3384" t="str">
        <f t="shared" si="313"/>
        <v>theater</v>
      </c>
      <c r="R3384" t="str">
        <f t="shared" si="314"/>
        <v>plays</v>
      </c>
      <c r="S3384" s="8">
        <f t="shared" si="315"/>
        <v>42559.431203703702</v>
      </c>
      <c r="T3384" s="8">
        <f t="shared" si="316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7"/>
        <v>65</v>
      </c>
      <c r="Q3385" t="str">
        <f t="shared" si="313"/>
        <v>theater</v>
      </c>
      <c r="R3385" t="str">
        <f t="shared" si="314"/>
        <v>plays</v>
      </c>
      <c r="S3385" s="8">
        <f t="shared" si="315"/>
        <v>42524.782638888893</v>
      </c>
      <c r="T3385" s="8">
        <f t="shared" si="316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7"/>
        <v>94</v>
      </c>
      <c r="Q3386" t="str">
        <f t="shared" si="313"/>
        <v>theater</v>
      </c>
      <c r="R3386" t="str">
        <f t="shared" si="314"/>
        <v>plays</v>
      </c>
      <c r="S3386" s="8">
        <f t="shared" si="315"/>
        <v>42292.087592592594</v>
      </c>
      <c r="T3386" s="8">
        <f t="shared" si="316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7"/>
        <v>133</v>
      </c>
      <c r="Q3387" t="str">
        <f t="shared" si="313"/>
        <v>theater</v>
      </c>
      <c r="R3387" t="str">
        <f t="shared" si="314"/>
        <v>plays</v>
      </c>
      <c r="S3387" s="8">
        <f t="shared" si="315"/>
        <v>41953.8675</v>
      </c>
      <c r="T3387" s="8">
        <f t="shared" si="316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7"/>
        <v>51</v>
      </c>
      <c r="Q3388" t="str">
        <f t="shared" si="313"/>
        <v>theater</v>
      </c>
      <c r="R3388" t="str">
        <f t="shared" si="314"/>
        <v>plays</v>
      </c>
      <c r="S3388" s="8">
        <f t="shared" si="315"/>
        <v>41946.644745370373</v>
      </c>
      <c r="T3388" s="8">
        <f t="shared" si="316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7"/>
        <v>100</v>
      </c>
      <c r="Q3389" t="str">
        <f t="shared" si="313"/>
        <v>theater</v>
      </c>
      <c r="R3389" t="str">
        <f t="shared" si="314"/>
        <v>plays</v>
      </c>
      <c r="S3389" s="8">
        <f t="shared" si="315"/>
        <v>41947.762592592589</v>
      </c>
      <c r="T3389" s="8">
        <f t="shared" si="316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7"/>
        <v>35</v>
      </c>
      <c r="Q3390" t="str">
        <f t="shared" si="313"/>
        <v>theater</v>
      </c>
      <c r="R3390" t="str">
        <f t="shared" si="314"/>
        <v>plays</v>
      </c>
      <c r="S3390" s="8">
        <f t="shared" si="315"/>
        <v>42143.461122685185</v>
      </c>
      <c r="T3390" s="8">
        <f t="shared" si="316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7"/>
        <v>185</v>
      </c>
      <c r="Q3391" t="str">
        <f t="shared" si="313"/>
        <v>theater</v>
      </c>
      <c r="R3391" t="str">
        <f t="shared" si="314"/>
        <v>plays</v>
      </c>
      <c r="S3391" s="8">
        <f t="shared" si="315"/>
        <v>42494.563449074078</v>
      </c>
      <c r="T3391" s="8">
        <f t="shared" si="316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7"/>
        <v>70</v>
      </c>
      <c r="Q3392" t="str">
        <f t="shared" si="313"/>
        <v>theater</v>
      </c>
      <c r="R3392" t="str">
        <f t="shared" si="314"/>
        <v>plays</v>
      </c>
      <c r="S3392" s="8">
        <f t="shared" si="315"/>
        <v>41815.774826388886</v>
      </c>
      <c r="T3392" s="8">
        <f t="shared" si="316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7"/>
        <v>62</v>
      </c>
      <c r="Q3393" t="str">
        <f t="shared" si="313"/>
        <v>theater</v>
      </c>
      <c r="R3393" t="str">
        <f t="shared" si="314"/>
        <v>plays</v>
      </c>
      <c r="S3393" s="8">
        <f t="shared" si="315"/>
        <v>41830.545694444445</v>
      </c>
      <c r="T3393" s="8">
        <f t="shared" si="316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ROUND(E3394/D3394*100,0)</f>
        <v>100</v>
      </c>
      <c r="P3394">
        <f t="shared" si="317"/>
        <v>42</v>
      </c>
      <c r="Q3394" t="str">
        <f t="shared" si="313"/>
        <v>theater</v>
      </c>
      <c r="R3394" t="str">
        <f t="shared" si="314"/>
        <v>plays</v>
      </c>
      <c r="S3394" s="8">
        <f t="shared" si="315"/>
        <v>42446.845543981486</v>
      </c>
      <c r="T3394" s="8">
        <f t="shared" si="316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106</v>
      </c>
      <c r="P3395">
        <f t="shared" si="317"/>
        <v>36</v>
      </c>
      <c r="Q3395" t="str">
        <f t="shared" ref="Q3395:Q3458" si="319">LEFT(N3395,SEARCH("/",N3395)-1)</f>
        <v>theater</v>
      </c>
      <c r="R3395" t="str">
        <f t="shared" ref="R3395:R3458" si="320">RIGHT(N3395,LEN(N3395)-SEARCH("/",N3395))</f>
        <v>plays</v>
      </c>
      <c r="S3395" s="8">
        <f t="shared" ref="S3395:S3458" si="321">(((J3395/60)/60)/24)+DATE(1970,1,1)</f>
        <v>41923.921643518523</v>
      </c>
      <c r="T3395" s="8">
        <f t="shared" ref="T3395:T3458" si="322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7"/>
        <v>29</v>
      </c>
      <c r="Q3396" t="str">
        <f t="shared" si="319"/>
        <v>theater</v>
      </c>
      <c r="R3396" t="str">
        <f t="shared" si="320"/>
        <v>plays</v>
      </c>
      <c r="S3396" s="8">
        <f t="shared" si="321"/>
        <v>41817.59542824074</v>
      </c>
      <c r="T3396" s="8">
        <f t="shared" si="322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7"/>
        <v>24</v>
      </c>
      <c r="Q3397" t="str">
        <f t="shared" si="319"/>
        <v>theater</v>
      </c>
      <c r="R3397" t="str">
        <f t="shared" si="320"/>
        <v>plays</v>
      </c>
      <c r="S3397" s="8">
        <f t="shared" si="321"/>
        <v>42140.712314814817</v>
      </c>
      <c r="T3397" s="8">
        <f t="shared" si="322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ref="P3398:P3461" si="323">ROUND(E3398/L3398,0)</f>
        <v>56</v>
      </c>
      <c r="Q3398" t="str">
        <f t="shared" si="319"/>
        <v>theater</v>
      </c>
      <c r="R3398" t="str">
        <f t="shared" si="320"/>
        <v>plays</v>
      </c>
      <c r="S3398" s="8">
        <f t="shared" si="321"/>
        <v>41764.44663194444</v>
      </c>
      <c r="T3398" s="8">
        <f t="shared" si="322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23"/>
        <v>12</v>
      </c>
      <c r="Q3399" t="str">
        <f t="shared" si="319"/>
        <v>theater</v>
      </c>
      <c r="R3399" t="str">
        <f t="shared" si="320"/>
        <v>plays</v>
      </c>
      <c r="S3399" s="8">
        <f t="shared" si="321"/>
        <v>42378.478344907402</v>
      </c>
      <c r="T3399" s="8">
        <f t="shared" si="322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23"/>
        <v>68</v>
      </c>
      <c r="Q3400" t="str">
        <f t="shared" si="319"/>
        <v>theater</v>
      </c>
      <c r="R3400" t="str">
        <f t="shared" si="320"/>
        <v>plays</v>
      </c>
      <c r="S3400" s="8">
        <f t="shared" si="321"/>
        <v>41941.75203703704</v>
      </c>
      <c r="T3400" s="8">
        <f t="shared" si="322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23"/>
        <v>27</v>
      </c>
      <c r="Q3401" t="str">
        <f t="shared" si="319"/>
        <v>theater</v>
      </c>
      <c r="R3401" t="str">
        <f t="shared" si="320"/>
        <v>plays</v>
      </c>
      <c r="S3401" s="8">
        <f t="shared" si="321"/>
        <v>42026.920428240745</v>
      </c>
      <c r="T3401" s="8">
        <f t="shared" si="322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23"/>
        <v>118</v>
      </c>
      <c r="Q3402" t="str">
        <f t="shared" si="319"/>
        <v>theater</v>
      </c>
      <c r="R3402" t="str">
        <f t="shared" si="320"/>
        <v>plays</v>
      </c>
      <c r="S3402" s="8">
        <f t="shared" si="321"/>
        <v>41834.953865740739</v>
      </c>
      <c r="T3402" s="8">
        <f t="shared" si="322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23"/>
        <v>45</v>
      </c>
      <c r="Q3403" t="str">
        <f t="shared" si="319"/>
        <v>theater</v>
      </c>
      <c r="R3403" t="str">
        <f t="shared" si="320"/>
        <v>plays</v>
      </c>
      <c r="S3403" s="8">
        <f t="shared" si="321"/>
        <v>42193.723912037036</v>
      </c>
      <c r="T3403" s="8">
        <f t="shared" si="322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23"/>
        <v>100</v>
      </c>
      <c r="Q3404" t="str">
        <f t="shared" si="319"/>
        <v>theater</v>
      </c>
      <c r="R3404" t="str">
        <f t="shared" si="320"/>
        <v>plays</v>
      </c>
      <c r="S3404" s="8">
        <f t="shared" si="321"/>
        <v>42290.61855324074</v>
      </c>
      <c r="T3404" s="8">
        <f t="shared" si="322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23"/>
        <v>118</v>
      </c>
      <c r="Q3405" t="str">
        <f t="shared" si="319"/>
        <v>theater</v>
      </c>
      <c r="R3405" t="str">
        <f t="shared" si="320"/>
        <v>plays</v>
      </c>
      <c r="S3405" s="8">
        <f t="shared" si="321"/>
        <v>42150.462083333332</v>
      </c>
      <c r="T3405" s="8">
        <f t="shared" si="322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23"/>
        <v>203</v>
      </c>
      <c r="Q3406" t="str">
        <f t="shared" si="319"/>
        <v>theater</v>
      </c>
      <c r="R3406" t="str">
        <f t="shared" si="320"/>
        <v>plays</v>
      </c>
      <c r="S3406" s="8">
        <f t="shared" si="321"/>
        <v>42152.503495370373</v>
      </c>
      <c r="T3406" s="8">
        <f t="shared" si="322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23"/>
        <v>28</v>
      </c>
      <c r="Q3407" t="str">
        <f t="shared" si="319"/>
        <v>theater</v>
      </c>
      <c r="R3407" t="str">
        <f t="shared" si="320"/>
        <v>plays</v>
      </c>
      <c r="S3407" s="8">
        <f t="shared" si="321"/>
        <v>42410.017199074078</v>
      </c>
      <c r="T3407" s="8">
        <f t="shared" si="322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23"/>
        <v>110</v>
      </c>
      <c r="Q3408" t="str">
        <f t="shared" si="319"/>
        <v>theater</v>
      </c>
      <c r="R3408" t="str">
        <f t="shared" si="320"/>
        <v>plays</v>
      </c>
      <c r="S3408" s="8">
        <f t="shared" si="321"/>
        <v>41791.492777777778</v>
      </c>
      <c r="T3408" s="8">
        <f t="shared" si="322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23"/>
        <v>32</v>
      </c>
      <c r="Q3409" t="str">
        <f t="shared" si="319"/>
        <v>theater</v>
      </c>
      <c r="R3409" t="str">
        <f t="shared" si="320"/>
        <v>plays</v>
      </c>
      <c r="S3409" s="8">
        <f t="shared" si="321"/>
        <v>41796.422326388885</v>
      </c>
      <c r="T3409" s="8">
        <f t="shared" si="322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23"/>
        <v>59</v>
      </c>
      <c r="Q3410" t="str">
        <f t="shared" si="319"/>
        <v>theater</v>
      </c>
      <c r="R3410" t="str">
        <f t="shared" si="320"/>
        <v>plays</v>
      </c>
      <c r="S3410" s="8">
        <f t="shared" si="321"/>
        <v>41808.991944444446</v>
      </c>
      <c r="T3410" s="8">
        <f t="shared" si="322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23"/>
        <v>29</v>
      </c>
      <c r="Q3411" t="str">
        <f t="shared" si="319"/>
        <v>theater</v>
      </c>
      <c r="R3411" t="str">
        <f t="shared" si="320"/>
        <v>plays</v>
      </c>
      <c r="S3411" s="8">
        <f t="shared" si="321"/>
        <v>42544.814328703709</v>
      </c>
      <c r="T3411" s="8">
        <f t="shared" si="322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23"/>
        <v>81</v>
      </c>
      <c r="Q3412" t="str">
        <f t="shared" si="319"/>
        <v>theater</v>
      </c>
      <c r="R3412" t="str">
        <f t="shared" si="320"/>
        <v>plays</v>
      </c>
      <c r="S3412" s="8">
        <f t="shared" si="321"/>
        <v>42500.041550925926</v>
      </c>
      <c r="T3412" s="8">
        <f t="shared" si="322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23"/>
        <v>199</v>
      </c>
      <c r="Q3413" t="str">
        <f t="shared" si="319"/>
        <v>theater</v>
      </c>
      <c r="R3413" t="str">
        <f t="shared" si="320"/>
        <v>plays</v>
      </c>
      <c r="S3413" s="8">
        <f t="shared" si="321"/>
        <v>42265.022824074069</v>
      </c>
      <c r="T3413" s="8">
        <f t="shared" si="322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23"/>
        <v>115</v>
      </c>
      <c r="Q3414" t="str">
        <f t="shared" si="319"/>
        <v>theater</v>
      </c>
      <c r="R3414" t="str">
        <f t="shared" si="320"/>
        <v>plays</v>
      </c>
      <c r="S3414" s="8">
        <f t="shared" si="321"/>
        <v>41879.959050925929</v>
      </c>
      <c r="T3414" s="8">
        <f t="shared" si="322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23"/>
        <v>46</v>
      </c>
      <c r="Q3415" t="str">
        <f t="shared" si="319"/>
        <v>theater</v>
      </c>
      <c r="R3415" t="str">
        <f t="shared" si="320"/>
        <v>plays</v>
      </c>
      <c r="S3415" s="8">
        <f t="shared" si="321"/>
        <v>42053.733078703706</v>
      </c>
      <c r="T3415" s="8">
        <f t="shared" si="322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23"/>
        <v>71</v>
      </c>
      <c r="Q3416" t="str">
        <f t="shared" si="319"/>
        <v>theater</v>
      </c>
      <c r="R3416" t="str">
        <f t="shared" si="320"/>
        <v>plays</v>
      </c>
      <c r="S3416" s="8">
        <f t="shared" si="321"/>
        <v>42675.832465277781</v>
      </c>
      <c r="T3416" s="8">
        <f t="shared" si="322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23"/>
        <v>22</v>
      </c>
      <c r="Q3417" t="str">
        <f t="shared" si="319"/>
        <v>theater</v>
      </c>
      <c r="R3417" t="str">
        <f t="shared" si="320"/>
        <v>plays</v>
      </c>
      <c r="S3417" s="8">
        <f t="shared" si="321"/>
        <v>42467.144166666665</v>
      </c>
      <c r="T3417" s="8">
        <f t="shared" si="322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23"/>
        <v>159</v>
      </c>
      <c r="Q3418" t="str">
        <f t="shared" si="319"/>
        <v>theater</v>
      </c>
      <c r="R3418" t="str">
        <f t="shared" si="320"/>
        <v>plays</v>
      </c>
      <c r="S3418" s="8">
        <f t="shared" si="321"/>
        <v>42089.412557870368</v>
      </c>
      <c r="T3418" s="8">
        <f t="shared" si="322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23"/>
        <v>38</v>
      </c>
      <c r="Q3419" t="str">
        <f t="shared" si="319"/>
        <v>theater</v>
      </c>
      <c r="R3419" t="str">
        <f t="shared" si="320"/>
        <v>plays</v>
      </c>
      <c r="S3419" s="8">
        <f t="shared" si="321"/>
        <v>41894.91375</v>
      </c>
      <c r="T3419" s="8">
        <f t="shared" si="322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23"/>
        <v>72</v>
      </c>
      <c r="Q3420" t="str">
        <f t="shared" si="319"/>
        <v>theater</v>
      </c>
      <c r="R3420" t="str">
        <f t="shared" si="320"/>
        <v>plays</v>
      </c>
      <c r="S3420" s="8">
        <f t="shared" si="321"/>
        <v>41752.83457175926</v>
      </c>
      <c r="T3420" s="8">
        <f t="shared" si="322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23"/>
        <v>64</v>
      </c>
      <c r="Q3421" t="str">
        <f t="shared" si="319"/>
        <v>theater</v>
      </c>
      <c r="R3421" t="str">
        <f t="shared" si="320"/>
        <v>plays</v>
      </c>
      <c r="S3421" s="8">
        <f t="shared" si="321"/>
        <v>42448.821585648147</v>
      </c>
      <c r="T3421" s="8">
        <f t="shared" si="322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23"/>
        <v>28</v>
      </c>
      <c r="Q3422" t="str">
        <f t="shared" si="319"/>
        <v>theater</v>
      </c>
      <c r="R3422" t="str">
        <f t="shared" si="320"/>
        <v>plays</v>
      </c>
      <c r="S3422" s="8">
        <f t="shared" si="321"/>
        <v>42405.090300925927</v>
      </c>
      <c r="T3422" s="8">
        <f t="shared" si="322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23"/>
        <v>103</v>
      </c>
      <c r="Q3423" t="str">
        <f t="shared" si="319"/>
        <v>theater</v>
      </c>
      <c r="R3423" t="str">
        <f t="shared" si="320"/>
        <v>plays</v>
      </c>
      <c r="S3423" s="8">
        <f t="shared" si="321"/>
        <v>42037.791238425925</v>
      </c>
      <c r="T3423" s="8">
        <f t="shared" si="322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23"/>
        <v>71</v>
      </c>
      <c r="Q3424" t="str">
        <f t="shared" si="319"/>
        <v>theater</v>
      </c>
      <c r="R3424" t="str">
        <f t="shared" si="320"/>
        <v>plays</v>
      </c>
      <c r="S3424" s="8">
        <f t="shared" si="321"/>
        <v>42323.562222222223</v>
      </c>
      <c r="T3424" s="8">
        <f t="shared" si="322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23"/>
        <v>35</v>
      </c>
      <c r="Q3425" t="str">
        <f t="shared" si="319"/>
        <v>theater</v>
      </c>
      <c r="R3425" t="str">
        <f t="shared" si="320"/>
        <v>plays</v>
      </c>
      <c r="S3425" s="8">
        <f t="shared" si="321"/>
        <v>42088.911354166667</v>
      </c>
      <c r="T3425" s="8">
        <f t="shared" si="322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23"/>
        <v>82</v>
      </c>
      <c r="Q3426" t="str">
        <f t="shared" si="319"/>
        <v>theater</v>
      </c>
      <c r="R3426" t="str">
        <f t="shared" si="320"/>
        <v>plays</v>
      </c>
      <c r="S3426" s="8">
        <f t="shared" si="321"/>
        <v>42018.676898148144</v>
      </c>
      <c r="T3426" s="8">
        <f t="shared" si="322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23"/>
        <v>297</v>
      </c>
      <c r="Q3427" t="str">
        <f t="shared" si="319"/>
        <v>theater</v>
      </c>
      <c r="R3427" t="str">
        <f t="shared" si="320"/>
        <v>plays</v>
      </c>
      <c r="S3427" s="8">
        <f t="shared" si="321"/>
        <v>41884.617314814815</v>
      </c>
      <c r="T3427" s="8">
        <f t="shared" si="322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23"/>
        <v>47</v>
      </c>
      <c r="Q3428" t="str">
        <f t="shared" si="319"/>
        <v>theater</v>
      </c>
      <c r="R3428" t="str">
        <f t="shared" si="320"/>
        <v>plays</v>
      </c>
      <c r="S3428" s="8">
        <f t="shared" si="321"/>
        <v>41884.056747685187</v>
      </c>
      <c r="T3428" s="8">
        <f t="shared" si="322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23"/>
        <v>52</v>
      </c>
      <c r="Q3429" t="str">
        <f t="shared" si="319"/>
        <v>theater</v>
      </c>
      <c r="R3429" t="str">
        <f t="shared" si="320"/>
        <v>plays</v>
      </c>
      <c r="S3429" s="8">
        <f t="shared" si="321"/>
        <v>41792.645277777774</v>
      </c>
      <c r="T3429" s="8">
        <f t="shared" si="322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23"/>
        <v>40</v>
      </c>
      <c r="Q3430" t="str">
        <f t="shared" si="319"/>
        <v>theater</v>
      </c>
      <c r="R3430" t="str">
        <f t="shared" si="320"/>
        <v>plays</v>
      </c>
      <c r="S3430" s="8">
        <f t="shared" si="321"/>
        <v>42038.720451388886</v>
      </c>
      <c r="T3430" s="8">
        <f t="shared" si="322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23"/>
        <v>16</v>
      </c>
      <c r="Q3431" t="str">
        <f t="shared" si="319"/>
        <v>theater</v>
      </c>
      <c r="R3431" t="str">
        <f t="shared" si="320"/>
        <v>plays</v>
      </c>
      <c r="S3431" s="8">
        <f t="shared" si="321"/>
        <v>42662.021539351852</v>
      </c>
      <c r="T3431" s="8">
        <f t="shared" si="322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23"/>
        <v>30</v>
      </c>
      <c r="Q3432" t="str">
        <f t="shared" si="319"/>
        <v>theater</v>
      </c>
      <c r="R3432" t="str">
        <f t="shared" si="320"/>
        <v>plays</v>
      </c>
      <c r="S3432" s="8">
        <f t="shared" si="321"/>
        <v>41820.945613425924</v>
      </c>
      <c r="T3432" s="8">
        <f t="shared" si="322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23"/>
        <v>95</v>
      </c>
      <c r="Q3433" t="str">
        <f t="shared" si="319"/>
        <v>theater</v>
      </c>
      <c r="R3433" t="str">
        <f t="shared" si="320"/>
        <v>plays</v>
      </c>
      <c r="S3433" s="8">
        <f t="shared" si="321"/>
        <v>41839.730937500004</v>
      </c>
      <c r="T3433" s="8">
        <f t="shared" si="322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23"/>
        <v>52</v>
      </c>
      <c r="Q3434" t="str">
        <f t="shared" si="319"/>
        <v>theater</v>
      </c>
      <c r="R3434" t="str">
        <f t="shared" si="320"/>
        <v>plays</v>
      </c>
      <c r="S3434" s="8">
        <f t="shared" si="321"/>
        <v>42380.581180555557</v>
      </c>
      <c r="T3434" s="8">
        <f t="shared" si="322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23"/>
        <v>134</v>
      </c>
      <c r="Q3435" t="str">
        <f t="shared" si="319"/>
        <v>theater</v>
      </c>
      <c r="R3435" t="str">
        <f t="shared" si="320"/>
        <v>plays</v>
      </c>
      <c r="S3435" s="8">
        <f t="shared" si="321"/>
        <v>41776.063136574077</v>
      </c>
      <c r="T3435" s="8">
        <f t="shared" si="322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23"/>
        <v>63</v>
      </c>
      <c r="Q3436" t="str">
        <f t="shared" si="319"/>
        <v>theater</v>
      </c>
      <c r="R3436" t="str">
        <f t="shared" si="320"/>
        <v>plays</v>
      </c>
      <c r="S3436" s="8">
        <f t="shared" si="321"/>
        <v>41800.380428240744</v>
      </c>
      <c r="T3436" s="8">
        <f t="shared" si="322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23"/>
        <v>59</v>
      </c>
      <c r="Q3437" t="str">
        <f t="shared" si="319"/>
        <v>theater</v>
      </c>
      <c r="R3437" t="str">
        <f t="shared" si="320"/>
        <v>plays</v>
      </c>
      <c r="S3437" s="8">
        <f t="shared" si="321"/>
        <v>42572.61681712963</v>
      </c>
      <c r="T3437" s="8">
        <f t="shared" si="322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23"/>
        <v>143</v>
      </c>
      <c r="Q3438" t="str">
        <f t="shared" si="319"/>
        <v>theater</v>
      </c>
      <c r="R3438" t="str">
        <f t="shared" si="320"/>
        <v>plays</v>
      </c>
      <c r="S3438" s="8">
        <f t="shared" si="321"/>
        <v>41851.541585648149</v>
      </c>
      <c r="T3438" s="8">
        <f t="shared" si="322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23"/>
        <v>84</v>
      </c>
      <c r="Q3439" t="str">
        <f t="shared" si="319"/>
        <v>theater</v>
      </c>
      <c r="R3439" t="str">
        <f t="shared" si="320"/>
        <v>plays</v>
      </c>
      <c r="S3439" s="8">
        <f t="shared" si="321"/>
        <v>42205.710879629631</v>
      </c>
      <c r="T3439" s="8">
        <f t="shared" si="322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23"/>
        <v>186</v>
      </c>
      <c r="Q3440" t="str">
        <f t="shared" si="319"/>
        <v>theater</v>
      </c>
      <c r="R3440" t="str">
        <f t="shared" si="320"/>
        <v>plays</v>
      </c>
      <c r="S3440" s="8">
        <f t="shared" si="321"/>
        <v>42100.927858796291</v>
      </c>
      <c r="T3440" s="8">
        <f t="shared" si="322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23"/>
        <v>90</v>
      </c>
      <c r="Q3441" t="str">
        <f t="shared" si="319"/>
        <v>theater</v>
      </c>
      <c r="R3441" t="str">
        <f t="shared" si="320"/>
        <v>plays</v>
      </c>
      <c r="S3441" s="8">
        <f t="shared" si="321"/>
        <v>42374.911226851851</v>
      </c>
      <c r="T3441" s="8">
        <f t="shared" si="322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23"/>
        <v>64</v>
      </c>
      <c r="Q3442" t="str">
        <f t="shared" si="319"/>
        <v>theater</v>
      </c>
      <c r="R3442" t="str">
        <f t="shared" si="320"/>
        <v>plays</v>
      </c>
      <c r="S3442" s="8">
        <f t="shared" si="321"/>
        <v>41809.12300925926</v>
      </c>
      <c r="T3442" s="8">
        <f t="shared" si="322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23"/>
        <v>60</v>
      </c>
      <c r="Q3443" t="str">
        <f t="shared" si="319"/>
        <v>theater</v>
      </c>
      <c r="R3443" t="str">
        <f t="shared" si="320"/>
        <v>plays</v>
      </c>
      <c r="S3443" s="8">
        <f t="shared" si="321"/>
        <v>42294.429641203707</v>
      </c>
      <c r="T3443" s="8">
        <f t="shared" si="322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23"/>
        <v>31</v>
      </c>
      <c r="Q3444" t="str">
        <f t="shared" si="319"/>
        <v>theater</v>
      </c>
      <c r="R3444" t="str">
        <f t="shared" si="320"/>
        <v>plays</v>
      </c>
      <c r="S3444" s="8">
        <f t="shared" si="321"/>
        <v>42124.841111111105</v>
      </c>
      <c r="T3444" s="8">
        <f t="shared" si="322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23"/>
        <v>41</v>
      </c>
      <c r="Q3445" t="str">
        <f t="shared" si="319"/>
        <v>theater</v>
      </c>
      <c r="R3445" t="str">
        <f t="shared" si="320"/>
        <v>plays</v>
      </c>
      <c r="S3445" s="8">
        <f t="shared" si="321"/>
        <v>41861.524837962963</v>
      </c>
      <c r="T3445" s="8">
        <f t="shared" si="322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23"/>
        <v>43</v>
      </c>
      <c r="Q3446" t="str">
        <f t="shared" si="319"/>
        <v>theater</v>
      </c>
      <c r="R3446" t="str">
        <f t="shared" si="320"/>
        <v>plays</v>
      </c>
      <c r="S3446" s="8">
        <f t="shared" si="321"/>
        <v>42521.291504629626</v>
      </c>
      <c r="T3446" s="8">
        <f t="shared" si="322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23"/>
        <v>65</v>
      </c>
      <c r="Q3447" t="str">
        <f t="shared" si="319"/>
        <v>theater</v>
      </c>
      <c r="R3447" t="str">
        <f t="shared" si="320"/>
        <v>plays</v>
      </c>
      <c r="S3447" s="8">
        <f t="shared" si="321"/>
        <v>42272.530509259261</v>
      </c>
      <c r="T3447" s="8">
        <f t="shared" si="322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23"/>
        <v>43</v>
      </c>
      <c r="Q3448" t="str">
        <f t="shared" si="319"/>
        <v>theater</v>
      </c>
      <c r="R3448" t="str">
        <f t="shared" si="320"/>
        <v>plays</v>
      </c>
      <c r="S3448" s="8">
        <f t="shared" si="321"/>
        <v>42016.832465277781</v>
      </c>
      <c r="T3448" s="8">
        <f t="shared" si="322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23"/>
        <v>77</v>
      </c>
      <c r="Q3449" t="str">
        <f t="shared" si="319"/>
        <v>theater</v>
      </c>
      <c r="R3449" t="str">
        <f t="shared" si="320"/>
        <v>plays</v>
      </c>
      <c r="S3449" s="8">
        <f t="shared" si="321"/>
        <v>42402.889027777783</v>
      </c>
      <c r="T3449" s="8">
        <f t="shared" si="322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23"/>
        <v>51</v>
      </c>
      <c r="Q3450" t="str">
        <f t="shared" si="319"/>
        <v>theater</v>
      </c>
      <c r="R3450" t="str">
        <f t="shared" si="320"/>
        <v>plays</v>
      </c>
      <c r="S3450" s="8">
        <f t="shared" si="321"/>
        <v>41960.119085648148</v>
      </c>
      <c r="T3450" s="8">
        <f t="shared" si="322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23"/>
        <v>68</v>
      </c>
      <c r="Q3451" t="str">
        <f t="shared" si="319"/>
        <v>theater</v>
      </c>
      <c r="R3451" t="str">
        <f t="shared" si="320"/>
        <v>plays</v>
      </c>
      <c r="S3451" s="8">
        <f t="shared" si="321"/>
        <v>42532.052523148144</v>
      </c>
      <c r="T3451" s="8">
        <f t="shared" si="322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23"/>
        <v>19</v>
      </c>
      <c r="Q3452" t="str">
        <f t="shared" si="319"/>
        <v>theater</v>
      </c>
      <c r="R3452" t="str">
        <f t="shared" si="320"/>
        <v>plays</v>
      </c>
      <c r="S3452" s="8">
        <f t="shared" si="321"/>
        <v>42036.704525462963</v>
      </c>
      <c r="T3452" s="8">
        <f t="shared" si="322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23"/>
        <v>41</v>
      </c>
      <c r="Q3453" t="str">
        <f t="shared" si="319"/>
        <v>theater</v>
      </c>
      <c r="R3453" t="str">
        <f t="shared" si="320"/>
        <v>plays</v>
      </c>
      <c r="S3453" s="8">
        <f t="shared" si="321"/>
        <v>42088.723692129628</v>
      </c>
      <c r="T3453" s="8">
        <f t="shared" si="322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23"/>
        <v>41</v>
      </c>
      <c r="Q3454" t="str">
        <f t="shared" si="319"/>
        <v>theater</v>
      </c>
      <c r="R3454" t="str">
        <f t="shared" si="320"/>
        <v>plays</v>
      </c>
      <c r="S3454" s="8">
        <f t="shared" si="321"/>
        <v>41820.639189814814</v>
      </c>
      <c r="T3454" s="8">
        <f t="shared" si="322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23"/>
        <v>28</v>
      </c>
      <c r="Q3455" t="str">
        <f t="shared" si="319"/>
        <v>theater</v>
      </c>
      <c r="R3455" t="str">
        <f t="shared" si="320"/>
        <v>plays</v>
      </c>
      <c r="S3455" s="8">
        <f t="shared" si="321"/>
        <v>42535.97865740741</v>
      </c>
      <c r="T3455" s="8">
        <f t="shared" si="322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23"/>
        <v>34</v>
      </c>
      <c r="Q3456" t="str">
        <f t="shared" si="319"/>
        <v>theater</v>
      </c>
      <c r="R3456" t="str">
        <f t="shared" si="320"/>
        <v>plays</v>
      </c>
      <c r="S3456" s="8">
        <f t="shared" si="321"/>
        <v>41821.698599537034</v>
      </c>
      <c r="T3456" s="8">
        <f t="shared" si="322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23"/>
        <v>146</v>
      </c>
      <c r="Q3457" t="str">
        <f t="shared" si="319"/>
        <v>theater</v>
      </c>
      <c r="R3457" t="str">
        <f t="shared" si="320"/>
        <v>plays</v>
      </c>
      <c r="S3457" s="8">
        <f t="shared" si="321"/>
        <v>42626.7503125</v>
      </c>
      <c r="T3457" s="8">
        <f t="shared" si="322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ROUND(E3458/D3458*100,0)</f>
        <v>191</v>
      </c>
      <c r="P3458">
        <f t="shared" si="323"/>
        <v>359</v>
      </c>
      <c r="Q3458" t="str">
        <f t="shared" si="319"/>
        <v>theater</v>
      </c>
      <c r="R3458" t="str">
        <f t="shared" si="320"/>
        <v>plays</v>
      </c>
      <c r="S3458" s="8">
        <f t="shared" si="321"/>
        <v>41821.205636574072</v>
      </c>
      <c r="T3458" s="8">
        <f t="shared" si="322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</v>
      </c>
      <c r="P3459">
        <f t="shared" si="323"/>
        <v>51</v>
      </c>
      <c r="Q3459" t="str">
        <f t="shared" ref="Q3459:Q3522" si="325">LEFT(N3459,SEARCH("/",N3459)-1)</f>
        <v>theater</v>
      </c>
      <c r="R3459" t="str">
        <f t="shared" ref="R3459:R3522" si="326">RIGHT(N3459,LEN(N3459)-SEARCH("/",N3459))</f>
        <v>plays</v>
      </c>
      <c r="S3459" s="8">
        <f t="shared" ref="S3459:S3522" si="327">(((J3459/60)/60)/24)+DATE(1970,1,1)</f>
        <v>42016.706678240742</v>
      </c>
      <c r="T3459" s="8">
        <f t="shared" ref="T3459:T3522" si="328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3"/>
        <v>45</v>
      </c>
      <c r="Q3460" t="str">
        <f t="shared" si="325"/>
        <v>theater</v>
      </c>
      <c r="R3460" t="str">
        <f t="shared" si="326"/>
        <v>plays</v>
      </c>
      <c r="S3460" s="8">
        <f t="shared" si="327"/>
        <v>42011.202581018515</v>
      </c>
      <c r="T3460" s="8">
        <f t="shared" si="328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3"/>
        <v>18</v>
      </c>
      <c r="Q3461" t="str">
        <f t="shared" si="325"/>
        <v>theater</v>
      </c>
      <c r="R3461" t="str">
        <f t="shared" si="326"/>
        <v>plays</v>
      </c>
      <c r="S3461" s="8">
        <f t="shared" si="327"/>
        <v>42480.479861111111</v>
      </c>
      <c r="T3461" s="8">
        <f t="shared" si="328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ref="P3462:P3525" si="329">ROUND(E3462/L3462,0)</f>
        <v>50</v>
      </c>
      <c r="Q3462" t="str">
        <f t="shared" si="325"/>
        <v>theater</v>
      </c>
      <c r="R3462" t="str">
        <f t="shared" si="326"/>
        <v>plays</v>
      </c>
      <c r="S3462" s="8">
        <f t="shared" si="327"/>
        <v>41852.527222222219</v>
      </c>
      <c r="T3462" s="8">
        <f t="shared" si="328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9"/>
        <v>58</v>
      </c>
      <c r="Q3463" t="str">
        <f t="shared" si="325"/>
        <v>theater</v>
      </c>
      <c r="R3463" t="str">
        <f t="shared" si="326"/>
        <v>plays</v>
      </c>
      <c r="S3463" s="8">
        <f t="shared" si="327"/>
        <v>42643.632858796293</v>
      </c>
      <c r="T3463" s="8">
        <f t="shared" si="328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9"/>
        <v>30</v>
      </c>
      <c r="Q3464" t="str">
        <f t="shared" si="325"/>
        <v>theater</v>
      </c>
      <c r="R3464" t="str">
        <f t="shared" si="326"/>
        <v>plays</v>
      </c>
      <c r="S3464" s="8">
        <f t="shared" si="327"/>
        <v>42179.898472222223</v>
      </c>
      <c r="T3464" s="8">
        <f t="shared" si="328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9"/>
        <v>91</v>
      </c>
      <c r="Q3465" t="str">
        <f t="shared" si="325"/>
        <v>theater</v>
      </c>
      <c r="R3465" t="str">
        <f t="shared" si="326"/>
        <v>plays</v>
      </c>
      <c r="S3465" s="8">
        <f t="shared" si="327"/>
        <v>42612.918807870374</v>
      </c>
      <c r="T3465" s="8">
        <f t="shared" si="328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9"/>
        <v>55</v>
      </c>
      <c r="Q3466" t="str">
        <f t="shared" si="325"/>
        <v>theater</v>
      </c>
      <c r="R3466" t="str">
        <f t="shared" si="326"/>
        <v>plays</v>
      </c>
      <c r="S3466" s="8">
        <f t="shared" si="327"/>
        <v>42575.130057870367</v>
      </c>
      <c r="T3466" s="8">
        <f t="shared" si="328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9"/>
        <v>57</v>
      </c>
      <c r="Q3467" t="str">
        <f t="shared" si="325"/>
        <v>theater</v>
      </c>
      <c r="R3467" t="str">
        <f t="shared" si="326"/>
        <v>plays</v>
      </c>
      <c r="S3467" s="8">
        <f t="shared" si="327"/>
        <v>42200.625833333332</v>
      </c>
      <c r="T3467" s="8">
        <f t="shared" si="328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9"/>
        <v>73</v>
      </c>
      <c r="Q3468" t="str">
        <f t="shared" si="325"/>
        <v>theater</v>
      </c>
      <c r="R3468" t="str">
        <f t="shared" si="326"/>
        <v>plays</v>
      </c>
      <c r="S3468" s="8">
        <f t="shared" si="327"/>
        <v>42420.019097222219</v>
      </c>
      <c r="T3468" s="8">
        <f t="shared" si="328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9"/>
        <v>64</v>
      </c>
      <c r="Q3469" t="str">
        <f t="shared" si="325"/>
        <v>theater</v>
      </c>
      <c r="R3469" t="str">
        <f t="shared" si="326"/>
        <v>plays</v>
      </c>
      <c r="S3469" s="8">
        <f t="shared" si="327"/>
        <v>42053.671666666662</v>
      </c>
      <c r="T3469" s="8">
        <f t="shared" si="328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9"/>
        <v>716</v>
      </c>
      <c r="Q3470" t="str">
        <f t="shared" si="325"/>
        <v>theater</v>
      </c>
      <c r="R3470" t="str">
        <f t="shared" si="326"/>
        <v>plays</v>
      </c>
      <c r="S3470" s="8">
        <f t="shared" si="327"/>
        <v>42605.765381944439</v>
      </c>
      <c r="T3470" s="8">
        <f t="shared" si="328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9"/>
        <v>50</v>
      </c>
      <c r="Q3471" t="str">
        <f t="shared" si="325"/>
        <v>theater</v>
      </c>
      <c r="R3471" t="str">
        <f t="shared" si="326"/>
        <v>plays</v>
      </c>
      <c r="S3471" s="8">
        <f t="shared" si="327"/>
        <v>42458.641724537039</v>
      </c>
      <c r="T3471" s="8">
        <f t="shared" si="328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9"/>
        <v>42</v>
      </c>
      <c r="Q3472" t="str">
        <f t="shared" si="325"/>
        <v>theater</v>
      </c>
      <c r="R3472" t="str">
        <f t="shared" si="326"/>
        <v>plays</v>
      </c>
      <c r="S3472" s="8">
        <f t="shared" si="327"/>
        <v>42529.022013888884</v>
      </c>
      <c r="T3472" s="8">
        <f t="shared" si="328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9"/>
        <v>36</v>
      </c>
      <c r="Q3473" t="str">
        <f t="shared" si="325"/>
        <v>theater</v>
      </c>
      <c r="R3473" t="str">
        <f t="shared" si="326"/>
        <v>plays</v>
      </c>
      <c r="S3473" s="8">
        <f t="shared" si="327"/>
        <v>41841.820486111108</v>
      </c>
      <c r="T3473" s="8">
        <f t="shared" si="328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9"/>
        <v>89</v>
      </c>
      <c r="Q3474" t="str">
        <f t="shared" si="325"/>
        <v>theater</v>
      </c>
      <c r="R3474" t="str">
        <f t="shared" si="326"/>
        <v>plays</v>
      </c>
      <c r="S3474" s="8">
        <f t="shared" si="327"/>
        <v>41928.170497685183</v>
      </c>
      <c r="T3474" s="8">
        <f t="shared" si="328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9"/>
        <v>148</v>
      </c>
      <c r="Q3475" t="str">
        <f t="shared" si="325"/>
        <v>theater</v>
      </c>
      <c r="R3475" t="str">
        <f t="shared" si="326"/>
        <v>plays</v>
      </c>
      <c r="S3475" s="8">
        <f t="shared" si="327"/>
        <v>42062.834444444445</v>
      </c>
      <c r="T3475" s="8">
        <f t="shared" si="328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9"/>
        <v>52</v>
      </c>
      <c r="Q3476" t="str">
        <f t="shared" si="325"/>
        <v>theater</v>
      </c>
      <c r="R3476" t="str">
        <f t="shared" si="326"/>
        <v>plays</v>
      </c>
      <c r="S3476" s="8">
        <f t="shared" si="327"/>
        <v>42541.501516203702</v>
      </c>
      <c r="T3476" s="8">
        <f t="shared" si="328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9"/>
        <v>20</v>
      </c>
      <c r="Q3477" t="str">
        <f t="shared" si="325"/>
        <v>theater</v>
      </c>
      <c r="R3477" t="str">
        <f t="shared" si="326"/>
        <v>plays</v>
      </c>
      <c r="S3477" s="8">
        <f t="shared" si="327"/>
        <v>41918.880833333329</v>
      </c>
      <c r="T3477" s="8">
        <f t="shared" si="328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9"/>
        <v>52</v>
      </c>
      <c r="Q3478" t="str">
        <f t="shared" si="325"/>
        <v>theater</v>
      </c>
      <c r="R3478" t="str">
        <f t="shared" si="326"/>
        <v>plays</v>
      </c>
      <c r="S3478" s="8">
        <f t="shared" si="327"/>
        <v>41921.279976851853</v>
      </c>
      <c r="T3478" s="8">
        <f t="shared" si="328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9"/>
        <v>53</v>
      </c>
      <c r="Q3479" t="str">
        <f t="shared" si="325"/>
        <v>theater</v>
      </c>
      <c r="R3479" t="str">
        <f t="shared" si="326"/>
        <v>plays</v>
      </c>
      <c r="S3479" s="8">
        <f t="shared" si="327"/>
        <v>42128.736608796295</v>
      </c>
      <c r="T3479" s="8">
        <f t="shared" si="328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9"/>
        <v>40</v>
      </c>
      <c r="Q3480" t="str">
        <f t="shared" si="325"/>
        <v>theater</v>
      </c>
      <c r="R3480" t="str">
        <f t="shared" si="326"/>
        <v>plays</v>
      </c>
      <c r="S3480" s="8">
        <f t="shared" si="327"/>
        <v>42053.916921296302</v>
      </c>
      <c r="T3480" s="8">
        <f t="shared" si="328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9"/>
        <v>34</v>
      </c>
      <c r="Q3481" t="str">
        <f t="shared" si="325"/>
        <v>theater</v>
      </c>
      <c r="R3481" t="str">
        <f t="shared" si="326"/>
        <v>plays</v>
      </c>
      <c r="S3481" s="8">
        <f t="shared" si="327"/>
        <v>41781.855092592588</v>
      </c>
      <c r="T3481" s="8">
        <f t="shared" si="328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9"/>
        <v>165</v>
      </c>
      <c r="Q3482" t="str">
        <f t="shared" si="325"/>
        <v>theater</v>
      </c>
      <c r="R3482" t="str">
        <f t="shared" si="326"/>
        <v>plays</v>
      </c>
      <c r="S3482" s="8">
        <f t="shared" si="327"/>
        <v>42171.317442129628</v>
      </c>
      <c r="T3482" s="8">
        <f t="shared" si="328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9"/>
        <v>125</v>
      </c>
      <c r="Q3483" t="str">
        <f t="shared" si="325"/>
        <v>theater</v>
      </c>
      <c r="R3483" t="str">
        <f t="shared" si="326"/>
        <v>plays</v>
      </c>
      <c r="S3483" s="8">
        <f t="shared" si="327"/>
        <v>41989.24754629629</v>
      </c>
      <c r="T3483" s="8">
        <f t="shared" si="328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9"/>
        <v>52</v>
      </c>
      <c r="Q3484" t="str">
        <f t="shared" si="325"/>
        <v>theater</v>
      </c>
      <c r="R3484" t="str">
        <f t="shared" si="326"/>
        <v>plays</v>
      </c>
      <c r="S3484" s="8">
        <f t="shared" si="327"/>
        <v>41796.771597222221</v>
      </c>
      <c r="T3484" s="8">
        <f t="shared" si="328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9"/>
        <v>40</v>
      </c>
      <c r="Q3485" t="str">
        <f t="shared" si="325"/>
        <v>theater</v>
      </c>
      <c r="R3485" t="str">
        <f t="shared" si="326"/>
        <v>plays</v>
      </c>
      <c r="S3485" s="8">
        <f t="shared" si="327"/>
        <v>41793.668761574074</v>
      </c>
      <c r="T3485" s="8">
        <f t="shared" si="328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9"/>
        <v>65</v>
      </c>
      <c r="Q3486" t="str">
        <f t="shared" si="325"/>
        <v>theater</v>
      </c>
      <c r="R3486" t="str">
        <f t="shared" si="326"/>
        <v>plays</v>
      </c>
      <c r="S3486" s="8">
        <f t="shared" si="327"/>
        <v>42506.760405092587</v>
      </c>
      <c r="T3486" s="8">
        <f t="shared" si="328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9"/>
        <v>55</v>
      </c>
      <c r="Q3487" t="str">
        <f t="shared" si="325"/>
        <v>theater</v>
      </c>
      <c r="R3487" t="str">
        <f t="shared" si="326"/>
        <v>plays</v>
      </c>
      <c r="S3487" s="8">
        <f t="shared" si="327"/>
        <v>42372.693055555559</v>
      </c>
      <c r="T3487" s="8">
        <f t="shared" si="328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9"/>
        <v>83</v>
      </c>
      <c r="Q3488" t="str">
        <f t="shared" si="325"/>
        <v>theater</v>
      </c>
      <c r="R3488" t="str">
        <f t="shared" si="326"/>
        <v>plays</v>
      </c>
      <c r="S3488" s="8">
        <f t="shared" si="327"/>
        <v>42126.87501157407</v>
      </c>
      <c r="T3488" s="8">
        <f t="shared" si="328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9"/>
        <v>39</v>
      </c>
      <c r="Q3489" t="str">
        <f t="shared" si="325"/>
        <v>theater</v>
      </c>
      <c r="R3489" t="str">
        <f t="shared" si="326"/>
        <v>plays</v>
      </c>
      <c r="S3489" s="8">
        <f t="shared" si="327"/>
        <v>42149.940416666665</v>
      </c>
      <c r="T3489" s="8">
        <f t="shared" si="328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9"/>
        <v>125</v>
      </c>
      <c r="Q3490" t="str">
        <f t="shared" si="325"/>
        <v>theater</v>
      </c>
      <c r="R3490" t="str">
        <f t="shared" si="326"/>
        <v>plays</v>
      </c>
      <c r="S3490" s="8">
        <f t="shared" si="327"/>
        <v>42087.768055555556</v>
      </c>
      <c r="T3490" s="8">
        <f t="shared" si="328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9"/>
        <v>78</v>
      </c>
      <c r="Q3491" t="str">
        <f t="shared" si="325"/>
        <v>theater</v>
      </c>
      <c r="R3491" t="str">
        <f t="shared" si="326"/>
        <v>plays</v>
      </c>
      <c r="S3491" s="8">
        <f t="shared" si="327"/>
        <v>41753.635775462964</v>
      </c>
      <c r="T3491" s="8">
        <f t="shared" si="328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9"/>
        <v>47</v>
      </c>
      <c r="Q3492" t="str">
        <f t="shared" si="325"/>
        <v>theater</v>
      </c>
      <c r="R3492" t="str">
        <f t="shared" si="326"/>
        <v>plays</v>
      </c>
      <c r="S3492" s="8">
        <f t="shared" si="327"/>
        <v>42443.802361111113</v>
      </c>
      <c r="T3492" s="8">
        <f t="shared" si="328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9"/>
        <v>79</v>
      </c>
      <c r="Q3493" t="str">
        <f t="shared" si="325"/>
        <v>theater</v>
      </c>
      <c r="R3493" t="str">
        <f t="shared" si="326"/>
        <v>plays</v>
      </c>
      <c r="S3493" s="8">
        <f t="shared" si="327"/>
        <v>42121.249814814815</v>
      </c>
      <c r="T3493" s="8">
        <f t="shared" si="328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9"/>
        <v>114</v>
      </c>
      <c r="Q3494" t="str">
        <f t="shared" si="325"/>
        <v>theater</v>
      </c>
      <c r="R3494" t="str">
        <f t="shared" si="326"/>
        <v>plays</v>
      </c>
      <c r="S3494" s="8">
        <f t="shared" si="327"/>
        <v>42268.009224537032</v>
      </c>
      <c r="T3494" s="8">
        <f t="shared" si="328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9"/>
        <v>52</v>
      </c>
      <c r="Q3495" t="str">
        <f t="shared" si="325"/>
        <v>theater</v>
      </c>
      <c r="R3495" t="str">
        <f t="shared" si="326"/>
        <v>plays</v>
      </c>
      <c r="S3495" s="8">
        <f t="shared" si="327"/>
        <v>41848.866157407407</v>
      </c>
      <c r="T3495" s="8">
        <f t="shared" si="328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9"/>
        <v>31</v>
      </c>
      <c r="Q3496" t="str">
        <f t="shared" si="325"/>
        <v>theater</v>
      </c>
      <c r="R3496" t="str">
        <f t="shared" si="326"/>
        <v>plays</v>
      </c>
      <c r="S3496" s="8">
        <f t="shared" si="327"/>
        <v>42689.214988425927</v>
      </c>
      <c r="T3496" s="8">
        <f t="shared" si="328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9"/>
        <v>74</v>
      </c>
      <c r="Q3497" t="str">
        <f t="shared" si="325"/>
        <v>theater</v>
      </c>
      <c r="R3497" t="str">
        <f t="shared" si="326"/>
        <v>plays</v>
      </c>
      <c r="S3497" s="8">
        <f t="shared" si="327"/>
        <v>41915.762835648151</v>
      </c>
      <c r="T3497" s="8">
        <f t="shared" si="328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9"/>
        <v>48</v>
      </c>
      <c r="Q3498" t="str">
        <f t="shared" si="325"/>
        <v>theater</v>
      </c>
      <c r="R3498" t="str">
        <f t="shared" si="326"/>
        <v>plays</v>
      </c>
      <c r="S3498" s="8">
        <f t="shared" si="327"/>
        <v>42584.846828703703</v>
      </c>
      <c r="T3498" s="8">
        <f t="shared" si="328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9"/>
        <v>34</v>
      </c>
      <c r="Q3499" t="str">
        <f t="shared" si="325"/>
        <v>theater</v>
      </c>
      <c r="R3499" t="str">
        <f t="shared" si="326"/>
        <v>plays</v>
      </c>
      <c r="S3499" s="8">
        <f t="shared" si="327"/>
        <v>42511.741944444439</v>
      </c>
      <c r="T3499" s="8">
        <f t="shared" si="328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9"/>
        <v>40</v>
      </c>
      <c r="Q3500" t="str">
        <f t="shared" si="325"/>
        <v>theater</v>
      </c>
      <c r="R3500" t="str">
        <f t="shared" si="326"/>
        <v>plays</v>
      </c>
      <c r="S3500" s="8">
        <f t="shared" si="327"/>
        <v>42459.15861111111</v>
      </c>
      <c r="T3500" s="8">
        <f t="shared" si="328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9"/>
        <v>60</v>
      </c>
      <c r="Q3501" t="str">
        <f t="shared" si="325"/>
        <v>theater</v>
      </c>
      <c r="R3501" t="str">
        <f t="shared" si="326"/>
        <v>plays</v>
      </c>
      <c r="S3501" s="8">
        <f t="shared" si="327"/>
        <v>42132.036168981482</v>
      </c>
      <c r="T3501" s="8">
        <f t="shared" si="328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9"/>
        <v>25</v>
      </c>
      <c r="Q3502" t="str">
        <f t="shared" si="325"/>
        <v>theater</v>
      </c>
      <c r="R3502" t="str">
        <f t="shared" si="326"/>
        <v>plays</v>
      </c>
      <c r="S3502" s="8">
        <f t="shared" si="327"/>
        <v>42419.91942129629</v>
      </c>
      <c r="T3502" s="8">
        <f t="shared" si="328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9"/>
        <v>36</v>
      </c>
      <c r="Q3503" t="str">
        <f t="shared" si="325"/>
        <v>theater</v>
      </c>
      <c r="R3503" t="str">
        <f t="shared" si="326"/>
        <v>plays</v>
      </c>
      <c r="S3503" s="8">
        <f t="shared" si="327"/>
        <v>42233.763831018514</v>
      </c>
      <c r="T3503" s="8">
        <f t="shared" si="328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9"/>
        <v>136</v>
      </c>
      <c r="Q3504" t="str">
        <f t="shared" si="325"/>
        <v>theater</v>
      </c>
      <c r="R3504" t="str">
        <f t="shared" si="326"/>
        <v>plays</v>
      </c>
      <c r="S3504" s="8">
        <f t="shared" si="327"/>
        <v>42430.839398148149</v>
      </c>
      <c r="T3504" s="8">
        <f t="shared" si="328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9"/>
        <v>71</v>
      </c>
      <c r="Q3505" t="str">
        <f t="shared" si="325"/>
        <v>theater</v>
      </c>
      <c r="R3505" t="str">
        <f t="shared" si="326"/>
        <v>plays</v>
      </c>
      <c r="S3505" s="8">
        <f t="shared" si="327"/>
        <v>42545.478333333333</v>
      </c>
      <c r="T3505" s="8">
        <f t="shared" si="328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9"/>
        <v>125</v>
      </c>
      <c r="Q3506" t="str">
        <f t="shared" si="325"/>
        <v>theater</v>
      </c>
      <c r="R3506" t="str">
        <f t="shared" si="326"/>
        <v>plays</v>
      </c>
      <c r="S3506" s="8">
        <f t="shared" si="327"/>
        <v>42297.748738425929</v>
      </c>
      <c r="T3506" s="8">
        <f t="shared" si="328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9"/>
        <v>67</v>
      </c>
      <c r="Q3507" t="str">
        <f t="shared" si="325"/>
        <v>theater</v>
      </c>
      <c r="R3507" t="str">
        <f t="shared" si="326"/>
        <v>plays</v>
      </c>
      <c r="S3507" s="8">
        <f t="shared" si="327"/>
        <v>41760.935706018521</v>
      </c>
      <c r="T3507" s="8">
        <f t="shared" si="328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9"/>
        <v>105</v>
      </c>
      <c r="Q3508" t="str">
        <f t="shared" si="325"/>
        <v>theater</v>
      </c>
      <c r="R3508" t="str">
        <f t="shared" si="326"/>
        <v>plays</v>
      </c>
      <c r="S3508" s="8">
        <f t="shared" si="327"/>
        <v>41829.734259259261</v>
      </c>
      <c r="T3508" s="8">
        <f t="shared" si="328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9"/>
        <v>145</v>
      </c>
      <c r="Q3509" t="str">
        <f t="shared" si="325"/>
        <v>theater</v>
      </c>
      <c r="R3509" t="str">
        <f t="shared" si="326"/>
        <v>plays</v>
      </c>
      <c r="S3509" s="8">
        <f t="shared" si="327"/>
        <v>42491.92288194444</v>
      </c>
      <c r="T3509" s="8">
        <f t="shared" si="328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9"/>
        <v>12</v>
      </c>
      <c r="Q3510" t="str">
        <f t="shared" si="325"/>
        <v>theater</v>
      </c>
      <c r="R3510" t="str">
        <f t="shared" si="326"/>
        <v>plays</v>
      </c>
      <c r="S3510" s="8">
        <f t="shared" si="327"/>
        <v>42477.729780092588</v>
      </c>
      <c r="T3510" s="8">
        <f t="shared" si="328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9"/>
        <v>97</v>
      </c>
      <c r="Q3511" t="str">
        <f t="shared" si="325"/>
        <v>theater</v>
      </c>
      <c r="R3511" t="str">
        <f t="shared" si="326"/>
        <v>plays</v>
      </c>
      <c r="S3511" s="8">
        <f t="shared" si="327"/>
        <v>41950.859560185185</v>
      </c>
      <c r="T3511" s="8">
        <f t="shared" si="328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9"/>
        <v>60</v>
      </c>
      <c r="Q3512" t="str">
        <f t="shared" si="325"/>
        <v>theater</v>
      </c>
      <c r="R3512" t="str">
        <f t="shared" si="326"/>
        <v>plays</v>
      </c>
      <c r="S3512" s="8">
        <f t="shared" si="327"/>
        <v>41802.62090277778</v>
      </c>
      <c r="T3512" s="8">
        <f t="shared" si="328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9"/>
        <v>80</v>
      </c>
      <c r="Q3513" t="str">
        <f t="shared" si="325"/>
        <v>theater</v>
      </c>
      <c r="R3513" t="str">
        <f t="shared" si="326"/>
        <v>plays</v>
      </c>
      <c r="S3513" s="8">
        <f t="shared" si="327"/>
        <v>41927.873784722222</v>
      </c>
      <c r="T3513" s="8">
        <f t="shared" si="328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9"/>
        <v>59</v>
      </c>
      <c r="Q3514" t="str">
        <f t="shared" si="325"/>
        <v>theater</v>
      </c>
      <c r="R3514" t="str">
        <f t="shared" si="326"/>
        <v>plays</v>
      </c>
      <c r="S3514" s="8">
        <f t="shared" si="327"/>
        <v>42057.536944444444</v>
      </c>
      <c r="T3514" s="8">
        <f t="shared" si="328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9"/>
        <v>75</v>
      </c>
      <c r="Q3515" t="str">
        <f t="shared" si="325"/>
        <v>theater</v>
      </c>
      <c r="R3515" t="str">
        <f t="shared" si="326"/>
        <v>plays</v>
      </c>
      <c r="S3515" s="8">
        <f t="shared" si="327"/>
        <v>41781.096203703702</v>
      </c>
      <c r="T3515" s="8">
        <f t="shared" si="328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9"/>
        <v>55</v>
      </c>
      <c r="Q3516" t="str">
        <f t="shared" si="325"/>
        <v>theater</v>
      </c>
      <c r="R3516" t="str">
        <f t="shared" si="326"/>
        <v>plays</v>
      </c>
      <c r="S3516" s="8">
        <f t="shared" si="327"/>
        <v>42020.846666666665</v>
      </c>
      <c r="T3516" s="8">
        <f t="shared" si="328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9"/>
        <v>67</v>
      </c>
      <c r="Q3517" t="str">
        <f t="shared" si="325"/>
        <v>theater</v>
      </c>
      <c r="R3517" t="str">
        <f t="shared" si="326"/>
        <v>plays</v>
      </c>
      <c r="S3517" s="8">
        <f t="shared" si="327"/>
        <v>42125.772812499999</v>
      </c>
      <c r="T3517" s="8">
        <f t="shared" si="328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9"/>
        <v>227</v>
      </c>
      <c r="Q3518" t="str">
        <f t="shared" si="325"/>
        <v>theater</v>
      </c>
      <c r="R3518" t="str">
        <f t="shared" si="326"/>
        <v>plays</v>
      </c>
      <c r="S3518" s="8">
        <f t="shared" si="327"/>
        <v>41856.010069444441</v>
      </c>
      <c r="T3518" s="8">
        <f t="shared" si="328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9"/>
        <v>308</v>
      </c>
      <c r="Q3519" t="str">
        <f t="shared" si="325"/>
        <v>theater</v>
      </c>
      <c r="R3519" t="str">
        <f t="shared" si="326"/>
        <v>plays</v>
      </c>
      <c r="S3519" s="8">
        <f t="shared" si="327"/>
        <v>41794.817523148151</v>
      </c>
      <c r="T3519" s="8">
        <f t="shared" si="328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9"/>
        <v>50</v>
      </c>
      <c r="Q3520" t="str">
        <f t="shared" si="325"/>
        <v>theater</v>
      </c>
      <c r="R3520" t="str">
        <f t="shared" si="326"/>
        <v>plays</v>
      </c>
      <c r="S3520" s="8">
        <f t="shared" si="327"/>
        <v>41893.783553240741</v>
      </c>
      <c r="T3520" s="8">
        <f t="shared" si="328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9"/>
        <v>72</v>
      </c>
      <c r="Q3521" t="str">
        <f t="shared" si="325"/>
        <v>theater</v>
      </c>
      <c r="R3521" t="str">
        <f t="shared" si="326"/>
        <v>plays</v>
      </c>
      <c r="S3521" s="8">
        <f t="shared" si="327"/>
        <v>42037.598958333328</v>
      </c>
      <c r="T3521" s="8">
        <f t="shared" si="328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ROUND(E3522/D3522*100,0)</f>
        <v>101</v>
      </c>
      <c r="P3522">
        <f t="shared" si="329"/>
        <v>96</v>
      </c>
      <c r="Q3522" t="str">
        <f t="shared" si="325"/>
        <v>theater</v>
      </c>
      <c r="R3522" t="str">
        <f t="shared" si="326"/>
        <v>plays</v>
      </c>
      <c r="S3522" s="8">
        <f t="shared" si="327"/>
        <v>42227.824212962965</v>
      </c>
      <c r="T3522" s="8">
        <f t="shared" si="328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</v>
      </c>
      <c r="P3523">
        <f t="shared" si="329"/>
        <v>46</v>
      </c>
      <c r="Q3523" t="str">
        <f t="shared" ref="Q3523:Q3586" si="331">LEFT(N3523,SEARCH("/",N3523)-1)</f>
        <v>theater</v>
      </c>
      <c r="R3523" t="str">
        <f t="shared" ref="R3523:R3586" si="332">RIGHT(N3523,LEN(N3523)-SEARCH("/",N3523))</f>
        <v>plays</v>
      </c>
      <c r="S3523" s="8">
        <f t="shared" ref="S3523:S3586" si="333">(((J3523/60)/60)/24)+DATE(1970,1,1)</f>
        <v>41881.361342592594</v>
      </c>
      <c r="T3523" s="8">
        <f t="shared" ref="T3523:T3586" si="334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29"/>
        <v>41</v>
      </c>
      <c r="Q3524" t="str">
        <f t="shared" si="331"/>
        <v>theater</v>
      </c>
      <c r="R3524" t="str">
        <f t="shared" si="332"/>
        <v>plays</v>
      </c>
      <c r="S3524" s="8">
        <f t="shared" si="333"/>
        <v>42234.789884259255</v>
      </c>
      <c r="T3524" s="8">
        <f t="shared" si="334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29"/>
        <v>57</v>
      </c>
      <c r="Q3525" t="str">
        <f t="shared" si="331"/>
        <v>theater</v>
      </c>
      <c r="R3525" t="str">
        <f t="shared" si="332"/>
        <v>plays</v>
      </c>
      <c r="S3525" s="8">
        <f t="shared" si="333"/>
        <v>42581.397546296299</v>
      </c>
      <c r="T3525" s="8">
        <f t="shared" si="334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ref="P3526:P3589" si="335">ROUND(E3526/L3526,0)</f>
        <v>137</v>
      </c>
      <c r="Q3526" t="str">
        <f t="shared" si="331"/>
        <v>theater</v>
      </c>
      <c r="R3526" t="str">
        <f t="shared" si="332"/>
        <v>plays</v>
      </c>
      <c r="S3526" s="8">
        <f t="shared" si="333"/>
        <v>41880.76357638889</v>
      </c>
      <c r="T3526" s="8">
        <f t="shared" si="334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5"/>
        <v>76</v>
      </c>
      <c r="Q3527" t="str">
        <f t="shared" si="331"/>
        <v>theater</v>
      </c>
      <c r="R3527" t="str">
        <f t="shared" si="332"/>
        <v>plays</v>
      </c>
      <c r="S3527" s="8">
        <f t="shared" si="333"/>
        <v>42214.6956712963</v>
      </c>
      <c r="T3527" s="8">
        <f t="shared" si="334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5"/>
        <v>99</v>
      </c>
      <c r="Q3528" t="str">
        <f t="shared" si="331"/>
        <v>theater</v>
      </c>
      <c r="R3528" t="str">
        <f t="shared" si="332"/>
        <v>plays</v>
      </c>
      <c r="S3528" s="8">
        <f t="shared" si="333"/>
        <v>42460.335312499999</v>
      </c>
      <c r="T3528" s="8">
        <f t="shared" si="334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5"/>
        <v>82</v>
      </c>
      <c r="Q3529" t="str">
        <f t="shared" si="331"/>
        <v>theater</v>
      </c>
      <c r="R3529" t="str">
        <f t="shared" si="332"/>
        <v>plays</v>
      </c>
      <c r="S3529" s="8">
        <f t="shared" si="333"/>
        <v>42167.023206018523</v>
      </c>
      <c r="T3529" s="8">
        <f t="shared" si="334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5"/>
        <v>45</v>
      </c>
      <c r="Q3530" t="str">
        <f t="shared" si="331"/>
        <v>theater</v>
      </c>
      <c r="R3530" t="str">
        <f t="shared" si="332"/>
        <v>plays</v>
      </c>
      <c r="S3530" s="8">
        <f t="shared" si="333"/>
        <v>42733.50136574074</v>
      </c>
      <c r="T3530" s="8">
        <f t="shared" si="334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5"/>
        <v>37</v>
      </c>
      <c r="Q3531" t="str">
        <f t="shared" si="331"/>
        <v>theater</v>
      </c>
      <c r="R3531" t="str">
        <f t="shared" si="332"/>
        <v>plays</v>
      </c>
      <c r="S3531" s="8">
        <f t="shared" si="333"/>
        <v>42177.761782407411</v>
      </c>
      <c r="T3531" s="8">
        <f t="shared" si="334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5"/>
        <v>125</v>
      </c>
      <c r="Q3532" t="str">
        <f t="shared" si="331"/>
        <v>theater</v>
      </c>
      <c r="R3532" t="str">
        <f t="shared" si="332"/>
        <v>plays</v>
      </c>
      <c r="S3532" s="8">
        <f t="shared" si="333"/>
        <v>42442.623344907406</v>
      </c>
      <c r="T3532" s="8">
        <f t="shared" si="334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5"/>
        <v>49</v>
      </c>
      <c r="Q3533" t="str">
        <f t="shared" si="331"/>
        <v>theater</v>
      </c>
      <c r="R3533" t="str">
        <f t="shared" si="332"/>
        <v>plays</v>
      </c>
      <c r="S3533" s="8">
        <f t="shared" si="333"/>
        <v>42521.654328703706</v>
      </c>
      <c r="T3533" s="8">
        <f t="shared" si="334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5"/>
        <v>42</v>
      </c>
      <c r="Q3534" t="str">
        <f t="shared" si="331"/>
        <v>theater</v>
      </c>
      <c r="R3534" t="str">
        <f t="shared" si="332"/>
        <v>plays</v>
      </c>
      <c r="S3534" s="8">
        <f t="shared" si="333"/>
        <v>41884.599849537037</v>
      </c>
      <c r="T3534" s="8">
        <f t="shared" si="334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5"/>
        <v>79</v>
      </c>
      <c r="Q3535" t="str">
        <f t="shared" si="331"/>
        <v>theater</v>
      </c>
      <c r="R3535" t="str">
        <f t="shared" si="332"/>
        <v>plays</v>
      </c>
      <c r="S3535" s="8">
        <f t="shared" si="333"/>
        <v>42289.761192129634</v>
      </c>
      <c r="T3535" s="8">
        <f t="shared" si="334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5"/>
        <v>38</v>
      </c>
      <c r="Q3536" t="str">
        <f t="shared" si="331"/>
        <v>theater</v>
      </c>
      <c r="R3536" t="str">
        <f t="shared" si="332"/>
        <v>plays</v>
      </c>
      <c r="S3536" s="8">
        <f t="shared" si="333"/>
        <v>42243.6252662037</v>
      </c>
      <c r="T3536" s="8">
        <f t="shared" si="334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5"/>
        <v>45</v>
      </c>
      <c r="Q3537" t="str">
        <f t="shared" si="331"/>
        <v>theater</v>
      </c>
      <c r="R3537" t="str">
        <f t="shared" si="332"/>
        <v>plays</v>
      </c>
      <c r="S3537" s="8">
        <f t="shared" si="333"/>
        <v>42248.640162037031</v>
      </c>
      <c r="T3537" s="8">
        <f t="shared" si="334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5"/>
        <v>14</v>
      </c>
      <c r="Q3538" t="str">
        <f t="shared" si="331"/>
        <v>theater</v>
      </c>
      <c r="R3538" t="str">
        <f t="shared" si="332"/>
        <v>plays</v>
      </c>
      <c r="S3538" s="8">
        <f t="shared" si="333"/>
        <v>42328.727141203708</v>
      </c>
      <c r="T3538" s="8">
        <f t="shared" si="334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5"/>
        <v>44</v>
      </c>
      <c r="Q3539" t="str">
        <f t="shared" si="331"/>
        <v>theater</v>
      </c>
      <c r="R3539" t="str">
        <f t="shared" si="332"/>
        <v>plays</v>
      </c>
      <c r="S3539" s="8">
        <f t="shared" si="333"/>
        <v>41923.354351851849</v>
      </c>
      <c r="T3539" s="8">
        <f t="shared" si="334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5"/>
        <v>31</v>
      </c>
      <c r="Q3540" t="str">
        <f t="shared" si="331"/>
        <v>theater</v>
      </c>
      <c r="R3540" t="str">
        <f t="shared" si="332"/>
        <v>plays</v>
      </c>
      <c r="S3540" s="8">
        <f t="shared" si="333"/>
        <v>42571.420601851853</v>
      </c>
      <c r="T3540" s="8">
        <f t="shared" si="334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5"/>
        <v>55</v>
      </c>
      <c r="Q3541" t="str">
        <f t="shared" si="331"/>
        <v>theater</v>
      </c>
      <c r="R3541" t="str">
        <f t="shared" si="332"/>
        <v>plays</v>
      </c>
      <c r="S3541" s="8">
        <f t="shared" si="333"/>
        <v>42600.756041666667</v>
      </c>
      <c r="T3541" s="8">
        <f t="shared" si="334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5"/>
        <v>46</v>
      </c>
      <c r="Q3542" t="str">
        <f t="shared" si="331"/>
        <v>theater</v>
      </c>
      <c r="R3542" t="str">
        <f t="shared" si="332"/>
        <v>plays</v>
      </c>
      <c r="S3542" s="8">
        <f t="shared" si="333"/>
        <v>42517.003368055557</v>
      </c>
      <c r="T3542" s="8">
        <f t="shared" si="334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5"/>
        <v>39</v>
      </c>
      <c r="Q3543" t="str">
        <f t="shared" si="331"/>
        <v>theater</v>
      </c>
      <c r="R3543" t="str">
        <f t="shared" si="332"/>
        <v>plays</v>
      </c>
      <c r="S3543" s="8">
        <f t="shared" si="333"/>
        <v>42222.730034722219</v>
      </c>
      <c r="T3543" s="8">
        <f t="shared" si="334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5"/>
        <v>66</v>
      </c>
      <c r="Q3544" t="str">
        <f t="shared" si="331"/>
        <v>theater</v>
      </c>
      <c r="R3544" t="str">
        <f t="shared" si="332"/>
        <v>plays</v>
      </c>
      <c r="S3544" s="8">
        <f t="shared" si="333"/>
        <v>41829.599791666667</v>
      </c>
      <c r="T3544" s="8">
        <f t="shared" si="334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5"/>
        <v>54</v>
      </c>
      <c r="Q3545" t="str">
        <f t="shared" si="331"/>
        <v>theater</v>
      </c>
      <c r="R3545" t="str">
        <f t="shared" si="332"/>
        <v>plays</v>
      </c>
      <c r="S3545" s="8">
        <f t="shared" si="333"/>
        <v>42150.755312499998</v>
      </c>
      <c r="T3545" s="8">
        <f t="shared" si="334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5"/>
        <v>104</v>
      </c>
      <c r="Q3546" t="str">
        <f t="shared" si="331"/>
        <v>theater</v>
      </c>
      <c r="R3546" t="str">
        <f t="shared" si="332"/>
        <v>plays</v>
      </c>
      <c r="S3546" s="8">
        <f t="shared" si="333"/>
        <v>42040.831678240742</v>
      </c>
      <c r="T3546" s="8">
        <f t="shared" si="334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5"/>
        <v>31</v>
      </c>
      <c r="Q3547" t="str">
        <f t="shared" si="331"/>
        <v>theater</v>
      </c>
      <c r="R3547" t="str">
        <f t="shared" si="332"/>
        <v>plays</v>
      </c>
      <c r="S3547" s="8">
        <f t="shared" si="333"/>
        <v>42075.807395833333</v>
      </c>
      <c r="T3547" s="8">
        <f t="shared" si="334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5"/>
        <v>59</v>
      </c>
      <c r="Q3548" t="str">
        <f t="shared" si="331"/>
        <v>theater</v>
      </c>
      <c r="R3548" t="str">
        <f t="shared" si="332"/>
        <v>plays</v>
      </c>
      <c r="S3548" s="8">
        <f t="shared" si="333"/>
        <v>42073.660694444443</v>
      </c>
      <c r="T3548" s="8">
        <f t="shared" si="334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5"/>
        <v>119</v>
      </c>
      <c r="Q3549" t="str">
        <f t="shared" si="331"/>
        <v>theater</v>
      </c>
      <c r="R3549" t="str">
        <f t="shared" si="332"/>
        <v>plays</v>
      </c>
      <c r="S3549" s="8">
        <f t="shared" si="333"/>
        <v>42480.078715277778</v>
      </c>
      <c r="T3549" s="8">
        <f t="shared" si="334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5"/>
        <v>165</v>
      </c>
      <c r="Q3550" t="str">
        <f t="shared" si="331"/>
        <v>theater</v>
      </c>
      <c r="R3550" t="str">
        <f t="shared" si="332"/>
        <v>plays</v>
      </c>
      <c r="S3550" s="8">
        <f t="shared" si="333"/>
        <v>42411.942291666666</v>
      </c>
      <c r="T3550" s="8">
        <f t="shared" si="334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5"/>
        <v>24</v>
      </c>
      <c r="Q3551" t="str">
        <f t="shared" si="331"/>
        <v>theater</v>
      </c>
      <c r="R3551" t="str">
        <f t="shared" si="332"/>
        <v>plays</v>
      </c>
      <c r="S3551" s="8">
        <f t="shared" si="333"/>
        <v>42223.394363425927</v>
      </c>
      <c r="T3551" s="8">
        <f t="shared" si="334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5"/>
        <v>41</v>
      </c>
      <c r="Q3552" t="str">
        <f t="shared" si="331"/>
        <v>theater</v>
      </c>
      <c r="R3552" t="str">
        <f t="shared" si="332"/>
        <v>plays</v>
      </c>
      <c r="S3552" s="8">
        <f t="shared" si="333"/>
        <v>42462.893495370372</v>
      </c>
      <c r="T3552" s="8">
        <f t="shared" si="334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5"/>
        <v>61</v>
      </c>
      <c r="Q3553" t="str">
        <f t="shared" si="331"/>
        <v>theater</v>
      </c>
      <c r="R3553" t="str">
        <f t="shared" si="332"/>
        <v>plays</v>
      </c>
      <c r="S3553" s="8">
        <f t="shared" si="333"/>
        <v>41753.515856481477</v>
      </c>
      <c r="T3553" s="8">
        <f t="shared" si="334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5"/>
        <v>39</v>
      </c>
      <c r="Q3554" t="str">
        <f t="shared" si="331"/>
        <v>theater</v>
      </c>
      <c r="R3554" t="str">
        <f t="shared" si="332"/>
        <v>plays</v>
      </c>
      <c r="S3554" s="8">
        <f t="shared" si="333"/>
        <v>41788.587083333332</v>
      </c>
      <c r="T3554" s="8">
        <f t="shared" si="334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5"/>
        <v>56</v>
      </c>
      <c r="Q3555" t="str">
        <f t="shared" si="331"/>
        <v>theater</v>
      </c>
      <c r="R3555" t="str">
        <f t="shared" si="332"/>
        <v>plays</v>
      </c>
      <c r="S3555" s="8">
        <f t="shared" si="333"/>
        <v>42196.028703703705</v>
      </c>
      <c r="T3555" s="8">
        <f t="shared" si="334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5"/>
        <v>107</v>
      </c>
      <c r="Q3556" t="str">
        <f t="shared" si="331"/>
        <v>theater</v>
      </c>
      <c r="R3556" t="str">
        <f t="shared" si="332"/>
        <v>plays</v>
      </c>
      <c r="S3556" s="8">
        <f t="shared" si="333"/>
        <v>42016.050451388888</v>
      </c>
      <c r="T3556" s="8">
        <f t="shared" si="334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5"/>
        <v>171</v>
      </c>
      <c r="Q3557" t="str">
        <f t="shared" si="331"/>
        <v>theater</v>
      </c>
      <c r="R3557" t="str">
        <f t="shared" si="332"/>
        <v>plays</v>
      </c>
      <c r="S3557" s="8">
        <f t="shared" si="333"/>
        <v>42661.442060185189</v>
      </c>
      <c r="T3557" s="8">
        <f t="shared" si="334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5"/>
        <v>111</v>
      </c>
      <c r="Q3558" t="str">
        <f t="shared" si="331"/>
        <v>theater</v>
      </c>
      <c r="R3558" t="str">
        <f t="shared" si="332"/>
        <v>plays</v>
      </c>
      <c r="S3558" s="8">
        <f t="shared" si="333"/>
        <v>41808.649583333332</v>
      </c>
      <c r="T3558" s="8">
        <f t="shared" si="334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5"/>
        <v>179</v>
      </c>
      <c r="Q3559" t="str">
        <f t="shared" si="331"/>
        <v>theater</v>
      </c>
      <c r="R3559" t="str">
        <f t="shared" si="332"/>
        <v>plays</v>
      </c>
      <c r="S3559" s="8">
        <f t="shared" si="333"/>
        <v>41730.276747685188</v>
      </c>
      <c r="T3559" s="8">
        <f t="shared" si="334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5"/>
        <v>23</v>
      </c>
      <c r="Q3560" t="str">
        <f t="shared" si="331"/>
        <v>theater</v>
      </c>
      <c r="R3560" t="str">
        <f t="shared" si="332"/>
        <v>plays</v>
      </c>
      <c r="S3560" s="8">
        <f t="shared" si="333"/>
        <v>42139.816840277781</v>
      </c>
      <c r="T3560" s="8">
        <f t="shared" si="334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5"/>
        <v>43</v>
      </c>
      <c r="Q3561" t="str">
        <f t="shared" si="331"/>
        <v>theater</v>
      </c>
      <c r="R3561" t="str">
        <f t="shared" si="332"/>
        <v>plays</v>
      </c>
      <c r="S3561" s="8">
        <f t="shared" si="333"/>
        <v>42194.096157407403</v>
      </c>
      <c r="T3561" s="8">
        <f t="shared" si="334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5"/>
        <v>47</v>
      </c>
      <c r="Q3562" t="str">
        <f t="shared" si="331"/>
        <v>theater</v>
      </c>
      <c r="R3562" t="str">
        <f t="shared" si="332"/>
        <v>plays</v>
      </c>
      <c r="S3562" s="8">
        <f t="shared" si="333"/>
        <v>42115.889652777783</v>
      </c>
      <c r="T3562" s="8">
        <f t="shared" si="334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5"/>
        <v>47</v>
      </c>
      <c r="Q3563" t="str">
        <f t="shared" si="331"/>
        <v>theater</v>
      </c>
      <c r="R3563" t="str">
        <f t="shared" si="332"/>
        <v>plays</v>
      </c>
      <c r="S3563" s="8">
        <f t="shared" si="333"/>
        <v>42203.680300925931</v>
      </c>
      <c r="T3563" s="8">
        <f t="shared" si="334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5"/>
        <v>15</v>
      </c>
      <c r="Q3564" t="str">
        <f t="shared" si="331"/>
        <v>theater</v>
      </c>
      <c r="R3564" t="str">
        <f t="shared" si="332"/>
        <v>plays</v>
      </c>
      <c r="S3564" s="8">
        <f t="shared" si="333"/>
        <v>42433.761886574073</v>
      </c>
      <c r="T3564" s="8">
        <f t="shared" si="334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5"/>
        <v>21</v>
      </c>
      <c r="Q3565" t="str">
        <f t="shared" si="331"/>
        <v>theater</v>
      </c>
      <c r="R3565" t="str">
        <f t="shared" si="332"/>
        <v>plays</v>
      </c>
      <c r="S3565" s="8">
        <f t="shared" si="333"/>
        <v>42555.671944444446</v>
      </c>
      <c r="T3565" s="8">
        <f t="shared" si="334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5"/>
        <v>59</v>
      </c>
      <c r="Q3566" t="str">
        <f t="shared" si="331"/>
        <v>theater</v>
      </c>
      <c r="R3566" t="str">
        <f t="shared" si="332"/>
        <v>plays</v>
      </c>
      <c r="S3566" s="8">
        <f t="shared" si="333"/>
        <v>42236.623252314821</v>
      </c>
      <c r="T3566" s="8">
        <f t="shared" si="334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5"/>
        <v>98</v>
      </c>
      <c r="Q3567" t="str">
        <f t="shared" si="331"/>
        <v>theater</v>
      </c>
      <c r="R3567" t="str">
        <f t="shared" si="332"/>
        <v>plays</v>
      </c>
      <c r="S3567" s="8">
        <f t="shared" si="333"/>
        <v>41974.743148148147</v>
      </c>
      <c r="T3567" s="8">
        <f t="shared" si="334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5"/>
        <v>55</v>
      </c>
      <c r="Q3568" t="str">
        <f t="shared" si="331"/>
        <v>theater</v>
      </c>
      <c r="R3568" t="str">
        <f t="shared" si="332"/>
        <v>plays</v>
      </c>
      <c r="S3568" s="8">
        <f t="shared" si="333"/>
        <v>41997.507905092592</v>
      </c>
      <c r="T3568" s="8">
        <f t="shared" si="334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5"/>
        <v>27</v>
      </c>
      <c r="Q3569" t="str">
        <f t="shared" si="331"/>
        <v>theater</v>
      </c>
      <c r="R3569" t="str">
        <f t="shared" si="332"/>
        <v>plays</v>
      </c>
      <c r="S3569" s="8">
        <f t="shared" si="333"/>
        <v>42135.810694444444</v>
      </c>
      <c r="T3569" s="8">
        <f t="shared" si="334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5"/>
        <v>58</v>
      </c>
      <c r="Q3570" t="str">
        <f t="shared" si="331"/>
        <v>theater</v>
      </c>
      <c r="R3570" t="str">
        <f t="shared" si="332"/>
        <v>plays</v>
      </c>
      <c r="S3570" s="8">
        <f t="shared" si="333"/>
        <v>41869.740671296298</v>
      </c>
      <c r="T3570" s="8">
        <f t="shared" si="334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5"/>
        <v>123</v>
      </c>
      <c r="Q3571" t="str">
        <f t="shared" si="331"/>
        <v>theater</v>
      </c>
      <c r="R3571" t="str">
        <f t="shared" si="332"/>
        <v>plays</v>
      </c>
      <c r="S3571" s="8">
        <f t="shared" si="333"/>
        <v>41982.688611111109</v>
      </c>
      <c r="T3571" s="8">
        <f t="shared" si="334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5"/>
        <v>88</v>
      </c>
      <c r="Q3572" t="str">
        <f t="shared" si="331"/>
        <v>theater</v>
      </c>
      <c r="R3572" t="str">
        <f t="shared" si="332"/>
        <v>plays</v>
      </c>
      <c r="S3572" s="8">
        <f t="shared" si="333"/>
        <v>41976.331979166673</v>
      </c>
      <c r="T3572" s="8">
        <f t="shared" si="334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5"/>
        <v>73</v>
      </c>
      <c r="Q3573" t="str">
        <f t="shared" si="331"/>
        <v>theater</v>
      </c>
      <c r="R3573" t="str">
        <f t="shared" si="332"/>
        <v>plays</v>
      </c>
      <c r="S3573" s="8">
        <f t="shared" si="333"/>
        <v>41912.858946759261</v>
      </c>
      <c r="T3573" s="8">
        <f t="shared" si="334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5"/>
        <v>56</v>
      </c>
      <c r="Q3574" t="str">
        <f t="shared" si="331"/>
        <v>theater</v>
      </c>
      <c r="R3574" t="str">
        <f t="shared" si="332"/>
        <v>plays</v>
      </c>
      <c r="S3574" s="8">
        <f t="shared" si="333"/>
        <v>42146.570393518516</v>
      </c>
      <c r="T3574" s="8">
        <f t="shared" si="334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5"/>
        <v>40</v>
      </c>
      <c r="Q3575" t="str">
        <f t="shared" si="331"/>
        <v>theater</v>
      </c>
      <c r="R3575" t="str">
        <f t="shared" si="332"/>
        <v>plays</v>
      </c>
      <c r="S3575" s="8">
        <f t="shared" si="333"/>
        <v>41921.375532407408</v>
      </c>
      <c r="T3575" s="8">
        <f t="shared" si="334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5"/>
        <v>137</v>
      </c>
      <c r="Q3576" t="str">
        <f t="shared" si="331"/>
        <v>theater</v>
      </c>
      <c r="R3576" t="str">
        <f t="shared" si="332"/>
        <v>plays</v>
      </c>
      <c r="S3576" s="8">
        <f t="shared" si="333"/>
        <v>41926.942685185182</v>
      </c>
      <c r="T3576" s="8">
        <f t="shared" si="334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5"/>
        <v>99</v>
      </c>
      <c r="Q3577" t="str">
        <f t="shared" si="331"/>
        <v>theater</v>
      </c>
      <c r="R3577" t="str">
        <f t="shared" si="332"/>
        <v>plays</v>
      </c>
      <c r="S3577" s="8">
        <f t="shared" si="333"/>
        <v>42561.783877314811</v>
      </c>
      <c r="T3577" s="8">
        <f t="shared" si="334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5"/>
        <v>20</v>
      </c>
      <c r="Q3578" t="str">
        <f t="shared" si="331"/>
        <v>theater</v>
      </c>
      <c r="R3578" t="str">
        <f t="shared" si="332"/>
        <v>plays</v>
      </c>
      <c r="S3578" s="8">
        <f t="shared" si="333"/>
        <v>42649.54923611111</v>
      </c>
      <c r="T3578" s="8">
        <f t="shared" si="334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5"/>
        <v>29</v>
      </c>
      <c r="Q3579" t="str">
        <f t="shared" si="331"/>
        <v>theater</v>
      </c>
      <c r="R3579" t="str">
        <f t="shared" si="332"/>
        <v>plays</v>
      </c>
      <c r="S3579" s="8">
        <f t="shared" si="333"/>
        <v>42093.786840277782</v>
      </c>
      <c r="T3579" s="8">
        <f t="shared" si="334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5"/>
        <v>41</v>
      </c>
      <c r="Q3580" t="str">
        <f t="shared" si="331"/>
        <v>theater</v>
      </c>
      <c r="R3580" t="str">
        <f t="shared" si="332"/>
        <v>plays</v>
      </c>
      <c r="S3580" s="8">
        <f t="shared" si="333"/>
        <v>42460.733530092592</v>
      </c>
      <c r="T3580" s="8">
        <f t="shared" si="334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5"/>
        <v>36</v>
      </c>
      <c r="Q3581" t="str">
        <f t="shared" si="331"/>
        <v>theater</v>
      </c>
      <c r="R3581" t="str">
        <f t="shared" si="332"/>
        <v>plays</v>
      </c>
      <c r="S3581" s="8">
        <f t="shared" si="333"/>
        <v>42430.762222222227</v>
      </c>
      <c r="T3581" s="8">
        <f t="shared" si="334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5"/>
        <v>38</v>
      </c>
      <c r="Q3582" t="str">
        <f t="shared" si="331"/>
        <v>theater</v>
      </c>
      <c r="R3582" t="str">
        <f t="shared" si="332"/>
        <v>plays</v>
      </c>
      <c r="S3582" s="8">
        <f t="shared" si="333"/>
        <v>42026.176180555558</v>
      </c>
      <c r="T3582" s="8">
        <f t="shared" si="334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5"/>
        <v>33</v>
      </c>
      <c r="Q3583" t="str">
        <f t="shared" si="331"/>
        <v>theater</v>
      </c>
      <c r="R3583" t="str">
        <f t="shared" si="332"/>
        <v>plays</v>
      </c>
      <c r="S3583" s="8">
        <f t="shared" si="333"/>
        <v>41836.471180555556</v>
      </c>
      <c r="T3583" s="8">
        <f t="shared" si="334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5"/>
        <v>59</v>
      </c>
      <c r="Q3584" t="str">
        <f t="shared" si="331"/>
        <v>theater</v>
      </c>
      <c r="R3584" t="str">
        <f t="shared" si="332"/>
        <v>plays</v>
      </c>
      <c r="S3584" s="8">
        <f t="shared" si="333"/>
        <v>42451.095856481479</v>
      </c>
      <c r="T3584" s="8">
        <f t="shared" si="334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5"/>
        <v>136</v>
      </c>
      <c r="Q3585" t="str">
        <f t="shared" si="331"/>
        <v>theater</v>
      </c>
      <c r="R3585" t="str">
        <f t="shared" si="332"/>
        <v>plays</v>
      </c>
      <c r="S3585" s="8">
        <f t="shared" si="333"/>
        <v>42418.425983796296</v>
      </c>
      <c r="T3585" s="8">
        <f t="shared" si="334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ROUND(E3586/D3586*100,0)</f>
        <v>116</v>
      </c>
      <c r="P3586">
        <f t="shared" si="335"/>
        <v>31</v>
      </c>
      <c r="Q3586" t="str">
        <f t="shared" si="331"/>
        <v>theater</v>
      </c>
      <c r="R3586" t="str">
        <f t="shared" si="332"/>
        <v>plays</v>
      </c>
      <c r="S3586" s="8">
        <f t="shared" si="333"/>
        <v>42168.316481481481</v>
      </c>
      <c r="T3586" s="8">
        <f t="shared" si="334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</v>
      </c>
      <c r="P3587">
        <f t="shared" si="335"/>
        <v>176</v>
      </c>
      <c r="Q3587" t="str">
        <f t="shared" ref="Q3587:Q3650" si="337">LEFT(N3587,SEARCH("/",N3587)-1)</f>
        <v>theater</v>
      </c>
      <c r="R3587" t="str">
        <f t="shared" ref="R3587:R3650" si="338">RIGHT(N3587,LEN(N3587)-SEARCH("/",N3587))</f>
        <v>plays</v>
      </c>
      <c r="S3587" s="8">
        <f t="shared" ref="S3587:S3650" si="339">(((J3587/60)/60)/24)+DATE(1970,1,1)</f>
        <v>41964.716319444444</v>
      </c>
      <c r="T3587" s="8">
        <f t="shared" ref="T3587:T3650" si="340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5"/>
        <v>152</v>
      </c>
      <c r="Q3588" t="str">
        <f t="shared" si="337"/>
        <v>theater</v>
      </c>
      <c r="R3588" t="str">
        <f t="shared" si="338"/>
        <v>plays</v>
      </c>
      <c r="S3588" s="8">
        <f t="shared" si="339"/>
        <v>42576.697569444441</v>
      </c>
      <c r="T3588" s="8">
        <f t="shared" si="340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5"/>
        <v>23</v>
      </c>
      <c r="Q3589" t="str">
        <f t="shared" si="337"/>
        <v>theater</v>
      </c>
      <c r="R3589" t="str">
        <f t="shared" si="338"/>
        <v>plays</v>
      </c>
      <c r="S3589" s="8">
        <f t="shared" si="339"/>
        <v>42503.539976851855</v>
      </c>
      <c r="T3589" s="8">
        <f t="shared" si="340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ref="P3590:P3653" si="341">ROUND(E3590/L3590,0)</f>
        <v>18</v>
      </c>
      <c r="Q3590" t="str">
        <f t="shared" si="337"/>
        <v>theater</v>
      </c>
      <c r="R3590" t="str">
        <f t="shared" si="338"/>
        <v>plays</v>
      </c>
      <c r="S3590" s="8">
        <f t="shared" si="339"/>
        <v>42101.828819444447</v>
      </c>
      <c r="T3590" s="8">
        <f t="shared" si="340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41"/>
        <v>82</v>
      </c>
      <c r="Q3591" t="str">
        <f t="shared" si="337"/>
        <v>theater</v>
      </c>
      <c r="R3591" t="str">
        <f t="shared" si="338"/>
        <v>plays</v>
      </c>
      <c r="S3591" s="8">
        <f t="shared" si="339"/>
        <v>42125.647534722222</v>
      </c>
      <c r="T3591" s="8">
        <f t="shared" si="340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41"/>
        <v>69</v>
      </c>
      <c r="Q3592" t="str">
        <f t="shared" si="337"/>
        <v>theater</v>
      </c>
      <c r="R3592" t="str">
        <f t="shared" si="338"/>
        <v>plays</v>
      </c>
      <c r="S3592" s="8">
        <f t="shared" si="339"/>
        <v>41902.333726851852</v>
      </c>
      <c r="T3592" s="8">
        <f t="shared" si="340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41"/>
        <v>68</v>
      </c>
      <c r="Q3593" t="str">
        <f t="shared" si="337"/>
        <v>theater</v>
      </c>
      <c r="R3593" t="str">
        <f t="shared" si="338"/>
        <v>plays</v>
      </c>
      <c r="S3593" s="8">
        <f t="shared" si="339"/>
        <v>42003.948425925926</v>
      </c>
      <c r="T3593" s="8">
        <f t="shared" si="340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41"/>
        <v>73</v>
      </c>
      <c r="Q3594" t="str">
        <f t="shared" si="337"/>
        <v>theater</v>
      </c>
      <c r="R3594" t="str">
        <f t="shared" si="338"/>
        <v>plays</v>
      </c>
      <c r="S3594" s="8">
        <f t="shared" si="339"/>
        <v>41988.829942129625</v>
      </c>
      <c r="T3594" s="8">
        <f t="shared" si="340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41"/>
        <v>77</v>
      </c>
      <c r="Q3595" t="str">
        <f t="shared" si="337"/>
        <v>theater</v>
      </c>
      <c r="R3595" t="str">
        <f t="shared" si="338"/>
        <v>plays</v>
      </c>
      <c r="S3595" s="8">
        <f t="shared" si="339"/>
        <v>41974.898599537039</v>
      </c>
      <c r="T3595" s="8">
        <f t="shared" si="340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41"/>
        <v>56</v>
      </c>
      <c r="Q3596" t="str">
        <f t="shared" si="337"/>
        <v>theater</v>
      </c>
      <c r="R3596" t="str">
        <f t="shared" si="338"/>
        <v>plays</v>
      </c>
      <c r="S3596" s="8">
        <f t="shared" si="339"/>
        <v>42592.066921296297</v>
      </c>
      <c r="T3596" s="8">
        <f t="shared" si="340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41"/>
        <v>50</v>
      </c>
      <c r="Q3597" t="str">
        <f t="shared" si="337"/>
        <v>theater</v>
      </c>
      <c r="R3597" t="str">
        <f t="shared" si="338"/>
        <v>plays</v>
      </c>
      <c r="S3597" s="8">
        <f t="shared" si="339"/>
        <v>42050.008368055554</v>
      </c>
      <c r="T3597" s="8">
        <f t="shared" si="340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41"/>
        <v>79</v>
      </c>
      <c r="Q3598" t="str">
        <f t="shared" si="337"/>
        <v>theater</v>
      </c>
      <c r="R3598" t="str">
        <f t="shared" si="338"/>
        <v>plays</v>
      </c>
      <c r="S3598" s="8">
        <f t="shared" si="339"/>
        <v>41856.715069444443</v>
      </c>
      <c r="T3598" s="8">
        <f t="shared" si="340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41"/>
        <v>78</v>
      </c>
      <c r="Q3599" t="str">
        <f t="shared" si="337"/>
        <v>theater</v>
      </c>
      <c r="R3599" t="str">
        <f t="shared" si="338"/>
        <v>plays</v>
      </c>
      <c r="S3599" s="8">
        <f t="shared" si="339"/>
        <v>42417.585532407407</v>
      </c>
      <c r="T3599" s="8">
        <f t="shared" si="340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41"/>
        <v>41</v>
      </c>
      <c r="Q3600" t="str">
        <f t="shared" si="337"/>
        <v>theater</v>
      </c>
      <c r="R3600" t="str">
        <f t="shared" si="338"/>
        <v>plays</v>
      </c>
      <c r="S3600" s="8">
        <f t="shared" si="339"/>
        <v>41866.79886574074</v>
      </c>
      <c r="T3600" s="8">
        <f t="shared" si="340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41"/>
        <v>59</v>
      </c>
      <c r="Q3601" t="str">
        <f t="shared" si="337"/>
        <v>theater</v>
      </c>
      <c r="R3601" t="str">
        <f t="shared" si="338"/>
        <v>plays</v>
      </c>
      <c r="S3601" s="8">
        <f t="shared" si="339"/>
        <v>42220.79487268519</v>
      </c>
      <c r="T3601" s="8">
        <f t="shared" si="340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41"/>
        <v>3</v>
      </c>
      <c r="Q3602" t="str">
        <f t="shared" si="337"/>
        <v>theater</v>
      </c>
      <c r="R3602" t="str">
        <f t="shared" si="338"/>
        <v>plays</v>
      </c>
      <c r="S3602" s="8">
        <f t="shared" si="339"/>
        <v>42628.849120370374</v>
      </c>
      <c r="T3602" s="8">
        <f t="shared" si="340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41"/>
        <v>39</v>
      </c>
      <c r="Q3603" t="str">
        <f t="shared" si="337"/>
        <v>theater</v>
      </c>
      <c r="R3603" t="str">
        <f t="shared" si="338"/>
        <v>plays</v>
      </c>
      <c r="S3603" s="8">
        <f t="shared" si="339"/>
        <v>41990.99863425926</v>
      </c>
      <c r="T3603" s="8">
        <f t="shared" si="340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41"/>
        <v>82</v>
      </c>
      <c r="Q3604" t="str">
        <f t="shared" si="337"/>
        <v>theater</v>
      </c>
      <c r="R3604" t="str">
        <f t="shared" si="338"/>
        <v>plays</v>
      </c>
      <c r="S3604" s="8">
        <f t="shared" si="339"/>
        <v>42447.894432870366</v>
      </c>
      <c r="T3604" s="8">
        <f t="shared" si="340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41"/>
        <v>45</v>
      </c>
      <c r="Q3605" t="str">
        <f t="shared" si="337"/>
        <v>theater</v>
      </c>
      <c r="R3605" t="str">
        <f t="shared" si="338"/>
        <v>plays</v>
      </c>
      <c r="S3605" s="8">
        <f t="shared" si="339"/>
        <v>42283.864351851851</v>
      </c>
      <c r="T3605" s="8">
        <f t="shared" si="340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41"/>
        <v>49</v>
      </c>
      <c r="Q3606" t="str">
        <f t="shared" si="337"/>
        <v>theater</v>
      </c>
      <c r="R3606" t="str">
        <f t="shared" si="338"/>
        <v>plays</v>
      </c>
      <c r="S3606" s="8">
        <f t="shared" si="339"/>
        <v>42483.015694444446</v>
      </c>
      <c r="T3606" s="8">
        <f t="shared" si="340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41"/>
        <v>31</v>
      </c>
      <c r="Q3607" t="str">
        <f t="shared" si="337"/>
        <v>theater</v>
      </c>
      <c r="R3607" t="str">
        <f t="shared" si="338"/>
        <v>plays</v>
      </c>
      <c r="S3607" s="8">
        <f t="shared" si="339"/>
        <v>42383.793124999997</v>
      </c>
      <c r="T3607" s="8">
        <f t="shared" si="340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41"/>
        <v>61</v>
      </c>
      <c r="Q3608" t="str">
        <f t="shared" si="337"/>
        <v>theater</v>
      </c>
      <c r="R3608" t="str">
        <f t="shared" si="338"/>
        <v>plays</v>
      </c>
      <c r="S3608" s="8">
        <f t="shared" si="339"/>
        <v>42566.604826388888</v>
      </c>
      <c r="T3608" s="8">
        <f t="shared" si="340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41"/>
        <v>29</v>
      </c>
      <c r="Q3609" t="str">
        <f t="shared" si="337"/>
        <v>theater</v>
      </c>
      <c r="R3609" t="str">
        <f t="shared" si="338"/>
        <v>plays</v>
      </c>
      <c r="S3609" s="8">
        <f t="shared" si="339"/>
        <v>42338.963912037041</v>
      </c>
      <c r="T3609" s="8">
        <f t="shared" si="340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41"/>
        <v>30</v>
      </c>
      <c r="Q3610" t="str">
        <f t="shared" si="337"/>
        <v>theater</v>
      </c>
      <c r="R3610" t="str">
        <f t="shared" si="338"/>
        <v>plays</v>
      </c>
      <c r="S3610" s="8">
        <f t="shared" si="339"/>
        <v>42506.709375000006</v>
      </c>
      <c r="T3610" s="8">
        <f t="shared" si="340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41"/>
        <v>143</v>
      </c>
      <c r="Q3611" t="str">
        <f t="shared" si="337"/>
        <v>theater</v>
      </c>
      <c r="R3611" t="str">
        <f t="shared" si="338"/>
        <v>plays</v>
      </c>
      <c r="S3611" s="8">
        <f t="shared" si="339"/>
        <v>42429.991724537031</v>
      </c>
      <c r="T3611" s="8">
        <f t="shared" si="340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41"/>
        <v>52</v>
      </c>
      <c r="Q3612" t="str">
        <f t="shared" si="337"/>
        <v>theater</v>
      </c>
      <c r="R3612" t="str">
        <f t="shared" si="338"/>
        <v>plays</v>
      </c>
      <c r="S3612" s="8">
        <f t="shared" si="339"/>
        <v>42203.432129629626</v>
      </c>
      <c r="T3612" s="8">
        <f t="shared" si="340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41"/>
        <v>67</v>
      </c>
      <c r="Q3613" t="str">
        <f t="shared" si="337"/>
        <v>theater</v>
      </c>
      <c r="R3613" t="str">
        <f t="shared" si="338"/>
        <v>plays</v>
      </c>
      <c r="S3613" s="8">
        <f t="shared" si="339"/>
        <v>42072.370381944449</v>
      </c>
      <c r="T3613" s="8">
        <f t="shared" si="340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41"/>
        <v>127</v>
      </c>
      <c r="Q3614" t="str">
        <f t="shared" si="337"/>
        <v>theater</v>
      </c>
      <c r="R3614" t="str">
        <f t="shared" si="338"/>
        <v>plays</v>
      </c>
      <c r="S3614" s="8">
        <f t="shared" si="339"/>
        <v>41789.726979166669</v>
      </c>
      <c r="T3614" s="8">
        <f t="shared" si="340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41"/>
        <v>63</v>
      </c>
      <c r="Q3615" t="str">
        <f t="shared" si="337"/>
        <v>theater</v>
      </c>
      <c r="R3615" t="str">
        <f t="shared" si="338"/>
        <v>plays</v>
      </c>
      <c r="S3615" s="8">
        <f t="shared" si="339"/>
        <v>41788.58997685185</v>
      </c>
      <c r="T3615" s="8">
        <f t="shared" si="340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41"/>
        <v>35</v>
      </c>
      <c r="Q3616" t="str">
        <f t="shared" si="337"/>
        <v>theater</v>
      </c>
      <c r="R3616" t="str">
        <f t="shared" si="338"/>
        <v>plays</v>
      </c>
      <c r="S3616" s="8">
        <f t="shared" si="339"/>
        <v>42144.041851851856</v>
      </c>
      <c r="T3616" s="8">
        <f t="shared" si="340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41"/>
        <v>37</v>
      </c>
      <c r="Q3617" t="str">
        <f t="shared" si="337"/>
        <v>theater</v>
      </c>
      <c r="R3617" t="str">
        <f t="shared" si="338"/>
        <v>plays</v>
      </c>
      <c r="S3617" s="8">
        <f t="shared" si="339"/>
        <v>42318.593703703707</v>
      </c>
      <c r="T3617" s="8">
        <f t="shared" si="340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41"/>
        <v>69</v>
      </c>
      <c r="Q3618" t="str">
        <f t="shared" si="337"/>
        <v>theater</v>
      </c>
      <c r="R3618" t="str">
        <f t="shared" si="338"/>
        <v>plays</v>
      </c>
      <c r="S3618" s="8">
        <f t="shared" si="339"/>
        <v>42052.949814814812</v>
      </c>
      <c r="T3618" s="8">
        <f t="shared" si="340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41"/>
        <v>17</v>
      </c>
      <c r="Q3619" t="str">
        <f t="shared" si="337"/>
        <v>theater</v>
      </c>
      <c r="R3619" t="str">
        <f t="shared" si="338"/>
        <v>plays</v>
      </c>
      <c r="S3619" s="8">
        <f t="shared" si="339"/>
        <v>42779.610289351855</v>
      </c>
      <c r="T3619" s="8">
        <f t="shared" si="340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41"/>
        <v>36</v>
      </c>
      <c r="Q3620" t="str">
        <f t="shared" si="337"/>
        <v>theater</v>
      </c>
      <c r="R3620" t="str">
        <f t="shared" si="338"/>
        <v>plays</v>
      </c>
      <c r="S3620" s="8">
        <f t="shared" si="339"/>
        <v>42128.627893518518</v>
      </c>
      <c r="T3620" s="8">
        <f t="shared" si="340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41"/>
        <v>66</v>
      </c>
      <c r="Q3621" t="str">
        <f t="shared" si="337"/>
        <v>theater</v>
      </c>
      <c r="R3621" t="str">
        <f t="shared" si="338"/>
        <v>plays</v>
      </c>
      <c r="S3621" s="8">
        <f t="shared" si="339"/>
        <v>42661.132245370376</v>
      </c>
      <c r="T3621" s="8">
        <f t="shared" si="340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41"/>
        <v>56</v>
      </c>
      <c r="Q3622" t="str">
        <f t="shared" si="337"/>
        <v>theater</v>
      </c>
      <c r="R3622" t="str">
        <f t="shared" si="338"/>
        <v>plays</v>
      </c>
      <c r="S3622" s="8">
        <f t="shared" si="339"/>
        <v>42037.938206018516</v>
      </c>
      <c r="T3622" s="8">
        <f t="shared" si="340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41"/>
        <v>47</v>
      </c>
      <c r="Q3623" t="str">
        <f t="shared" si="337"/>
        <v>theater</v>
      </c>
      <c r="R3623" t="str">
        <f t="shared" si="338"/>
        <v>plays</v>
      </c>
      <c r="S3623" s="8">
        <f t="shared" si="339"/>
        <v>42619.935694444444</v>
      </c>
      <c r="T3623" s="8">
        <f t="shared" si="340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41"/>
        <v>48</v>
      </c>
      <c r="Q3624" t="str">
        <f t="shared" si="337"/>
        <v>theater</v>
      </c>
      <c r="R3624" t="str">
        <f t="shared" si="338"/>
        <v>plays</v>
      </c>
      <c r="S3624" s="8">
        <f t="shared" si="339"/>
        <v>41877.221886574072</v>
      </c>
      <c r="T3624" s="8">
        <f t="shared" si="340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41"/>
        <v>88</v>
      </c>
      <c r="Q3625" t="str">
        <f t="shared" si="337"/>
        <v>theater</v>
      </c>
      <c r="R3625" t="str">
        <f t="shared" si="338"/>
        <v>plays</v>
      </c>
      <c r="S3625" s="8">
        <f t="shared" si="339"/>
        <v>41828.736921296295</v>
      </c>
      <c r="T3625" s="8">
        <f t="shared" si="340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41"/>
        <v>81</v>
      </c>
      <c r="Q3626" t="str">
        <f t="shared" si="337"/>
        <v>theater</v>
      </c>
      <c r="R3626" t="str">
        <f t="shared" si="338"/>
        <v>plays</v>
      </c>
      <c r="S3626" s="8">
        <f t="shared" si="339"/>
        <v>42545.774189814809</v>
      </c>
      <c r="T3626" s="8">
        <f t="shared" si="340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41"/>
        <v>39</v>
      </c>
      <c r="Q3627" t="str">
        <f t="shared" si="337"/>
        <v>theater</v>
      </c>
      <c r="R3627" t="str">
        <f t="shared" si="338"/>
        <v>plays</v>
      </c>
      <c r="S3627" s="8">
        <f t="shared" si="339"/>
        <v>42157.652511574073</v>
      </c>
      <c r="T3627" s="8">
        <f t="shared" si="340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41"/>
        <v>85</v>
      </c>
      <c r="Q3628" t="str">
        <f t="shared" si="337"/>
        <v>theater</v>
      </c>
      <c r="R3628" t="str">
        <f t="shared" si="338"/>
        <v>plays</v>
      </c>
      <c r="S3628" s="8">
        <f t="shared" si="339"/>
        <v>41846.667326388888</v>
      </c>
      <c r="T3628" s="8">
        <f t="shared" si="340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41"/>
        <v>69</v>
      </c>
      <c r="Q3629" t="str">
        <f t="shared" si="337"/>
        <v>theater</v>
      </c>
      <c r="R3629" t="str">
        <f t="shared" si="338"/>
        <v>plays</v>
      </c>
      <c r="S3629" s="8">
        <f t="shared" si="339"/>
        <v>42460.741747685184</v>
      </c>
      <c r="T3629" s="8">
        <f t="shared" si="340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41"/>
        <v>#DIV/0!</v>
      </c>
      <c r="Q3630" t="str">
        <f t="shared" si="337"/>
        <v>theater</v>
      </c>
      <c r="R3630" t="str">
        <f t="shared" si="338"/>
        <v>musical</v>
      </c>
      <c r="S3630" s="8">
        <f t="shared" si="339"/>
        <v>42291.833287037036</v>
      </c>
      <c r="T3630" s="8">
        <f t="shared" si="340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41"/>
        <v>1</v>
      </c>
      <c r="Q3631" t="str">
        <f t="shared" si="337"/>
        <v>theater</v>
      </c>
      <c r="R3631" t="str">
        <f t="shared" si="338"/>
        <v>musical</v>
      </c>
      <c r="S3631" s="8">
        <f t="shared" si="339"/>
        <v>42437.094490740739</v>
      </c>
      <c r="T3631" s="8">
        <f t="shared" si="340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41"/>
        <v>1</v>
      </c>
      <c r="Q3632" t="str">
        <f t="shared" si="337"/>
        <v>theater</v>
      </c>
      <c r="R3632" t="str">
        <f t="shared" si="338"/>
        <v>musical</v>
      </c>
      <c r="S3632" s="8">
        <f t="shared" si="339"/>
        <v>41942.84710648148</v>
      </c>
      <c r="T3632" s="8">
        <f t="shared" si="340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41"/>
        <v>148</v>
      </c>
      <c r="Q3633" t="str">
        <f t="shared" si="337"/>
        <v>theater</v>
      </c>
      <c r="R3633" t="str">
        <f t="shared" si="338"/>
        <v>musical</v>
      </c>
      <c r="S3633" s="8">
        <f t="shared" si="339"/>
        <v>41880.753437499996</v>
      </c>
      <c r="T3633" s="8">
        <f t="shared" si="340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41"/>
        <v>100</v>
      </c>
      <c r="Q3634" t="str">
        <f t="shared" si="337"/>
        <v>theater</v>
      </c>
      <c r="R3634" t="str">
        <f t="shared" si="338"/>
        <v>musical</v>
      </c>
      <c r="S3634" s="8">
        <f t="shared" si="339"/>
        <v>41946.936909722222</v>
      </c>
      <c r="T3634" s="8">
        <f t="shared" si="340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41"/>
        <v>57</v>
      </c>
      <c r="Q3635" t="str">
        <f t="shared" si="337"/>
        <v>theater</v>
      </c>
      <c r="R3635" t="str">
        <f t="shared" si="338"/>
        <v>musical</v>
      </c>
      <c r="S3635" s="8">
        <f t="shared" si="339"/>
        <v>42649.623460648145</v>
      </c>
      <c r="T3635" s="8">
        <f t="shared" si="340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41"/>
        <v>177</v>
      </c>
      <c r="Q3636" t="str">
        <f t="shared" si="337"/>
        <v>theater</v>
      </c>
      <c r="R3636" t="str">
        <f t="shared" si="338"/>
        <v>musical</v>
      </c>
      <c r="S3636" s="8">
        <f t="shared" si="339"/>
        <v>42701.166365740741</v>
      </c>
      <c r="T3636" s="8">
        <f t="shared" si="340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41"/>
        <v>128</v>
      </c>
      <c r="Q3637" t="str">
        <f t="shared" si="337"/>
        <v>theater</v>
      </c>
      <c r="R3637" t="str">
        <f t="shared" si="338"/>
        <v>musical</v>
      </c>
      <c r="S3637" s="8">
        <f t="shared" si="339"/>
        <v>42450.88282407407</v>
      </c>
      <c r="T3637" s="8">
        <f t="shared" si="340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41"/>
        <v>#DIV/0!</v>
      </c>
      <c r="Q3638" t="str">
        <f t="shared" si="337"/>
        <v>theater</v>
      </c>
      <c r="R3638" t="str">
        <f t="shared" si="338"/>
        <v>musical</v>
      </c>
      <c r="S3638" s="8">
        <f t="shared" si="339"/>
        <v>42226.694780092599</v>
      </c>
      <c r="T3638" s="8">
        <f t="shared" si="340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41"/>
        <v>66</v>
      </c>
      <c r="Q3639" t="str">
        <f t="shared" si="337"/>
        <v>theater</v>
      </c>
      <c r="R3639" t="str">
        <f t="shared" si="338"/>
        <v>musical</v>
      </c>
      <c r="S3639" s="8">
        <f t="shared" si="339"/>
        <v>41975.700636574074</v>
      </c>
      <c r="T3639" s="8">
        <f t="shared" si="340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41"/>
        <v>108</v>
      </c>
      <c r="Q3640" t="str">
        <f t="shared" si="337"/>
        <v>theater</v>
      </c>
      <c r="R3640" t="str">
        <f t="shared" si="338"/>
        <v>musical</v>
      </c>
      <c r="S3640" s="8">
        <f t="shared" si="339"/>
        <v>42053.672824074078</v>
      </c>
      <c r="T3640" s="8">
        <f t="shared" si="340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41"/>
        <v>1</v>
      </c>
      <c r="Q3641" t="str">
        <f t="shared" si="337"/>
        <v>theater</v>
      </c>
      <c r="R3641" t="str">
        <f t="shared" si="338"/>
        <v>musical</v>
      </c>
      <c r="S3641" s="8">
        <f t="shared" si="339"/>
        <v>42590.677152777775</v>
      </c>
      <c r="T3641" s="8">
        <f t="shared" si="340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41"/>
        <v>18</v>
      </c>
      <c r="Q3642" t="str">
        <f t="shared" si="337"/>
        <v>theater</v>
      </c>
      <c r="R3642" t="str">
        <f t="shared" si="338"/>
        <v>musical</v>
      </c>
      <c r="S3642" s="8">
        <f t="shared" si="339"/>
        <v>42104.781597222223</v>
      </c>
      <c r="T3642" s="8">
        <f t="shared" si="340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41"/>
        <v>#DIV/0!</v>
      </c>
      <c r="Q3643" t="str">
        <f t="shared" si="337"/>
        <v>theater</v>
      </c>
      <c r="R3643" t="str">
        <f t="shared" si="338"/>
        <v>musical</v>
      </c>
      <c r="S3643" s="8">
        <f t="shared" si="339"/>
        <v>41899.627071759263</v>
      </c>
      <c r="T3643" s="8">
        <f t="shared" si="340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41"/>
        <v>8</v>
      </c>
      <c r="Q3644" t="str">
        <f t="shared" si="337"/>
        <v>theater</v>
      </c>
      <c r="R3644" t="str">
        <f t="shared" si="338"/>
        <v>musical</v>
      </c>
      <c r="S3644" s="8">
        <f t="shared" si="339"/>
        <v>42297.816284722227</v>
      </c>
      <c r="T3644" s="8">
        <f t="shared" si="340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41"/>
        <v>#DIV/0!</v>
      </c>
      <c r="Q3645" t="str">
        <f t="shared" si="337"/>
        <v>theater</v>
      </c>
      <c r="R3645" t="str">
        <f t="shared" si="338"/>
        <v>musical</v>
      </c>
      <c r="S3645" s="8">
        <f t="shared" si="339"/>
        <v>42285.143969907411</v>
      </c>
      <c r="T3645" s="8">
        <f t="shared" si="340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41"/>
        <v>68</v>
      </c>
      <c r="Q3646" t="str">
        <f t="shared" si="337"/>
        <v>theater</v>
      </c>
      <c r="R3646" t="str">
        <f t="shared" si="338"/>
        <v>musical</v>
      </c>
      <c r="S3646" s="8">
        <f t="shared" si="339"/>
        <v>42409.241747685184</v>
      </c>
      <c r="T3646" s="8">
        <f t="shared" si="340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41"/>
        <v>1</v>
      </c>
      <c r="Q3647" t="str">
        <f t="shared" si="337"/>
        <v>theater</v>
      </c>
      <c r="R3647" t="str">
        <f t="shared" si="338"/>
        <v>musical</v>
      </c>
      <c r="S3647" s="8">
        <f t="shared" si="339"/>
        <v>42665.970347222217</v>
      </c>
      <c r="T3647" s="8">
        <f t="shared" si="340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41"/>
        <v>60</v>
      </c>
      <c r="Q3648" t="str">
        <f t="shared" si="337"/>
        <v>theater</v>
      </c>
      <c r="R3648" t="str">
        <f t="shared" si="338"/>
        <v>musical</v>
      </c>
      <c r="S3648" s="8">
        <f t="shared" si="339"/>
        <v>42140.421319444446</v>
      </c>
      <c r="T3648" s="8">
        <f t="shared" si="340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41"/>
        <v>15</v>
      </c>
      <c r="Q3649" t="str">
        <f t="shared" si="337"/>
        <v>theater</v>
      </c>
      <c r="R3649" t="str">
        <f t="shared" si="338"/>
        <v>musical</v>
      </c>
      <c r="S3649" s="8">
        <f t="shared" si="339"/>
        <v>42598.749155092592</v>
      </c>
      <c r="T3649" s="8">
        <f t="shared" si="340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ROUND(E3650/D3650*100,0)</f>
        <v>100</v>
      </c>
      <c r="P3650">
        <f t="shared" si="341"/>
        <v>550</v>
      </c>
      <c r="Q3650" t="str">
        <f t="shared" si="337"/>
        <v>theater</v>
      </c>
      <c r="R3650" t="str">
        <f t="shared" si="338"/>
        <v>plays</v>
      </c>
      <c r="S3650" s="8">
        <f t="shared" si="339"/>
        <v>41887.292187500003</v>
      </c>
      <c r="T3650" s="8">
        <f t="shared" si="340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>
        <f t="shared" si="341"/>
        <v>98</v>
      </c>
      <c r="Q3651" t="str">
        <f t="shared" ref="Q3651:Q3714" si="343">LEFT(N3651,SEARCH("/",N3651)-1)</f>
        <v>theater</v>
      </c>
      <c r="R3651" t="str">
        <f t="shared" ref="R3651:R3714" si="344">RIGHT(N3651,LEN(N3651)-SEARCH("/",N3651))</f>
        <v>plays</v>
      </c>
      <c r="S3651" s="8">
        <f t="shared" ref="S3651:S3714" si="345">(((J3651/60)/60)/24)+DATE(1970,1,1)</f>
        <v>41780.712893518517</v>
      </c>
      <c r="T3651" s="8">
        <f t="shared" ref="T3651:T3714" si="346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1"/>
        <v>29</v>
      </c>
      <c r="Q3652" t="str">
        <f t="shared" si="343"/>
        <v>theater</v>
      </c>
      <c r="R3652" t="str">
        <f t="shared" si="344"/>
        <v>plays</v>
      </c>
      <c r="S3652" s="8">
        <f t="shared" si="345"/>
        <v>42381.478981481487</v>
      </c>
      <c r="T3652" s="8">
        <f t="shared" si="346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1"/>
        <v>58</v>
      </c>
      <c r="Q3653" t="str">
        <f t="shared" si="343"/>
        <v>theater</v>
      </c>
      <c r="R3653" t="str">
        <f t="shared" si="344"/>
        <v>plays</v>
      </c>
      <c r="S3653" s="8">
        <f t="shared" si="345"/>
        <v>41828.646319444444</v>
      </c>
      <c r="T3653" s="8">
        <f t="shared" si="346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ref="P3654:P3717" si="347">ROUND(E3654/L3654,0)</f>
        <v>44</v>
      </c>
      <c r="Q3654" t="str">
        <f t="shared" si="343"/>
        <v>theater</v>
      </c>
      <c r="R3654" t="str">
        <f t="shared" si="344"/>
        <v>plays</v>
      </c>
      <c r="S3654" s="8">
        <f t="shared" si="345"/>
        <v>42596.644699074073</v>
      </c>
      <c r="T3654" s="8">
        <f t="shared" si="346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7"/>
        <v>61</v>
      </c>
      <c r="Q3655" t="str">
        <f t="shared" si="343"/>
        <v>theater</v>
      </c>
      <c r="R3655" t="str">
        <f t="shared" si="344"/>
        <v>plays</v>
      </c>
      <c r="S3655" s="8">
        <f t="shared" si="345"/>
        <v>42191.363506944443</v>
      </c>
      <c r="T3655" s="8">
        <f t="shared" si="346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7"/>
        <v>69</v>
      </c>
      <c r="Q3656" t="str">
        <f t="shared" si="343"/>
        <v>theater</v>
      </c>
      <c r="R3656" t="str">
        <f t="shared" si="344"/>
        <v>plays</v>
      </c>
      <c r="S3656" s="8">
        <f t="shared" si="345"/>
        <v>42440.416504629626</v>
      </c>
      <c r="T3656" s="8">
        <f t="shared" si="346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7"/>
        <v>74</v>
      </c>
      <c r="Q3657" t="str">
        <f t="shared" si="343"/>
        <v>theater</v>
      </c>
      <c r="R3657" t="str">
        <f t="shared" si="344"/>
        <v>plays</v>
      </c>
      <c r="S3657" s="8">
        <f t="shared" si="345"/>
        <v>42173.803217592591</v>
      </c>
      <c r="T3657" s="8">
        <f t="shared" si="346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7"/>
        <v>115</v>
      </c>
      <c r="Q3658" t="str">
        <f t="shared" si="343"/>
        <v>theater</v>
      </c>
      <c r="R3658" t="str">
        <f t="shared" si="344"/>
        <v>plays</v>
      </c>
      <c r="S3658" s="8">
        <f t="shared" si="345"/>
        <v>42737.910138888896</v>
      </c>
      <c r="T3658" s="8">
        <f t="shared" si="346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7"/>
        <v>111</v>
      </c>
      <c r="Q3659" t="str">
        <f t="shared" si="343"/>
        <v>theater</v>
      </c>
      <c r="R3659" t="str">
        <f t="shared" si="344"/>
        <v>plays</v>
      </c>
      <c r="S3659" s="8">
        <f t="shared" si="345"/>
        <v>42499.629849537043</v>
      </c>
      <c r="T3659" s="8">
        <f t="shared" si="346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7"/>
        <v>76</v>
      </c>
      <c r="Q3660" t="str">
        <f t="shared" si="343"/>
        <v>theater</v>
      </c>
      <c r="R3660" t="str">
        <f t="shared" si="344"/>
        <v>plays</v>
      </c>
      <c r="S3660" s="8">
        <f t="shared" si="345"/>
        <v>41775.858564814815</v>
      </c>
      <c r="T3660" s="8">
        <f t="shared" si="346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7"/>
        <v>235</v>
      </c>
      <c r="Q3661" t="str">
        <f t="shared" si="343"/>
        <v>theater</v>
      </c>
      <c r="R3661" t="str">
        <f t="shared" si="344"/>
        <v>plays</v>
      </c>
      <c r="S3661" s="8">
        <f t="shared" si="345"/>
        <v>42055.277199074073</v>
      </c>
      <c r="T3661" s="8">
        <f t="shared" si="346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7"/>
        <v>11</v>
      </c>
      <c r="Q3662" t="str">
        <f t="shared" si="343"/>
        <v>theater</v>
      </c>
      <c r="R3662" t="str">
        <f t="shared" si="344"/>
        <v>plays</v>
      </c>
      <c r="S3662" s="8">
        <f t="shared" si="345"/>
        <v>41971.881076388891</v>
      </c>
      <c r="T3662" s="8">
        <f t="shared" si="346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7"/>
        <v>93</v>
      </c>
      <c r="Q3663" t="str">
        <f t="shared" si="343"/>
        <v>theater</v>
      </c>
      <c r="R3663" t="str">
        <f t="shared" si="344"/>
        <v>plays</v>
      </c>
      <c r="S3663" s="8">
        <f t="shared" si="345"/>
        <v>42447.896666666667</v>
      </c>
      <c r="T3663" s="8">
        <f t="shared" si="346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7"/>
        <v>203</v>
      </c>
      <c r="Q3664" t="str">
        <f t="shared" si="343"/>
        <v>theater</v>
      </c>
      <c r="R3664" t="str">
        <f t="shared" si="344"/>
        <v>plays</v>
      </c>
      <c r="S3664" s="8">
        <f t="shared" si="345"/>
        <v>42064.220069444447</v>
      </c>
      <c r="T3664" s="8">
        <f t="shared" si="346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7"/>
        <v>26</v>
      </c>
      <c r="Q3665" t="str">
        <f t="shared" si="343"/>
        <v>theater</v>
      </c>
      <c r="R3665" t="str">
        <f t="shared" si="344"/>
        <v>plays</v>
      </c>
      <c r="S3665" s="8">
        <f t="shared" si="345"/>
        <v>42665.451736111107</v>
      </c>
      <c r="T3665" s="8">
        <f t="shared" si="346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7"/>
        <v>46</v>
      </c>
      <c r="Q3666" t="str">
        <f t="shared" si="343"/>
        <v>theater</v>
      </c>
      <c r="R3666" t="str">
        <f t="shared" si="344"/>
        <v>plays</v>
      </c>
      <c r="S3666" s="8">
        <f t="shared" si="345"/>
        <v>42523.248715277776</v>
      </c>
      <c r="T3666" s="8">
        <f t="shared" si="346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7"/>
        <v>51</v>
      </c>
      <c r="Q3667" t="str">
        <f t="shared" si="343"/>
        <v>theater</v>
      </c>
      <c r="R3667" t="str">
        <f t="shared" si="344"/>
        <v>plays</v>
      </c>
      <c r="S3667" s="8">
        <f t="shared" si="345"/>
        <v>42294.808124999996</v>
      </c>
      <c r="T3667" s="8">
        <f t="shared" si="346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7"/>
        <v>32</v>
      </c>
      <c r="Q3668" t="str">
        <f t="shared" si="343"/>
        <v>theater</v>
      </c>
      <c r="R3668" t="str">
        <f t="shared" si="344"/>
        <v>plays</v>
      </c>
      <c r="S3668" s="8">
        <f t="shared" si="345"/>
        <v>41822.90488425926</v>
      </c>
      <c r="T3668" s="8">
        <f t="shared" si="346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7"/>
        <v>53</v>
      </c>
      <c r="Q3669" t="str">
        <f t="shared" si="343"/>
        <v>theater</v>
      </c>
      <c r="R3669" t="str">
        <f t="shared" si="344"/>
        <v>plays</v>
      </c>
      <c r="S3669" s="8">
        <f t="shared" si="345"/>
        <v>42173.970127314817</v>
      </c>
      <c r="T3669" s="8">
        <f t="shared" si="346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7"/>
        <v>37</v>
      </c>
      <c r="Q3670" t="str">
        <f t="shared" si="343"/>
        <v>theater</v>
      </c>
      <c r="R3670" t="str">
        <f t="shared" si="344"/>
        <v>plays</v>
      </c>
      <c r="S3670" s="8">
        <f t="shared" si="345"/>
        <v>42185.556157407409</v>
      </c>
      <c r="T3670" s="8">
        <f t="shared" si="346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7"/>
        <v>81</v>
      </c>
      <c r="Q3671" t="str">
        <f t="shared" si="343"/>
        <v>theater</v>
      </c>
      <c r="R3671" t="str">
        <f t="shared" si="344"/>
        <v>plays</v>
      </c>
      <c r="S3671" s="8">
        <f t="shared" si="345"/>
        <v>42136.675196759257</v>
      </c>
      <c r="T3671" s="8">
        <f t="shared" si="346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7"/>
        <v>20</v>
      </c>
      <c r="Q3672" t="str">
        <f t="shared" si="343"/>
        <v>theater</v>
      </c>
      <c r="R3672" t="str">
        <f t="shared" si="344"/>
        <v>plays</v>
      </c>
      <c r="S3672" s="8">
        <f t="shared" si="345"/>
        <v>42142.514016203699</v>
      </c>
      <c r="T3672" s="8">
        <f t="shared" si="346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7"/>
        <v>88</v>
      </c>
      <c r="Q3673" t="str">
        <f t="shared" si="343"/>
        <v>theater</v>
      </c>
      <c r="R3673" t="str">
        <f t="shared" si="344"/>
        <v>plays</v>
      </c>
      <c r="S3673" s="8">
        <f t="shared" si="345"/>
        <v>41820.62809027778</v>
      </c>
      <c r="T3673" s="8">
        <f t="shared" si="346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7"/>
        <v>53</v>
      </c>
      <c r="Q3674" t="str">
        <f t="shared" si="343"/>
        <v>theater</v>
      </c>
      <c r="R3674" t="str">
        <f t="shared" si="344"/>
        <v>plays</v>
      </c>
      <c r="S3674" s="8">
        <f t="shared" si="345"/>
        <v>41878.946574074071</v>
      </c>
      <c r="T3674" s="8">
        <f t="shared" si="346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7"/>
        <v>40</v>
      </c>
      <c r="Q3675" t="str">
        <f t="shared" si="343"/>
        <v>theater</v>
      </c>
      <c r="R3675" t="str">
        <f t="shared" si="344"/>
        <v>plays</v>
      </c>
      <c r="S3675" s="8">
        <f t="shared" si="345"/>
        <v>41914.295104166667</v>
      </c>
      <c r="T3675" s="8">
        <f t="shared" si="346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7"/>
        <v>145</v>
      </c>
      <c r="Q3676" t="str">
        <f t="shared" si="343"/>
        <v>theater</v>
      </c>
      <c r="R3676" t="str">
        <f t="shared" si="344"/>
        <v>plays</v>
      </c>
      <c r="S3676" s="8">
        <f t="shared" si="345"/>
        <v>42556.873020833329</v>
      </c>
      <c r="T3676" s="8">
        <f t="shared" si="346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7"/>
        <v>23</v>
      </c>
      <c r="Q3677" t="str">
        <f t="shared" si="343"/>
        <v>theater</v>
      </c>
      <c r="R3677" t="str">
        <f t="shared" si="344"/>
        <v>plays</v>
      </c>
      <c r="S3677" s="8">
        <f t="shared" si="345"/>
        <v>42493.597013888888</v>
      </c>
      <c r="T3677" s="8">
        <f t="shared" si="346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7"/>
        <v>64</v>
      </c>
      <c r="Q3678" t="str">
        <f t="shared" si="343"/>
        <v>theater</v>
      </c>
      <c r="R3678" t="str">
        <f t="shared" si="344"/>
        <v>plays</v>
      </c>
      <c r="S3678" s="8">
        <f t="shared" si="345"/>
        <v>41876.815787037034</v>
      </c>
      <c r="T3678" s="8">
        <f t="shared" si="346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7"/>
        <v>62</v>
      </c>
      <c r="Q3679" t="str">
        <f t="shared" si="343"/>
        <v>theater</v>
      </c>
      <c r="R3679" t="str">
        <f t="shared" si="344"/>
        <v>plays</v>
      </c>
      <c r="S3679" s="8">
        <f t="shared" si="345"/>
        <v>41802.574282407404</v>
      </c>
      <c r="T3679" s="8">
        <f t="shared" si="346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7"/>
        <v>66</v>
      </c>
      <c r="Q3680" t="str">
        <f t="shared" si="343"/>
        <v>theater</v>
      </c>
      <c r="R3680" t="str">
        <f t="shared" si="344"/>
        <v>plays</v>
      </c>
      <c r="S3680" s="8">
        <f t="shared" si="345"/>
        <v>42120.531226851846</v>
      </c>
      <c r="T3680" s="8">
        <f t="shared" si="346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7"/>
        <v>73</v>
      </c>
      <c r="Q3681" t="str">
        <f t="shared" si="343"/>
        <v>theater</v>
      </c>
      <c r="R3681" t="str">
        <f t="shared" si="344"/>
        <v>plays</v>
      </c>
      <c r="S3681" s="8">
        <f t="shared" si="345"/>
        <v>41786.761354166665</v>
      </c>
      <c r="T3681" s="8">
        <f t="shared" si="346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7"/>
        <v>100</v>
      </c>
      <c r="Q3682" t="str">
        <f t="shared" si="343"/>
        <v>theater</v>
      </c>
      <c r="R3682" t="str">
        <f t="shared" si="344"/>
        <v>plays</v>
      </c>
      <c r="S3682" s="8">
        <f t="shared" si="345"/>
        <v>42627.454097222217</v>
      </c>
      <c r="T3682" s="8">
        <f t="shared" si="346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7"/>
        <v>62</v>
      </c>
      <c r="Q3683" t="str">
        <f t="shared" si="343"/>
        <v>theater</v>
      </c>
      <c r="R3683" t="str">
        <f t="shared" si="344"/>
        <v>plays</v>
      </c>
      <c r="S3683" s="8">
        <f t="shared" si="345"/>
        <v>42374.651504629626</v>
      </c>
      <c r="T3683" s="8">
        <f t="shared" si="346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7"/>
        <v>62</v>
      </c>
      <c r="Q3684" t="str">
        <f t="shared" si="343"/>
        <v>theater</v>
      </c>
      <c r="R3684" t="str">
        <f t="shared" si="344"/>
        <v>plays</v>
      </c>
      <c r="S3684" s="8">
        <f t="shared" si="345"/>
        <v>41772.685393518521</v>
      </c>
      <c r="T3684" s="8">
        <f t="shared" si="346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7"/>
        <v>59</v>
      </c>
      <c r="Q3685" t="str">
        <f t="shared" si="343"/>
        <v>theater</v>
      </c>
      <c r="R3685" t="str">
        <f t="shared" si="344"/>
        <v>plays</v>
      </c>
      <c r="S3685" s="8">
        <f t="shared" si="345"/>
        <v>42633.116851851853</v>
      </c>
      <c r="T3685" s="8">
        <f t="shared" si="346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7"/>
        <v>45</v>
      </c>
      <c r="Q3686" t="str">
        <f t="shared" si="343"/>
        <v>theater</v>
      </c>
      <c r="R3686" t="str">
        <f t="shared" si="344"/>
        <v>plays</v>
      </c>
      <c r="S3686" s="8">
        <f t="shared" si="345"/>
        <v>42219.180393518516</v>
      </c>
      <c r="T3686" s="8">
        <f t="shared" si="346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7"/>
        <v>42</v>
      </c>
      <c r="Q3687" t="str">
        <f t="shared" si="343"/>
        <v>theater</v>
      </c>
      <c r="R3687" t="str">
        <f t="shared" si="344"/>
        <v>plays</v>
      </c>
      <c r="S3687" s="8">
        <f t="shared" si="345"/>
        <v>41753.593275462961</v>
      </c>
      <c r="T3687" s="8">
        <f t="shared" si="346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7"/>
        <v>59</v>
      </c>
      <c r="Q3688" t="str">
        <f t="shared" si="343"/>
        <v>theater</v>
      </c>
      <c r="R3688" t="str">
        <f t="shared" si="344"/>
        <v>plays</v>
      </c>
      <c r="S3688" s="8">
        <f t="shared" si="345"/>
        <v>42230.662731481483</v>
      </c>
      <c r="T3688" s="8">
        <f t="shared" si="346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7"/>
        <v>200</v>
      </c>
      <c r="Q3689" t="str">
        <f t="shared" si="343"/>
        <v>theater</v>
      </c>
      <c r="R3689" t="str">
        <f t="shared" si="344"/>
        <v>plays</v>
      </c>
      <c r="S3689" s="8">
        <f t="shared" si="345"/>
        <v>41787.218229166669</v>
      </c>
      <c r="T3689" s="8">
        <f t="shared" si="346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7"/>
        <v>84</v>
      </c>
      <c r="Q3690" t="str">
        <f t="shared" si="343"/>
        <v>theater</v>
      </c>
      <c r="R3690" t="str">
        <f t="shared" si="344"/>
        <v>plays</v>
      </c>
      <c r="S3690" s="8">
        <f t="shared" si="345"/>
        <v>41829.787083333329</v>
      </c>
      <c r="T3690" s="8">
        <f t="shared" si="346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7"/>
        <v>57</v>
      </c>
      <c r="Q3691" t="str">
        <f t="shared" si="343"/>
        <v>theater</v>
      </c>
      <c r="R3691" t="str">
        <f t="shared" si="344"/>
        <v>plays</v>
      </c>
      <c r="S3691" s="8">
        <f t="shared" si="345"/>
        <v>42147.826840277776</v>
      </c>
      <c r="T3691" s="8">
        <f t="shared" si="346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7"/>
        <v>58</v>
      </c>
      <c r="Q3692" t="str">
        <f t="shared" si="343"/>
        <v>theater</v>
      </c>
      <c r="R3692" t="str">
        <f t="shared" si="344"/>
        <v>plays</v>
      </c>
      <c r="S3692" s="8">
        <f t="shared" si="345"/>
        <v>41940.598182870373</v>
      </c>
      <c r="T3692" s="8">
        <f t="shared" si="346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7"/>
        <v>187</v>
      </c>
      <c r="Q3693" t="str">
        <f t="shared" si="343"/>
        <v>theater</v>
      </c>
      <c r="R3693" t="str">
        <f t="shared" si="344"/>
        <v>plays</v>
      </c>
      <c r="S3693" s="8">
        <f t="shared" si="345"/>
        <v>42020.700567129628</v>
      </c>
      <c r="T3693" s="8">
        <f t="shared" si="346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7"/>
        <v>74</v>
      </c>
      <c r="Q3694" t="str">
        <f t="shared" si="343"/>
        <v>theater</v>
      </c>
      <c r="R3694" t="str">
        <f t="shared" si="344"/>
        <v>plays</v>
      </c>
      <c r="S3694" s="8">
        <f t="shared" si="345"/>
        <v>41891.96503472222</v>
      </c>
      <c r="T3694" s="8">
        <f t="shared" si="346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7"/>
        <v>31</v>
      </c>
      <c r="Q3695" t="str">
        <f t="shared" si="343"/>
        <v>theater</v>
      </c>
      <c r="R3695" t="str">
        <f t="shared" si="344"/>
        <v>plays</v>
      </c>
      <c r="S3695" s="8">
        <f t="shared" si="345"/>
        <v>42309.191307870366</v>
      </c>
      <c r="T3695" s="8">
        <f t="shared" si="346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7"/>
        <v>63</v>
      </c>
      <c r="Q3696" t="str">
        <f t="shared" si="343"/>
        <v>theater</v>
      </c>
      <c r="R3696" t="str">
        <f t="shared" si="344"/>
        <v>plays</v>
      </c>
      <c r="S3696" s="8">
        <f t="shared" si="345"/>
        <v>42490.133877314816</v>
      </c>
      <c r="T3696" s="8">
        <f t="shared" si="346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7"/>
        <v>121</v>
      </c>
      <c r="Q3697" t="str">
        <f t="shared" si="343"/>
        <v>theater</v>
      </c>
      <c r="R3697" t="str">
        <f t="shared" si="344"/>
        <v>plays</v>
      </c>
      <c r="S3697" s="8">
        <f t="shared" si="345"/>
        <v>41995.870486111111</v>
      </c>
      <c r="T3697" s="8">
        <f t="shared" si="346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7"/>
        <v>40</v>
      </c>
      <c r="Q3698" t="str">
        <f t="shared" si="343"/>
        <v>theater</v>
      </c>
      <c r="R3698" t="str">
        <f t="shared" si="344"/>
        <v>plays</v>
      </c>
      <c r="S3698" s="8">
        <f t="shared" si="345"/>
        <v>41988.617083333331</v>
      </c>
      <c r="T3698" s="8">
        <f t="shared" si="346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7"/>
        <v>72</v>
      </c>
      <c r="Q3699" t="str">
        <f t="shared" si="343"/>
        <v>theater</v>
      </c>
      <c r="R3699" t="str">
        <f t="shared" si="344"/>
        <v>plays</v>
      </c>
      <c r="S3699" s="8">
        <f t="shared" si="345"/>
        <v>42479.465833333335</v>
      </c>
      <c r="T3699" s="8">
        <f t="shared" si="346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7"/>
        <v>41</v>
      </c>
      <c r="Q3700" t="str">
        <f t="shared" si="343"/>
        <v>theater</v>
      </c>
      <c r="R3700" t="str">
        <f t="shared" si="344"/>
        <v>plays</v>
      </c>
      <c r="S3700" s="8">
        <f t="shared" si="345"/>
        <v>42401.806562500002</v>
      </c>
      <c r="T3700" s="8">
        <f t="shared" si="346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7"/>
        <v>63</v>
      </c>
      <c r="Q3701" t="str">
        <f t="shared" si="343"/>
        <v>theater</v>
      </c>
      <c r="R3701" t="str">
        <f t="shared" si="344"/>
        <v>plays</v>
      </c>
      <c r="S3701" s="8">
        <f t="shared" si="345"/>
        <v>41897.602037037039</v>
      </c>
      <c r="T3701" s="8">
        <f t="shared" si="346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7"/>
        <v>34</v>
      </c>
      <c r="Q3702" t="str">
        <f t="shared" si="343"/>
        <v>theater</v>
      </c>
      <c r="R3702" t="str">
        <f t="shared" si="344"/>
        <v>plays</v>
      </c>
      <c r="S3702" s="8">
        <f t="shared" si="345"/>
        <v>41882.585648148146</v>
      </c>
      <c r="T3702" s="8">
        <f t="shared" si="346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7"/>
        <v>39</v>
      </c>
      <c r="Q3703" t="str">
        <f t="shared" si="343"/>
        <v>theater</v>
      </c>
      <c r="R3703" t="str">
        <f t="shared" si="344"/>
        <v>plays</v>
      </c>
      <c r="S3703" s="8">
        <f t="shared" si="345"/>
        <v>42129.541585648149</v>
      </c>
      <c r="T3703" s="8">
        <f t="shared" si="346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7"/>
        <v>156</v>
      </c>
      <c r="Q3704" t="str">
        <f t="shared" si="343"/>
        <v>theater</v>
      </c>
      <c r="R3704" t="str">
        <f t="shared" si="344"/>
        <v>plays</v>
      </c>
      <c r="S3704" s="8">
        <f t="shared" si="345"/>
        <v>42524.53800925926</v>
      </c>
      <c r="T3704" s="8">
        <f t="shared" si="346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7"/>
        <v>43</v>
      </c>
      <c r="Q3705" t="str">
        <f t="shared" si="343"/>
        <v>theater</v>
      </c>
      <c r="R3705" t="str">
        <f t="shared" si="344"/>
        <v>plays</v>
      </c>
      <c r="S3705" s="8">
        <f t="shared" si="345"/>
        <v>42556.504490740743</v>
      </c>
      <c r="T3705" s="8">
        <f t="shared" si="346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7"/>
        <v>15</v>
      </c>
      <c r="Q3706" t="str">
        <f t="shared" si="343"/>
        <v>theater</v>
      </c>
      <c r="R3706" t="str">
        <f t="shared" si="344"/>
        <v>plays</v>
      </c>
      <c r="S3706" s="8">
        <f t="shared" si="345"/>
        <v>42461.689745370371</v>
      </c>
      <c r="T3706" s="8">
        <f t="shared" si="346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7"/>
        <v>84</v>
      </c>
      <c r="Q3707" t="str">
        <f t="shared" si="343"/>
        <v>theater</v>
      </c>
      <c r="R3707" t="str">
        <f t="shared" si="344"/>
        <v>plays</v>
      </c>
      <c r="S3707" s="8">
        <f t="shared" si="345"/>
        <v>41792.542986111112</v>
      </c>
      <c r="T3707" s="8">
        <f t="shared" si="346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7"/>
        <v>140</v>
      </c>
      <c r="Q3708" t="str">
        <f t="shared" si="343"/>
        <v>theater</v>
      </c>
      <c r="R3708" t="str">
        <f t="shared" si="344"/>
        <v>plays</v>
      </c>
      <c r="S3708" s="8">
        <f t="shared" si="345"/>
        <v>41879.913761574076</v>
      </c>
      <c r="T3708" s="8">
        <f t="shared" si="346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7"/>
        <v>81</v>
      </c>
      <c r="Q3709" t="str">
        <f t="shared" si="343"/>
        <v>theater</v>
      </c>
      <c r="R3709" t="str">
        <f t="shared" si="344"/>
        <v>plays</v>
      </c>
      <c r="S3709" s="8">
        <f t="shared" si="345"/>
        <v>42552.048356481479</v>
      </c>
      <c r="T3709" s="8">
        <f t="shared" si="346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7"/>
        <v>54</v>
      </c>
      <c r="Q3710" t="str">
        <f t="shared" si="343"/>
        <v>theater</v>
      </c>
      <c r="R3710" t="str">
        <f t="shared" si="344"/>
        <v>plays</v>
      </c>
      <c r="S3710" s="8">
        <f t="shared" si="345"/>
        <v>41810.142199074071</v>
      </c>
      <c r="T3710" s="8">
        <f t="shared" si="346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7"/>
        <v>31</v>
      </c>
      <c r="Q3711" t="str">
        <f t="shared" si="343"/>
        <v>theater</v>
      </c>
      <c r="R3711" t="str">
        <f t="shared" si="344"/>
        <v>plays</v>
      </c>
      <c r="S3711" s="8">
        <f t="shared" si="345"/>
        <v>41785.707708333335</v>
      </c>
      <c r="T3711" s="8">
        <f t="shared" si="346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7"/>
        <v>68</v>
      </c>
      <c r="Q3712" t="str">
        <f t="shared" si="343"/>
        <v>theater</v>
      </c>
      <c r="R3712" t="str">
        <f t="shared" si="344"/>
        <v>plays</v>
      </c>
      <c r="S3712" s="8">
        <f t="shared" si="345"/>
        <v>42072.576249999998</v>
      </c>
      <c r="T3712" s="8">
        <f t="shared" si="346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7"/>
        <v>27</v>
      </c>
      <c r="Q3713" t="str">
        <f t="shared" si="343"/>
        <v>theater</v>
      </c>
      <c r="R3713" t="str">
        <f t="shared" si="344"/>
        <v>plays</v>
      </c>
      <c r="S3713" s="8">
        <f t="shared" si="345"/>
        <v>41779.724224537036</v>
      </c>
      <c r="T3713" s="8">
        <f t="shared" si="346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ROUND(E3714/D3714*100,0)</f>
        <v>154</v>
      </c>
      <c r="P3714">
        <f t="shared" si="347"/>
        <v>111</v>
      </c>
      <c r="Q3714" t="str">
        <f t="shared" si="343"/>
        <v>theater</v>
      </c>
      <c r="R3714" t="str">
        <f t="shared" si="344"/>
        <v>plays</v>
      </c>
      <c r="S3714" s="8">
        <f t="shared" si="345"/>
        <v>42134.172071759262</v>
      </c>
      <c r="T3714" s="8">
        <f t="shared" si="346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102</v>
      </c>
      <c r="P3715">
        <f t="shared" si="347"/>
        <v>107</v>
      </c>
      <c r="Q3715" t="str">
        <f t="shared" ref="Q3715:Q3778" si="349">LEFT(N3715,SEARCH("/",N3715)-1)</f>
        <v>theater</v>
      </c>
      <c r="R3715" t="str">
        <f t="shared" ref="R3715:R3778" si="350">RIGHT(N3715,LEN(N3715)-SEARCH("/",N3715))</f>
        <v>plays</v>
      </c>
      <c r="S3715" s="8">
        <f t="shared" ref="S3715:S3778" si="351">(((J3715/60)/60)/24)+DATE(1970,1,1)</f>
        <v>42505.738032407404</v>
      </c>
      <c r="T3715" s="8">
        <f t="shared" ref="T3715:T3778" si="352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7"/>
        <v>106</v>
      </c>
      <c r="Q3716" t="str">
        <f t="shared" si="349"/>
        <v>theater</v>
      </c>
      <c r="R3716" t="str">
        <f t="shared" si="350"/>
        <v>plays</v>
      </c>
      <c r="S3716" s="8">
        <f t="shared" si="351"/>
        <v>42118.556331018524</v>
      </c>
      <c r="T3716" s="8">
        <f t="shared" si="352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7"/>
        <v>133</v>
      </c>
      <c r="Q3717" t="str">
        <f t="shared" si="349"/>
        <v>theater</v>
      </c>
      <c r="R3717" t="str">
        <f t="shared" si="350"/>
        <v>plays</v>
      </c>
      <c r="S3717" s="8">
        <f t="shared" si="351"/>
        <v>42036.995590277773</v>
      </c>
      <c r="T3717" s="8">
        <f t="shared" si="352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ref="P3718:P3781" si="353">ROUND(E3718/L3718,0)</f>
        <v>52</v>
      </c>
      <c r="Q3718" t="str">
        <f t="shared" si="349"/>
        <v>theater</v>
      </c>
      <c r="R3718" t="str">
        <f t="shared" si="350"/>
        <v>plays</v>
      </c>
      <c r="S3718" s="8">
        <f t="shared" si="351"/>
        <v>42360.887835648144</v>
      </c>
      <c r="T3718" s="8">
        <f t="shared" si="352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53"/>
        <v>310</v>
      </c>
      <c r="Q3719" t="str">
        <f t="shared" si="349"/>
        <v>theater</v>
      </c>
      <c r="R3719" t="str">
        <f t="shared" si="350"/>
        <v>plays</v>
      </c>
      <c r="S3719" s="8">
        <f t="shared" si="351"/>
        <v>42102.866307870368</v>
      </c>
      <c r="T3719" s="8">
        <f t="shared" si="352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53"/>
        <v>26</v>
      </c>
      <c r="Q3720" t="str">
        <f t="shared" si="349"/>
        <v>theater</v>
      </c>
      <c r="R3720" t="str">
        <f t="shared" si="350"/>
        <v>plays</v>
      </c>
      <c r="S3720" s="8">
        <f t="shared" si="351"/>
        <v>42032.716145833328</v>
      </c>
      <c r="T3720" s="8">
        <f t="shared" si="352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53"/>
        <v>105</v>
      </c>
      <c r="Q3721" t="str">
        <f t="shared" si="349"/>
        <v>theater</v>
      </c>
      <c r="R3721" t="str">
        <f t="shared" si="350"/>
        <v>plays</v>
      </c>
      <c r="S3721" s="8">
        <f t="shared" si="351"/>
        <v>42147.729930555557</v>
      </c>
      <c r="T3721" s="8">
        <f t="shared" si="352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53"/>
        <v>86</v>
      </c>
      <c r="Q3722" t="str">
        <f t="shared" si="349"/>
        <v>theater</v>
      </c>
      <c r="R3722" t="str">
        <f t="shared" si="350"/>
        <v>plays</v>
      </c>
      <c r="S3722" s="8">
        <f t="shared" si="351"/>
        <v>42165.993125000001</v>
      </c>
      <c r="T3722" s="8">
        <f t="shared" si="352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53"/>
        <v>115</v>
      </c>
      <c r="Q3723" t="str">
        <f t="shared" si="349"/>
        <v>theater</v>
      </c>
      <c r="R3723" t="str">
        <f t="shared" si="350"/>
        <v>plays</v>
      </c>
      <c r="S3723" s="8">
        <f t="shared" si="351"/>
        <v>41927.936157407406</v>
      </c>
      <c r="T3723" s="8">
        <f t="shared" si="352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53"/>
        <v>48</v>
      </c>
      <c r="Q3724" t="str">
        <f t="shared" si="349"/>
        <v>theater</v>
      </c>
      <c r="R3724" t="str">
        <f t="shared" si="350"/>
        <v>plays</v>
      </c>
      <c r="S3724" s="8">
        <f t="shared" si="351"/>
        <v>42381.671840277777</v>
      </c>
      <c r="T3724" s="8">
        <f t="shared" si="352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53"/>
        <v>73</v>
      </c>
      <c r="Q3725" t="str">
        <f t="shared" si="349"/>
        <v>theater</v>
      </c>
      <c r="R3725" t="str">
        <f t="shared" si="350"/>
        <v>plays</v>
      </c>
      <c r="S3725" s="8">
        <f t="shared" si="351"/>
        <v>41943.753032407411</v>
      </c>
      <c r="T3725" s="8">
        <f t="shared" si="352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53"/>
        <v>50</v>
      </c>
      <c r="Q3726" t="str">
        <f t="shared" si="349"/>
        <v>theater</v>
      </c>
      <c r="R3726" t="str">
        <f t="shared" si="350"/>
        <v>plays</v>
      </c>
      <c r="S3726" s="8">
        <f t="shared" si="351"/>
        <v>42465.491435185191</v>
      </c>
      <c r="T3726" s="8">
        <f t="shared" si="352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53"/>
        <v>25</v>
      </c>
      <c r="Q3727" t="str">
        <f t="shared" si="349"/>
        <v>theater</v>
      </c>
      <c r="R3727" t="str">
        <f t="shared" si="350"/>
        <v>plays</v>
      </c>
      <c r="S3727" s="8">
        <f t="shared" si="351"/>
        <v>42401.945219907408</v>
      </c>
      <c r="T3727" s="8">
        <f t="shared" si="352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53"/>
        <v>63</v>
      </c>
      <c r="Q3728" t="str">
        <f t="shared" si="349"/>
        <v>theater</v>
      </c>
      <c r="R3728" t="str">
        <f t="shared" si="350"/>
        <v>plays</v>
      </c>
      <c r="S3728" s="8">
        <f t="shared" si="351"/>
        <v>42462.140868055561</v>
      </c>
      <c r="T3728" s="8">
        <f t="shared" si="352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53"/>
        <v>61</v>
      </c>
      <c r="Q3729" t="str">
        <f t="shared" si="349"/>
        <v>theater</v>
      </c>
      <c r="R3729" t="str">
        <f t="shared" si="350"/>
        <v>plays</v>
      </c>
      <c r="S3729" s="8">
        <f t="shared" si="351"/>
        <v>42632.348310185189</v>
      </c>
      <c r="T3729" s="8">
        <f t="shared" si="352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53"/>
        <v>60</v>
      </c>
      <c r="Q3730" t="str">
        <f t="shared" si="349"/>
        <v>theater</v>
      </c>
      <c r="R3730" t="str">
        <f t="shared" si="350"/>
        <v>plays</v>
      </c>
      <c r="S3730" s="8">
        <f t="shared" si="351"/>
        <v>42205.171018518522</v>
      </c>
      <c r="T3730" s="8">
        <f t="shared" si="352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53"/>
        <v>72</v>
      </c>
      <c r="Q3731" t="str">
        <f t="shared" si="349"/>
        <v>theater</v>
      </c>
      <c r="R3731" t="str">
        <f t="shared" si="350"/>
        <v>plays</v>
      </c>
      <c r="S3731" s="8">
        <f t="shared" si="351"/>
        <v>42041.205000000002</v>
      </c>
      <c r="T3731" s="8">
        <f t="shared" si="352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53"/>
        <v>100</v>
      </c>
      <c r="Q3732" t="str">
        <f t="shared" si="349"/>
        <v>theater</v>
      </c>
      <c r="R3732" t="str">
        <f t="shared" si="350"/>
        <v>plays</v>
      </c>
      <c r="S3732" s="8">
        <f t="shared" si="351"/>
        <v>42203.677766203706</v>
      </c>
      <c r="T3732" s="8">
        <f t="shared" si="352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53"/>
        <v>52</v>
      </c>
      <c r="Q3733" t="str">
        <f t="shared" si="349"/>
        <v>theater</v>
      </c>
      <c r="R3733" t="str">
        <f t="shared" si="350"/>
        <v>plays</v>
      </c>
      <c r="S3733" s="8">
        <f t="shared" si="351"/>
        <v>41983.752847222218</v>
      </c>
      <c r="T3733" s="8">
        <f t="shared" si="352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53"/>
        <v>33</v>
      </c>
      <c r="Q3734" t="str">
        <f t="shared" si="349"/>
        <v>theater</v>
      </c>
      <c r="R3734" t="str">
        <f t="shared" si="350"/>
        <v>plays</v>
      </c>
      <c r="S3734" s="8">
        <f t="shared" si="351"/>
        <v>41968.677465277782</v>
      </c>
      <c r="T3734" s="8">
        <f t="shared" si="352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53"/>
        <v>#DIV/0!</v>
      </c>
      <c r="Q3735" t="str">
        <f t="shared" si="349"/>
        <v>theater</v>
      </c>
      <c r="R3735" t="str">
        <f t="shared" si="350"/>
        <v>plays</v>
      </c>
      <c r="S3735" s="8">
        <f t="shared" si="351"/>
        <v>42103.024398148147</v>
      </c>
      <c r="T3735" s="8">
        <f t="shared" si="352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53"/>
        <v>61</v>
      </c>
      <c r="Q3736" t="str">
        <f t="shared" si="349"/>
        <v>theater</v>
      </c>
      <c r="R3736" t="str">
        <f t="shared" si="350"/>
        <v>plays</v>
      </c>
      <c r="S3736" s="8">
        <f t="shared" si="351"/>
        <v>42089.901574074072</v>
      </c>
      <c r="T3736" s="8">
        <f t="shared" si="352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53"/>
        <v>10</v>
      </c>
      <c r="Q3737" t="str">
        <f t="shared" si="349"/>
        <v>theater</v>
      </c>
      <c r="R3737" t="str">
        <f t="shared" si="350"/>
        <v>plays</v>
      </c>
      <c r="S3737" s="8">
        <f t="shared" si="351"/>
        <v>42122.693159722221</v>
      </c>
      <c r="T3737" s="8">
        <f t="shared" si="352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53"/>
        <v>10</v>
      </c>
      <c r="Q3738" t="str">
        <f t="shared" si="349"/>
        <v>theater</v>
      </c>
      <c r="R3738" t="str">
        <f t="shared" si="350"/>
        <v>plays</v>
      </c>
      <c r="S3738" s="8">
        <f t="shared" si="351"/>
        <v>42048.711724537032</v>
      </c>
      <c r="T3738" s="8">
        <f t="shared" si="352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53"/>
        <v>38</v>
      </c>
      <c r="Q3739" t="str">
        <f t="shared" si="349"/>
        <v>theater</v>
      </c>
      <c r="R3739" t="str">
        <f t="shared" si="350"/>
        <v>plays</v>
      </c>
      <c r="S3739" s="8">
        <f t="shared" si="351"/>
        <v>42297.691006944442</v>
      </c>
      <c r="T3739" s="8">
        <f t="shared" si="352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53"/>
        <v>45</v>
      </c>
      <c r="Q3740" t="str">
        <f t="shared" si="349"/>
        <v>theater</v>
      </c>
      <c r="R3740" t="str">
        <f t="shared" si="350"/>
        <v>plays</v>
      </c>
      <c r="S3740" s="8">
        <f t="shared" si="351"/>
        <v>41813.938715277778</v>
      </c>
      <c r="T3740" s="8">
        <f t="shared" si="352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53"/>
        <v>101</v>
      </c>
      <c r="Q3741" t="str">
        <f t="shared" si="349"/>
        <v>theater</v>
      </c>
      <c r="R3741" t="str">
        <f t="shared" si="350"/>
        <v>plays</v>
      </c>
      <c r="S3741" s="8">
        <f t="shared" si="351"/>
        <v>42548.449861111112</v>
      </c>
      <c r="T3741" s="8">
        <f t="shared" si="352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53"/>
        <v>26</v>
      </c>
      <c r="Q3742" t="str">
        <f t="shared" si="349"/>
        <v>theater</v>
      </c>
      <c r="R3742" t="str">
        <f t="shared" si="350"/>
        <v>plays</v>
      </c>
      <c r="S3742" s="8">
        <f t="shared" si="351"/>
        <v>41833.089756944442</v>
      </c>
      <c r="T3742" s="8">
        <f t="shared" si="352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53"/>
        <v>#DIV/0!</v>
      </c>
      <c r="Q3743" t="str">
        <f t="shared" si="349"/>
        <v>theater</v>
      </c>
      <c r="R3743" t="str">
        <f t="shared" si="350"/>
        <v>plays</v>
      </c>
      <c r="S3743" s="8">
        <f t="shared" si="351"/>
        <v>42325.920717592591</v>
      </c>
      <c r="T3743" s="8">
        <f t="shared" si="352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53"/>
        <v>25</v>
      </c>
      <c r="Q3744" t="str">
        <f t="shared" si="349"/>
        <v>theater</v>
      </c>
      <c r="R3744" t="str">
        <f t="shared" si="350"/>
        <v>plays</v>
      </c>
      <c r="S3744" s="8">
        <f t="shared" si="351"/>
        <v>41858.214629629627</v>
      </c>
      <c r="T3744" s="8">
        <f t="shared" si="352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53"/>
        <v>#DIV/0!</v>
      </c>
      <c r="Q3745" t="str">
        <f t="shared" si="349"/>
        <v>theater</v>
      </c>
      <c r="R3745" t="str">
        <f t="shared" si="350"/>
        <v>plays</v>
      </c>
      <c r="S3745" s="8">
        <f t="shared" si="351"/>
        <v>41793.710231481484</v>
      </c>
      <c r="T3745" s="8">
        <f t="shared" si="352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53"/>
        <v>#DIV/0!</v>
      </c>
      <c r="Q3746" t="str">
        <f t="shared" si="349"/>
        <v>theater</v>
      </c>
      <c r="R3746" t="str">
        <f t="shared" si="350"/>
        <v>plays</v>
      </c>
      <c r="S3746" s="8">
        <f t="shared" si="351"/>
        <v>41793.814259259263</v>
      </c>
      <c r="T3746" s="8">
        <f t="shared" si="352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53"/>
        <v>10</v>
      </c>
      <c r="Q3747" t="str">
        <f t="shared" si="349"/>
        <v>theater</v>
      </c>
      <c r="R3747" t="str">
        <f t="shared" si="350"/>
        <v>plays</v>
      </c>
      <c r="S3747" s="8">
        <f t="shared" si="351"/>
        <v>41831.697939814818</v>
      </c>
      <c r="T3747" s="8">
        <f t="shared" si="352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53"/>
        <v>202</v>
      </c>
      <c r="Q3748" t="str">
        <f t="shared" si="349"/>
        <v>theater</v>
      </c>
      <c r="R3748" t="str">
        <f t="shared" si="350"/>
        <v>plays</v>
      </c>
      <c r="S3748" s="8">
        <f t="shared" si="351"/>
        <v>42621.389340277776</v>
      </c>
      <c r="T3748" s="8">
        <f t="shared" si="352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53"/>
        <v>25</v>
      </c>
      <c r="Q3749" t="str">
        <f t="shared" si="349"/>
        <v>theater</v>
      </c>
      <c r="R3749" t="str">
        <f t="shared" si="350"/>
        <v>plays</v>
      </c>
      <c r="S3749" s="8">
        <f t="shared" si="351"/>
        <v>42164.299722222218</v>
      </c>
      <c r="T3749" s="8">
        <f t="shared" si="352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53"/>
        <v>100</v>
      </c>
      <c r="Q3750" t="str">
        <f t="shared" si="349"/>
        <v>theater</v>
      </c>
      <c r="R3750" t="str">
        <f t="shared" si="350"/>
        <v>musical</v>
      </c>
      <c r="S3750" s="8">
        <f t="shared" si="351"/>
        <v>42395.706435185188</v>
      </c>
      <c r="T3750" s="8">
        <f t="shared" si="352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53"/>
        <v>75</v>
      </c>
      <c r="Q3751" t="str">
        <f t="shared" si="349"/>
        <v>theater</v>
      </c>
      <c r="R3751" t="str">
        <f t="shared" si="350"/>
        <v>musical</v>
      </c>
      <c r="S3751" s="8">
        <f t="shared" si="351"/>
        <v>42458.127175925925</v>
      </c>
      <c r="T3751" s="8">
        <f t="shared" si="352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53"/>
        <v>215</v>
      </c>
      <c r="Q3752" t="str">
        <f t="shared" si="349"/>
        <v>theater</v>
      </c>
      <c r="R3752" t="str">
        <f t="shared" si="350"/>
        <v>musical</v>
      </c>
      <c r="S3752" s="8">
        <f t="shared" si="351"/>
        <v>42016.981574074074</v>
      </c>
      <c r="T3752" s="8">
        <f t="shared" si="352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53"/>
        <v>121</v>
      </c>
      <c r="Q3753" t="str">
        <f t="shared" si="349"/>
        <v>theater</v>
      </c>
      <c r="R3753" t="str">
        <f t="shared" si="350"/>
        <v>musical</v>
      </c>
      <c r="S3753" s="8">
        <f t="shared" si="351"/>
        <v>42403.035567129627</v>
      </c>
      <c r="T3753" s="8">
        <f t="shared" si="352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53"/>
        <v>38</v>
      </c>
      <c r="Q3754" t="str">
        <f t="shared" si="349"/>
        <v>theater</v>
      </c>
      <c r="R3754" t="str">
        <f t="shared" si="350"/>
        <v>musical</v>
      </c>
      <c r="S3754" s="8">
        <f t="shared" si="351"/>
        <v>42619.802488425921</v>
      </c>
      <c r="T3754" s="8">
        <f t="shared" si="352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53"/>
        <v>172</v>
      </c>
      <c r="Q3755" t="str">
        <f t="shared" si="349"/>
        <v>theater</v>
      </c>
      <c r="R3755" t="str">
        <f t="shared" si="350"/>
        <v>musical</v>
      </c>
      <c r="S3755" s="8">
        <f t="shared" si="351"/>
        <v>42128.824074074073</v>
      </c>
      <c r="T3755" s="8">
        <f t="shared" si="352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53"/>
        <v>111</v>
      </c>
      <c r="Q3756" t="str">
        <f t="shared" si="349"/>
        <v>theater</v>
      </c>
      <c r="R3756" t="str">
        <f t="shared" si="350"/>
        <v>musical</v>
      </c>
      <c r="S3756" s="8">
        <f t="shared" si="351"/>
        <v>41808.881215277775</v>
      </c>
      <c r="T3756" s="8">
        <f t="shared" si="352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53"/>
        <v>25</v>
      </c>
      <c r="Q3757" t="str">
        <f t="shared" si="349"/>
        <v>theater</v>
      </c>
      <c r="R3757" t="str">
        <f t="shared" si="350"/>
        <v>musical</v>
      </c>
      <c r="S3757" s="8">
        <f t="shared" si="351"/>
        <v>42445.866979166662</v>
      </c>
      <c r="T3757" s="8">
        <f t="shared" si="352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53"/>
        <v>268</v>
      </c>
      <c r="Q3758" t="str">
        <f t="shared" si="349"/>
        <v>theater</v>
      </c>
      <c r="R3758" t="str">
        <f t="shared" si="350"/>
        <v>musical</v>
      </c>
      <c r="S3758" s="8">
        <f t="shared" si="351"/>
        <v>41771.814791666664</v>
      </c>
      <c r="T3758" s="8">
        <f t="shared" si="352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53"/>
        <v>76</v>
      </c>
      <c r="Q3759" t="str">
        <f t="shared" si="349"/>
        <v>theater</v>
      </c>
      <c r="R3759" t="str">
        <f t="shared" si="350"/>
        <v>musical</v>
      </c>
      <c r="S3759" s="8">
        <f t="shared" si="351"/>
        <v>41954.850868055553</v>
      </c>
      <c r="T3759" s="8">
        <f t="shared" si="352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53"/>
        <v>59</v>
      </c>
      <c r="Q3760" t="str">
        <f t="shared" si="349"/>
        <v>theater</v>
      </c>
      <c r="R3760" t="str">
        <f t="shared" si="350"/>
        <v>musical</v>
      </c>
      <c r="S3760" s="8">
        <f t="shared" si="351"/>
        <v>41747.471504629626</v>
      </c>
      <c r="T3760" s="8">
        <f t="shared" si="352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53"/>
        <v>50</v>
      </c>
      <c r="Q3761" t="str">
        <f t="shared" si="349"/>
        <v>theater</v>
      </c>
      <c r="R3761" t="str">
        <f t="shared" si="350"/>
        <v>musical</v>
      </c>
      <c r="S3761" s="8">
        <f t="shared" si="351"/>
        <v>42182.108252314814</v>
      </c>
      <c r="T3761" s="8">
        <f t="shared" si="352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53"/>
        <v>56</v>
      </c>
      <c r="Q3762" t="str">
        <f t="shared" si="349"/>
        <v>theater</v>
      </c>
      <c r="R3762" t="str">
        <f t="shared" si="350"/>
        <v>musical</v>
      </c>
      <c r="S3762" s="8">
        <f t="shared" si="351"/>
        <v>41739.525300925925</v>
      </c>
      <c r="T3762" s="8">
        <f t="shared" si="352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53"/>
        <v>167</v>
      </c>
      <c r="Q3763" t="str">
        <f t="shared" si="349"/>
        <v>theater</v>
      </c>
      <c r="R3763" t="str">
        <f t="shared" si="350"/>
        <v>musical</v>
      </c>
      <c r="S3763" s="8">
        <f t="shared" si="351"/>
        <v>42173.466863425929</v>
      </c>
      <c r="T3763" s="8">
        <f t="shared" si="352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53"/>
        <v>47</v>
      </c>
      <c r="Q3764" t="str">
        <f t="shared" si="349"/>
        <v>theater</v>
      </c>
      <c r="R3764" t="str">
        <f t="shared" si="350"/>
        <v>musical</v>
      </c>
      <c r="S3764" s="8">
        <f t="shared" si="351"/>
        <v>42193.813530092593</v>
      </c>
      <c r="T3764" s="8">
        <f t="shared" si="352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53"/>
        <v>65</v>
      </c>
      <c r="Q3765" t="str">
        <f t="shared" si="349"/>
        <v>theater</v>
      </c>
      <c r="R3765" t="str">
        <f t="shared" si="350"/>
        <v>musical</v>
      </c>
      <c r="S3765" s="8">
        <f t="shared" si="351"/>
        <v>42065.750300925924</v>
      </c>
      <c r="T3765" s="8">
        <f t="shared" si="352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53"/>
        <v>56</v>
      </c>
      <c r="Q3766" t="str">
        <f t="shared" si="349"/>
        <v>theater</v>
      </c>
      <c r="R3766" t="str">
        <f t="shared" si="350"/>
        <v>musical</v>
      </c>
      <c r="S3766" s="8">
        <f t="shared" si="351"/>
        <v>42499.842962962968</v>
      </c>
      <c r="T3766" s="8">
        <f t="shared" si="352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53"/>
        <v>74</v>
      </c>
      <c r="Q3767" t="str">
        <f t="shared" si="349"/>
        <v>theater</v>
      </c>
      <c r="R3767" t="str">
        <f t="shared" si="350"/>
        <v>musical</v>
      </c>
      <c r="S3767" s="8">
        <f t="shared" si="351"/>
        <v>41820.776412037041</v>
      </c>
      <c r="T3767" s="8">
        <f t="shared" si="352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53"/>
        <v>107</v>
      </c>
      <c r="Q3768" t="str">
        <f t="shared" si="349"/>
        <v>theater</v>
      </c>
      <c r="R3768" t="str">
        <f t="shared" si="350"/>
        <v>musical</v>
      </c>
      <c r="S3768" s="8">
        <f t="shared" si="351"/>
        <v>41788.167187500003</v>
      </c>
      <c r="T3768" s="8">
        <f t="shared" si="352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53"/>
        <v>42</v>
      </c>
      <c r="Q3769" t="str">
        <f t="shared" si="349"/>
        <v>theater</v>
      </c>
      <c r="R3769" t="str">
        <f t="shared" si="350"/>
        <v>musical</v>
      </c>
      <c r="S3769" s="8">
        <f t="shared" si="351"/>
        <v>42050.019641203704</v>
      </c>
      <c r="T3769" s="8">
        <f t="shared" si="352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53"/>
        <v>74</v>
      </c>
      <c r="Q3770" t="str">
        <f t="shared" si="349"/>
        <v>theater</v>
      </c>
      <c r="R3770" t="str">
        <f t="shared" si="350"/>
        <v>musical</v>
      </c>
      <c r="S3770" s="8">
        <f t="shared" si="351"/>
        <v>41772.727893518517</v>
      </c>
      <c r="T3770" s="8">
        <f t="shared" si="352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53"/>
        <v>73</v>
      </c>
      <c r="Q3771" t="str">
        <f t="shared" si="349"/>
        <v>theater</v>
      </c>
      <c r="R3771" t="str">
        <f t="shared" si="350"/>
        <v>musical</v>
      </c>
      <c r="S3771" s="8">
        <f t="shared" si="351"/>
        <v>42445.598136574074</v>
      </c>
      <c r="T3771" s="8">
        <f t="shared" si="352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53"/>
        <v>100</v>
      </c>
      <c r="Q3772" t="str">
        <f t="shared" si="349"/>
        <v>theater</v>
      </c>
      <c r="R3772" t="str">
        <f t="shared" si="350"/>
        <v>musical</v>
      </c>
      <c r="S3772" s="8">
        <f t="shared" si="351"/>
        <v>42138.930671296301</v>
      </c>
      <c r="T3772" s="8">
        <f t="shared" si="352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53"/>
        <v>38</v>
      </c>
      <c r="Q3773" t="str">
        <f t="shared" si="349"/>
        <v>theater</v>
      </c>
      <c r="R3773" t="str">
        <f t="shared" si="350"/>
        <v>musical</v>
      </c>
      <c r="S3773" s="8">
        <f t="shared" si="351"/>
        <v>42493.857083333336</v>
      </c>
      <c r="T3773" s="8">
        <f t="shared" si="352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53"/>
        <v>167</v>
      </c>
      <c r="Q3774" t="str">
        <f t="shared" si="349"/>
        <v>theater</v>
      </c>
      <c r="R3774" t="str">
        <f t="shared" si="350"/>
        <v>musical</v>
      </c>
      <c r="S3774" s="8">
        <f t="shared" si="351"/>
        <v>42682.616967592592</v>
      </c>
      <c r="T3774" s="8">
        <f t="shared" si="352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53"/>
        <v>95</v>
      </c>
      <c r="Q3775" t="str">
        <f t="shared" si="349"/>
        <v>theater</v>
      </c>
      <c r="R3775" t="str">
        <f t="shared" si="350"/>
        <v>musical</v>
      </c>
      <c r="S3775" s="8">
        <f t="shared" si="351"/>
        <v>42656.005173611105</v>
      </c>
      <c r="T3775" s="8">
        <f t="shared" si="352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53"/>
        <v>100</v>
      </c>
      <c r="Q3776" t="str">
        <f t="shared" si="349"/>
        <v>theater</v>
      </c>
      <c r="R3776" t="str">
        <f t="shared" si="350"/>
        <v>musical</v>
      </c>
      <c r="S3776" s="8">
        <f t="shared" si="351"/>
        <v>42087.792303240742</v>
      </c>
      <c r="T3776" s="8">
        <f t="shared" si="352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53"/>
        <v>143</v>
      </c>
      <c r="Q3777" t="str">
        <f t="shared" si="349"/>
        <v>theater</v>
      </c>
      <c r="R3777" t="str">
        <f t="shared" si="350"/>
        <v>musical</v>
      </c>
      <c r="S3777" s="8">
        <f t="shared" si="351"/>
        <v>42075.942627314813</v>
      </c>
      <c r="T3777" s="8">
        <f t="shared" si="352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ROUND(E3778/D3778*100,0)</f>
        <v>107</v>
      </c>
      <c r="P3778">
        <f t="shared" si="353"/>
        <v>91</v>
      </c>
      <c r="Q3778" t="str">
        <f t="shared" si="349"/>
        <v>theater</v>
      </c>
      <c r="R3778" t="str">
        <f t="shared" si="350"/>
        <v>musical</v>
      </c>
      <c r="S3778" s="8">
        <f t="shared" si="351"/>
        <v>41814.367800925924</v>
      </c>
      <c r="T3778" s="8">
        <f t="shared" si="352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</v>
      </c>
      <c r="P3779">
        <f t="shared" si="353"/>
        <v>49</v>
      </c>
      <c r="Q3779" t="str">
        <f t="shared" ref="Q3779:Q3842" si="355">LEFT(N3779,SEARCH("/",N3779)-1)</f>
        <v>theater</v>
      </c>
      <c r="R3779" t="str">
        <f t="shared" ref="R3779:R3842" si="356">RIGHT(N3779,LEN(N3779)-SEARCH("/",N3779))</f>
        <v>musical</v>
      </c>
      <c r="S3779" s="8">
        <f t="shared" ref="S3779:S3842" si="357">(((J3779/60)/60)/24)+DATE(1970,1,1)</f>
        <v>41887.111354166671</v>
      </c>
      <c r="T3779" s="8">
        <f t="shared" ref="T3779:T3842" si="358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3"/>
        <v>70</v>
      </c>
      <c r="Q3780" t="str">
        <f t="shared" si="355"/>
        <v>theater</v>
      </c>
      <c r="R3780" t="str">
        <f t="shared" si="356"/>
        <v>musical</v>
      </c>
      <c r="S3780" s="8">
        <f t="shared" si="357"/>
        <v>41989.819212962961</v>
      </c>
      <c r="T3780" s="8">
        <f t="shared" si="358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3"/>
        <v>136</v>
      </c>
      <c r="Q3781" t="str">
        <f t="shared" si="355"/>
        <v>theater</v>
      </c>
      <c r="R3781" t="str">
        <f t="shared" si="356"/>
        <v>musical</v>
      </c>
      <c r="S3781" s="8">
        <f t="shared" si="357"/>
        <v>42425.735416666663</v>
      </c>
      <c r="T3781" s="8">
        <f t="shared" si="358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ref="P3782:P3845" si="359">ROUND(E3782/L3782,0)</f>
        <v>100</v>
      </c>
      <c r="Q3782" t="str">
        <f t="shared" si="355"/>
        <v>theater</v>
      </c>
      <c r="R3782" t="str">
        <f t="shared" si="356"/>
        <v>musical</v>
      </c>
      <c r="S3782" s="8">
        <f t="shared" si="357"/>
        <v>42166.219733796301</v>
      </c>
      <c r="T3782" s="8">
        <f t="shared" si="358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9"/>
        <v>95</v>
      </c>
      <c r="Q3783" t="str">
        <f t="shared" si="355"/>
        <v>theater</v>
      </c>
      <c r="R3783" t="str">
        <f t="shared" si="356"/>
        <v>musical</v>
      </c>
      <c r="S3783" s="8">
        <f t="shared" si="357"/>
        <v>41865.882928240739</v>
      </c>
      <c r="T3783" s="8">
        <f t="shared" si="358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9"/>
        <v>75</v>
      </c>
      <c r="Q3784" t="str">
        <f t="shared" si="355"/>
        <v>theater</v>
      </c>
      <c r="R3784" t="str">
        <f t="shared" si="356"/>
        <v>musical</v>
      </c>
      <c r="S3784" s="8">
        <f t="shared" si="357"/>
        <v>42546.862233796302</v>
      </c>
      <c r="T3784" s="8">
        <f t="shared" si="358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9"/>
        <v>64</v>
      </c>
      <c r="Q3785" t="str">
        <f t="shared" si="355"/>
        <v>theater</v>
      </c>
      <c r="R3785" t="str">
        <f t="shared" si="356"/>
        <v>musical</v>
      </c>
      <c r="S3785" s="8">
        <f t="shared" si="357"/>
        <v>42420.140277777777</v>
      </c>
      <c r="T3785" s="8">
        <f t="shared" si="358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9"/>
        <v>115</v>
      </c>
      <c r="Q3786" t="str">
        <f t="shared" si="355"/>
        <v>theater</v>
      </c>
      <c r="R3786" t="str">
        <f t="shared" si="356"/>
        <v>musical</v>
      </c>
      <c r="S3786" s="8">
        <f t="shared" si="357"/>
        <v>42531.980694444443</v>
      </c>
      <c r="T3786" s="8">
        <f t="shared" si="358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9"/>
        <v>101</v>
      </c>
      <c r="Q3787" t="str">
        <f t="shared" si="355"/>
        <v>theater</v>
      </c>
      <c r="R3787" t="str">
        <f t="shared" si="356"/>
        <v>musical</v>
      </c>
      <c r="S3787" s="8">
        <f t="shared" si="357"/>
        <v>42548.63853009259</v>
      </c>
      <c r="T3787" s="8">
        <f t="shared" si="358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9"/>
        <v>94</v>
      </c>
      <c r="Q3788" t="str">
        <f t="shared" si="355"/>
        <v>theater</v>
      </c>
      <c r="R3788" t="str">
        <f t="shared" si="356"/>
        <v>musical</v>
      </c>
      <c r="S3788" s="8">
        <f t="shared" si="357"/>
        <v>42487.037905092591</v>
      </c>
      <c r="T3788" s="8">
        <f t="shared" si="358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9"/>
        <v>35</v>
      </c>
      <c r="Q3789" t="str">
        <f t="shared" si="355"/>
        <v>theater</v>
      </c>
      <c r="R3789" t="str">
        <f t="shared" si="356"/>
        <v>musical</v>
      </c>
      <c r="S3789" s="8">
        <f t="shared" si="357"/>
        <v>42167.534791666665</v>
      </c>
      <c r="T3789" s="8">
        <f t="shared" si="358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9"/>
        <v>500</v>
      </c>
      <c r="Q3790" t="str">
        <f t="shared" si="355"/>
        <v>theater</v>
      </c>
      <c r="R3790" t="str">
        <f t="shared" si="356"/>
        <v>musical</v>
      </c>
      <c r="S3790" s="8">
        <f t="shared" si="357"/>
        <v>42333.695821759262</v>
      </c>
      <c r="T3790" s="8">
        <f t="shared" si="358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9"/>
        <v>29</v>
      </c>
      <c r="Q3791" t="str">
        <f t="shared" si="355"/>
        <v>theater</v>
      </c>
      <c r="R3791" t="str">
        <f t="shared" si="356"/>
        <v>musical</v>
      </c>
      <c r="S3791" s="8">
        <f t="shared" si="357"/>
        <v>42138.798819444448</v>
      </c>
      <c r="T3791" s="8">
        <f t="shared" si="358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9"/>
        <v>#DIV/0!</v>
      </c>
      <c r="Q3792" t="str">
        <f t="shared" si="355"/>
        <v>theater</v>
      </c>
      <c r="R3792" t="str">
        <f t="shared" si="356"/>
        <v>musical</v>
      </c>
      <c r="S3792" s="8">
        <f t="shared" si="357"/>
        <v>42666.666932870372</v>
      </c>
      <c r="T3792" s="8">
        <f t="shared" si="358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9"/>
        <v>#DIV/0!</v>
      </c>
      <c r="Q3793" t="str">
        <f t="shared" si="355"/>
        <v>theater</v>
      </c>
      <c r="R3793" t="str">
        <f t="shared" si="356"/>
        <v>musical</v>
      </c>
      <c r="S3793" s="8">
        <f t="shared" si="357"/>
        <v>41766.692037037035</v>
      </c>
      <c r="T3793" s="8">
        <f t="shared" si="358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9"/>
        <v>18</v>
      </c>
      <c r="Q3794" t="str">
        <f t="shared" si="355"/>
        <v>theater</v>
      </c>
      <c r="R3794" t="str">
        <f t="shared" si="356"/>
        <v>musical</v>
      </c>
      <c r="S3794" s="8">
        <f t="shared" si="357"/>
        <v>42170.447013888886</v>
      </c>
      <c r="T3794" s="8">
        <f t="shared" si="358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9"/>
        <v>174</v>
      </c>
      <c r="Q3795" t="str">
        <f t="shared" si="355"/>
        <v>theater</v>
      </c>
      <c r="R3795" t="str">
        <f t="shared" si="356"/>
        <v>musical</v>
      </c>
      <c r="S3795" s="8">
        <f t="shared" si="357"/>
        <v>41968.938993055555</v>
      </c>
      <c r="T3795" s="8">
        <f t="shared" si="358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9"/>
        <v>50</v>
      </c>
      <c r="Q3796" t="str">
        <f t="shared" si="355"/>
        <v>theater</v>
      </c>
      <c r="R3796" t="str">
        <f t="shared" si="356"/>
        <v>musical</v>
      </c>
      <c r="S3796" s="8">
        <f t="shared" si="357"/>
        <v>42132.58048611111</v>
      </c>
      <c r="T3796" s="8">
        <f t="shared" si="358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9"/>
        <v>5</v>
      </c>
      <c r="Q3797" t="str">
        <f t="shared" si="355"/>
        <v>theater</v>
      </c>
      <c r="R3797" t="str">
        <f t="shared" si="356"/>
        <v>musical</v>
      </c>
      <c r="S3797" s="8">
        <f t="shared" si="357"/>
        <v>42201.436226851853</v>
      </c>
      <c r="T3797" s="8">
        <f t="shared" si="358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9"/>
        <v>1</v>
      </c>
      <c r="Q3798" t="str">
        <f t="shared" si="355"/>
        <v>theater</v>
      </c>
      <c r="R3798" t="str">
        <f t="shared" si="356"/>
        <v>musical</v>
      </c>
      <c r="S3798" s="8">
        <f t="shared" si="357"/>
        <v>42689.029583333337</v>
      </c>
      <c r="T3798" s="8">
        <f t="shared" si="358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9"/>
        <v>145</v>
      </c>
      <c r="Q3799" t="str">
        <f t="shared" si="355"/>
        <v>theater</v>
      </c>
      <c r="R3799" t="str">
        <f t="shared" si="356"/>
        <v>musical</v>
      </c>
      <c r="S3799" s="8">
        <f t="shared" si="357"/>
        <v>42084.881539351853</v>
      </c>
      <c r="T3799" s="8">
        <f t="shared" si="358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9"/>
        <v>205</v>
      </c>
      <c r="Q3800" t="str">
        <f t="shared" si="355"/>
        <v>theater</v>
      </c>
      <c r="R3800" t="str">
        <f t="shared" si="356"/>
        <v>musical</v>
      </c>
      <c r="S3800" s="8">
        <f t="shared" si="357"/>
        <v>41831.722777777781</v>
      </c>
      <c r="T3800" s="8">
        <f t="shared" si="358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9"/>
        <v>101</v>
      </c>
      <c r="Q3801" t="str">
        <f t="shared" si="355"/>
        <v>theater</v>
      </c>
      <c r="R3801" t="str">
        <f t="shared" si="356"/>
        <v>musical</v>
      </c>
      <c r="S3801" s="8">
        <f t="shared" si="357"/>
        <v>42410.93105324074</v>
      </c>
      <c r="T3801" s="8">
        <f t="shared" si="358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9"/>
        <v>55</v>
      </c>
      <c r="Q3802" t="str">
        <f t="shared" si="355"/>
        <v>theater</v>
      </c>
      <c r="R3802" t="str">
        <f t="shared" si="356"/>
        <v>musical</v>
      </c>
      <c r="S3802" s="8">
        <f t="shared" si="357"/>
        <v>41982.737071759257</v>
      </c>
      <c r="T3802" s="8">
        <f t="shared" si="358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9"/>
        <v>47</v>
      </c>
      <c r="Q3803" t="str">
        <f t="shared" si="355"/>
        <v>theater</v>
      </c>
      <c r="R3803" t="str">
        <f t="shared" si="356"/>
        <v>musical</v>
      </c>
      <c r="S3803" s="8">
        <f t="shared" si="357"/>
        <v>41975.676111111112</v>
      </c>
      <c r="T3803" s="8">
        <f t="shared" si="358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9"/>
        <v>#DIV/0!</v>
      </c>
      <c r="Q3804" t="str">
        <f t="shared" si="355"/>
        <v>theater</v>
      </c>
      <c r="R3804" t="str">
        <f t="shared" si="356"/>
        <v>musical</v>
      </c>
      <c r="S3804" s="8">
        <f t="shared" si="357"/>
        <v>42269.126226851848</v>
      </c>
      <c r="T3804" s="8">
        <f t="shared" si="358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9"/>
        <v>59</v>
      </c>
      <c r="Q3805" t="str">
        <f t="shared" si="355"/>
        <v>theater</v>
      </c>
      <c r="R3805" t="str">
        <f t="shared" si="356"/>
        <v>musical</v>
      </c>
      <c r="S3805" s="8">
        <f t="shared" si="357"/>
        <v>42403.971851851849</v>
      </c>
      <c r="T3805" s="8">
        <f t="shared" si="358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9"/>
        <v>#DIV/0!</v>
      </c>
      <c r="Q3806" t="str">
        <f t="shared" si="355"/>
        <v>theater</v>
      </c>
      <c r="R3806" t="str">
        <f t="shared" si="356"/>
        <v>musical</v>
      </c>
      <c r="S3806" s="8">
        <f t="shared" si="357"/>
        <v>42527.00953703704</v>
      </c>
      <c r="T3806" s="8">
        <f t="shared" si="358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9"/>
        <v>2</v>
      </c>
      <c r="Q3807" t="str">
        <f t="shared" si="355"/>
        <v>theater</v>
      </c>
      <c r="R3807" t="str">
        <f t="shared" si="356"/>
        <v>musical</v>
      </c>
      <c r="S3807" s="8">
        <f t="shared" si="357"/>
        <v>41849.887037037035</v>
      </c>
      <c r="T3807" s="8">
        <f t="shared" si="358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9"/>
        <v>5</v>
      </c>
      <c r="Q3808" t="str">
        <f t="shared" si="355"/>
        <v>theater</v>
      </c>
      <c r="R3808" t="str">
        <f t="shared" si="356"/>
        <v>musical</v>
      </c>
      <c r="S3808" s="8">
        <f t="shared" si="357"/>
        <v>41799.259039351848</v>
      </c>
      <c r="T3808" s="8">
        <f t="shared" si="358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9"/>
        <v>51</v>
      </c>
      <c r="Q3809" t="str">
        <f t="shared" si="355"/>
        <v>theater</v>
      </c>
      <c r="R3809" t="str">
        <f t="shared" si="356"/>
        <v>musical</v>
      </c>
      <c r="S3809" s="8">
        <f t="shared" si="357"/>
        <v>42090.909016203703</v>
      </c>
      <c r="T3809" s="8">
        <f t="shared" si="358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9"/>
        <v>42</v>
      </c>
      <c r="Q3810" t="str">
        <f t="shared" si="355"/>
        <v>theater</v>
      </c>
      <c r="R3810" t="str">
        <f t="shared" si="356"/>
        <v>plays</v>
      </c>
      <c r="S3810" s="8">
        <f t="shared" si="357"/>
        <v>42059.453923611116</v>
      </c>
      <c r="T3810" s="8">
        <f t="shared" si="358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9"/>
        <v>53</v>
      </c>
      <c r="Q3811" t="str">
        <f t="shared" si="355"/>
        <v>theater</v>
      </c>
      <c r="R3811" t="str">
        <f t="shared" si="356"/>
        <v>plays</v>
      </c>
      <c r="S3811" s="8">
        <f t="shared" si="357"/>
        <v>41800.526701388888</v>
      </c>
      <c r="T3811" s="8">
        <f t="shared" si="358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9"/>
        <v>70</v>
      </c>
      <c r="Q3812" t="str">
        <f t="shared" si="355"/>
        <v>theater</v>
      </c>
      <c r="R3812" t="str">
        <f t="shared" si="356"/>
        <v>plays</v>
      </c>
      <c r="S3812" s="8">
        <f t="shared" si="357"/>
        <v>42054.849050925928</v>
      </c>
      <c r="T3812" s="8">
        <f t="shared" si="358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9"/>
        <v>43</v>
      </c>
      <c r="Q3813" t="str">
        <f t="shared" si="355"/>
        <v>theater</v>
      </c>
      <c r="R3813" t="str">
        <f t="shared" si="356"/>
        <v>plays</v>
      </c>
      <c r="S3813" s="8">
        <f t="shared" si="357"/>
        <v>42487.62700231481</v>
      </c>
      <c r="T3813" s="8">
        <f t="shared" si="358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9"/>
        <v>199</v>
      </c>
      <c r="Q3814" t="str">
        <f t="shared" si="355"/>
        <v>theater</v>
      </c>
      <c r="R3814" t="str">
        <f t="shared" si="356"/>
        <v>plays</v>
      </c>
      <c r="S3814" s="8">
        <f t="shared" si="357"/>
        <v>42109.751250000001</v>
      </c>
      <c r="T3814" s="8">
        <f t="shared" si="358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9"/>
        <v>79</v>
      </c>
      <c r="Q3815" t="str">
        <f t="shared" si="355"/>
        <v>theater</v>
      </c>
      <c r="R3815" t="str">
        <f t="shared" si="356"/>
        <v>plays</v>
      </c>
      <c r="S3815" s="8">
        <f t="shared" si="357"/>
        <v>42497.275706018518</v>
      </c>
      <c r="T3815" s="8">
        <f t="shared" si="358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9"/>
        <v>62</v>
      </c>
      <c r="Q3816" t="str">
        <f t="shared" si="355"/>
        <v>theater</v>
      </c>
      <c r="R3816" t="str">
        <f t="shared" si="356"/>
        <v>plays</v>
      </c>
      <c r="S3816" s="8">
        <f t="shared" si="357"/>
        <v>42058.904074074075</v>
      </c>
      <c r="T3816" s="8">
        <f t="shared" si="358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9"/>
        <v>50</v>
      </c>
      <c r="Q3817" t="str">
        <f t="shared" si="355"/>
        <v>theater</v>
      </c>
      <c r="R3817" t="str">
        <f t="shared" si="356"/>
        <v>plays</v>
      </c>
      <c r="S3817" s="8">
        <f t="shared" si="357"/>
        <v>42207.259918981479</v>
      </c>
      <c r="T3817" s="8">
        <f t="shared" si="358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9"/>
        <v>48</v>
      </c>
      <c r="Q3818" t="str">
        <f t="shared" si="355"/>
        <v>theater</v>
      </c>
      <c r="R3818" t="str">
        <f t="shared" si="356"/>
        <v>plays</v>
      </c>
      <c r="S3818" s="8">
        <f t="shared" si="357"/>
        <v>41807.690081018518</v>
      </c>
      <c r="T3818" s="8">
        <f t="shared" si="358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9"/>
        <v>107</v>
      </c>
      <c r="Q3819" t="str">
        <f t="shared" si="355"/>
        <v>theater</v>
      </c>
      <c r="R3819" t="str">
        <f t="shared" si="356"/>
        <v>plays</v>
      </c>
      <c r="S3819" s="8">
        <f t="shared" si="357"/>
        <v>42284.69694444444</v>
      </c>
      <c r="T3819" s="8">
        <f t="shared" si="358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9"/>
        <v>57</v>
      </c>
      <c r="Q3820" t="str">
        <f t="shared" si="355"/>
        <v>theater</v>
      </c>
      <c r="R3820" t="str">
        <f t="shared" si="356"/>
        <v>plays</v>
      </c>
      <c r="S3820" s="8">
        <f t="shared" si="357"/>
        <v>42045.84238425926</v>
      </c>
      <c r="T3820" s="8">
        <f t="shared" si="358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9"/>
        <v>41</v>
      </c>
      <c r="Q3821" t="str">
        <f t="shared" si="355"/>
        <v>theater</v>
      </c>
      <c r="R3821" t="str">
        <f t="shared" si="356"/>
        <v>plays</v>
      </c>
      <c r="S3821" s="8">
        <f t="shared" si="357"/>
        <v>42184.209537037037</v>
      </c>
      <c r="T3821" s="8">
        <f t="shared" si="358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9"/>
        <v>22</v>
      </c>
      <c r="Q3822" t="str">
        <f t="shared" si="355"/>
        <v>theater</v>
      </c>
      <c r="R3822" t="str">
        <f t="shared" si="356"/>
        <v>plays</v>
      </c>
      <c r="S3822" s="8">
        <f t="shared" si="357"/>
        <v>42160.651817129634</v>
      </c>
      <c r="T3822" s="8">
        <f t="shared" si="358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9"/>
        <v>80</v>
      </c>
      <c r="Q3823" t="str">
        <f t="shared" si="355"/>
        <v>theater</v>
      </c>
      <c r="R3823" t="str">
        <f t="shared" si="356"/>
        <v>plays</v>
      </c>
      <c r="S3823" s="8">
        <f t="shared" si="357"/>
        <v>42341.180636574078</v>
      </c>
      <c r="T3823" s="8">
        <f t="shared" si="358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9"/>
        <v>72</v>
      </c>
      <c r="Q3824" t="str">
        <f t="shared" si="355"/>
        <v>theater</v>
      </c>
      <c r="R3824" t="str">
        <f t="shared" si="356"/>
        <v>plays</v>
      </c>
      <c r="S3824" s="8">
        <f t="shared" si="357"/>
        <v>42329.838159722218</v>
      </c>
      <c r="T3824" s="8">
        <f t="shared" si="358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9"/>
        <v>65</v>
      </c>
      <c r="Q3825" t="str">
        <f t="shared" si="355"/>
        <v>theater</v>
      </c>
      <c r="R3825" t="str">
        <f t="shared" si="356"/>
        <v>plays</v>
      </c>
      <c r="S3825" s="8">
        <f t="shared" si="357"/>
        <v>42170.910231481481</v>
      </c>
      <c r="T3825" s="8">
        <f t="shared" si="358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9"/>
        <v>39</v>
      </c>
      <c r="Q3826" t="str">
        <f t="shared" si="355"/>
        <v>theater</v>
      </c>
      <c r="R3826" t="str">
        <f t="shared" si="356"/>
        <v>plays</v>
      </c>
      <c r="S3826" s="8">
        <f t="shared" si="357"/>
        <v>42571.626192129625</v>
      </c>
      <c r="T3826" s="8">
        <f t="shared" si="358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9"/>
        <v>108</v>
      </c>
      <c r="Q3827" t="str">
        <f t="shared" si="355"/>
        <v>theater</v>
      </c>
      <c r="R3827" t="str">
        <f t="shared" si="356"/>
        <v>plays</v>
      </c>
      <c r="S3827" s="8">
        <f t="shared" si="357"/>
        <v>42151.069606481484</v>
      </c>
      <c r="T3827" s="8">
        <f t="shared" si="358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9"/>
        <v>28</v>
      </c>
      <c r="Q3828" t="str">
        <f t="shared" si="355"/>
        <v>theater</v>
      </c>
      <c r="R3828" t="str">
        <f t="shared" si="356"/>
        <v>plays</v>
      </c>
      <c r="S3828" s="8">
        <f t="shared" si="357"/>
        <v>42101.423541666663</v>
      </c>
      <c r="T3828" s="8">
        <f t="shared" si="358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9"/>
        <v>70</v>
      </c>
      <c r="Q3829" t="str">
        <f t="shared" si="355"/>
        <v>theater</v>
      </c>
      <c r="R3829" t="str">
        <f t="shared" si="356"/>
        <v>plays</v>
      </c>
      <c r="S3829" s="8">
        <f t="shared" si="357"/>
        <v>42034.928252314814</v>
      </c>
      <c r="T3829" s="8">
        <f t="shared" si="358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9"/>
        <v>179</v>
      </c>
      <c r="Q3830" t="str">
        <f t="shared" si="355"/>
        <v>theater</v>
      </c>
      <c r="R3830" t="str">
        <f t="shared" si="356"/>
        <v>plays</v>
      </c>
      <c r="S3830" s="8">
        <f t="shared" si="357"/>
        <v>41944.527627314819</v>
      </c>
      <c r="T3830" s="8">
        <f t="shared" si="358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9"/>
        <v>63</v>
      </c>
      <c r="Q3831" t="str">
        <f t="shared" si="355"/>
        <v>theater</v>
      </c>
      <c r="R3831" t="str">
        <f t="shared" si="356"/>
        <v>plays</v>
      </c>
      <c r="S3831" s="8">
        <f t="shared" si="357"/>
        <v>42593.865405092598</v>
      </c>
      <c r="T3831" s="8">
        <f t="shared" si="358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9"/>
        <v>75</v>
      </c>
      <c r="Q3832" t="str">
        <f t="shared" si="355"/>
        <v>theater</v>
      </c>
      <c r="R3832" t="str">
        <f t="shared" si="356"/>
        <v>plays</v>
      </c>
      <c r="S3832" s="8">
        <f t="shared" si="357"/>
        <v>42503.740868055553</v>
      </c>
      <c r="T3832" s="8">
        <f t="shared" si="358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9"/>
        <v>59</v>
      </c>
      <c r="Q3833" t="str">
        <f t="shared" si="355"/>
        <v>theater</v>
      </c>
      <c r="R3833" t="str">
        <f t="shared" si="356"/>
        <v>plays</v>
      </c>
      <c r="S3833" s="8">
        <f t="shared" si="357"/>
        <v>41927.848900462966</v>
      </c>
      <c r="T3833" s="8">
        <f t="shared" si="358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9"/>
        <v>140</v>
      </c>
      <c r="Q3834" t="str">
        <f t="shared" si="355"/>
        <v>theater</v>
      </c>
      <c r="R3834" t="str">
        <f t="shared" si="356"/>
        <v>plays</v>
      </c>
      <c r="S3834" s="8">
        <f t="shared" si="357"/>
        <v>42375.114988425921</v>
      </c>
      <c r="T3834" s="8">
        <f t="shared" si="358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9"/>
        <v>70</v>
      </c>
      <c r="Q3835" t="str">
        <f t="shared" si="355"/>
        <v>theater</v>
      </c>
      <c r="R3835" t="str">
        <f t="shared" si="356"/>
        <v>plays</v>
      </c>
      <c r="S3835" s="8">
        <f t="shared" si="357"/>
        <v>41963.872361111105</v>
      </c>
      <c r="T3835" s="8">
        <f t="shared" si="358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9"/>
        <v>57</v>
      </c>
      <c r="Q3836" t="str">
        <f t="shared" si="355"/>
        <v>theater</v>
      </c>
      <c r="R3836" t="str">
        <f t="shared" si="356"/>
        <v>plays</v>
      </c>
      <c r="S3836" s="8">
        <f t="shared" si="357"/>
        <v>42143.445219907408</v>
      </c>
      <c r="T3836" s="8">
        <f t="shared" si="358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9"/>
        <v>40</v>
      </c>
      <c r="Q3837" t="str">
        <f t="shared" si="355"/>
        <v>theater</v>
      </c>
      <c r="R3837" t="str">
        <f t="shared" si="356"/>
        <v>plays</v>
      </c>
      <c r="S3837" s="8">
        <f t="shared" si="357"/>
        <v>42460.94222222222</v>
      </c>
      <c r="T3837" s="8">
        <f t="shared" si="358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9"/>
        <v>64</v>
      </c>
      <c r="Q3838" t="str">
        <f t="shared" si="355"/>
        <v>theater</v>
      </c>
      <c r="R3838" t="str">
        <f t="shared" si="356"/>
        <v>plays</v>
      </c>
      <c r="S3838" s="8">
        <f t="shared" si="357"/>
        <v>42553.926527777774</v>
      </c>
      <c r="T3838" s="8">
        <f t="shared" si="358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9"/>
        <v>120</v>
      </c>
      <c r="Q3839" t="str">
        <f t="shared" si="355"/>
        <v>theater</v>
      </c>
      <c r="R3839" t="str">
        <f t="shared" si="356"/>
        <v>plays</v>
      </c>
      <c r="S3839" s="8">
        <f t="shared" si="357"/>
        <v>42152.765717592592</v>
      </c>
      <c r="T3839" s="8">
        <f t="shared" si="358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9"/>
        <v>1008</v>
      </c>
      <c r="Q3840" t="str">
        <f t="shared" si="355"/>
        <v>theater</v>
      </c>
      <c r="R3840" t="str">
        <f t="shared" si="356"/>
        <v>plays</v>
      </c>
      <c r="S3840" s="8">
        <f t="shared" si="357"/>
        <v>42116.710752314815</v>
      </c>
      <c r="T3840" s="8">
        <f t="shared" si="358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9"/>
        <v>63</v>
      </c>
      <c r="Q3841" t="str">
        <f t="shared" si="355"/>
        <v>theater</v>
      </c>
      <c r="R3841" t="str">
        <f t="shared" si="356"/>
        <v>plays</v>
      </c>
      <c r="S3841" s="8">
        <f t="shared" si="357"/>
        <v>42155.142638888887</v>
      </c>
      <c r="T3841" s="8">
        <f t="shared" si="358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ROUND(E3842/D3842*100,0)</f>
        <v>6500</v>
      </c>
      <c r="P3842">
        <f t="shared" si="359"/>
        <v>22</v>
      </c>
      <c r="Q3842" t="str">
        <f t="shared" si="355"/>
        <v>theater</v>
      </c>
      <c r="R3842" t="str">
        <f t="shared" si="356"/>
        <v>plays</v>
      </c>
      <c r="S3842" s="8">
        <f t="shared" si="357"/>
        <v>42432.701724537037</v>
      </c>
      <c r="T3842" s="8">
        <f t="shared" si="358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9</v>
      </c>
      <c r="P3843">
        <f t="shared" si="359"/>
        <v>26</v>
      </c>
      <c r="Q3843" t="str">
        <f t="shared" ref="Q3843:Q3906" si="361">LEFT(N3843,SEARCH("/",N3843)-1)</f>
        <v>theater</v>
      </c>
      <c r="R3843" t="str">
        <f t="shared" ref="R3843:R3906" si="362">RIGHT(N3843,LEN(N3843)-SEARCH("/",N3843))</f>
        <v>plays</v>
      </c>
      <c r="S3843" s="8">
        <f t="shared" ref="S3843:S3906" si="363">(((J3843/60)/60)/24)+DATE(1970,1,1)</f>
        <v>41780.785729166666</v>
      </c>
      <c r="T3843" s="8">
        <f t="shared" ref="T3843:T3906" si="364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59"/>
        <v>48</v>
      </c>
      <c r="Q3844" t="str">
        <f t="shared" si="361"/>
        <v>theater</v>
      </c>
      <c r="R3844" t="str">
        <f t="shared" si="362"/>
        <v>plays</v>
      </c>
      <c r="S3844" s="8">
        <f t="shared" si="363"/>
        <v>41740.493657407409</v>
      </c>
      <c r="T3844" s="8">
        <f t="shared" si="364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59"/>
        <v>56</v>
      </c>
      <c r="Q3845" t="str">
        <f t="shared" si="361"/>
        <v>theater</v>
      </c>
      <c r="R3845" t="str">
        <f t="shared" si="362"/>
        <v>plays</v>
      </c>
      <c r="S3845" s="8">
        <f t="shared" si="363"/>
        <v>41766.072500000002</v>
      </c>
      <c r="T3845" s="8">
        <f t="shared" si="364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ref="P3846:P3909" si="365">ROUND(E3846/L3846,0)</f>
        <v>81</v>
      </c>
      <c r="Q3846" t="str">
        <f t="shared" si="361"/>
        <v>theater</v>
      </c>
      <c r="R3846" t="str">
        <f t="shared" si="362"/>
        <v>plays</v>
      </c>
      <c r="S3846" s="8">
        <f t="shared" si="363"/>
        <v>41766.617291666669</v>
      </c>
      <c r="T3846" s="8">
        <f t="shared" si="364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5"/>
        <v>70</v>
      </c>
      <c r="Q3847" t="str">
        <f t="shared" si="361"/>
        <v>theater</v>
      </c>
      <c r="R3847" t="str">
        <f t="shared" si="362"/>
        <v>plays</v>
      </c>
      <c r="S3847" s="8">
        <f t="shared" si="363"/>
        <v>42248.627013888887</v>
      </c>
      <c r="T3847" s="8">
        <f t="shared" si="364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5"/>
        <v>24</v>
      </c>
      <c r="Q3848" t="str">
        <f t="shared" si="361"/>
        <v>theater</v>
      </c>
      <c r="R3848" t="str">
        <f t="shared" si="362"/>
        <v>plays</v>
      </c>
      <c r="S3848" s="8">
        <f t="shared" si="363"/>
        <v>41885.221550925926</v>
      </c>
      <c r="T3848" s="8">
        <f t="shared" si="364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5"/>
        <v>189</v>
      </c>
      <c r="Q3849" t="str">
        <f t="shared" si="361"/>
        <v>theater</v>
      </c>
      <c r="R3849" t="str">
        <f t="shared" si="362"/>
        <v>plays</v>
      </c>
      <c r="S3849" s="8">
        <f t="shared" si="363"/>
        <v>42159.224432870367</v>
      </c>
      <c r="T3849" s="8">
        <f t="shared" si="364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5"/>
        <v>50</v>
      </c>
      <c r="Q3850" t="str">
        <f t="shared" si="361"/>
        <v>theater</v>
      </c>
      <c r="R3850" t="str">
        <f t="shared" si="362"/>
        <v>plays</v>
      </c>
      <c r="S3850" s="8">
        <f t="shared" si="363"/>
        <v>42265.817002314812</v>
      </c>
      <c r="T3850" s="8">
        <f t="shared" si="364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5"/>
        <v>75</v>
      </c>
      <c r="Q3851" t="str">
        <f t="shared" si="361"/>
        <v>theater</v>
      </c>
      <c r="R3851" t="str">
        <f t="shared" si="362"/>
        <v>plays</v>
      </c>
      <c r="S3851" s="8">
        <f t="shared" si="363"/>
        <v>42136.767175925925</v>
      </c>
      <c r="T3851" s="8">
        <f t="shared" si="364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5"/>
        <v>10</v>
      </c>
      <c r="Q3852" t="str">
        <f t="shared" si="361"/>
        <v>theater</v>
      </c>
      <c r="R3852" t="str">
        <f t="shared" si="362"/>
        <v>plays</v>
      </c>
      <c r="S3852" s="8">
        <f t="shared" si="363"/>
        <v>41975.124340277776</v>
      </c>
      <c r="T3852" s="8">
        <f t="shared" si="364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5"/>
        <v>36</v>
      </c>
      <c r="Q3853" t="str">
        <f t="shared" si="361"/>
        <v>theater</v>
      </c>
      <c r="R3853" t="str">
        <f t="shared" si="362"/>
        <v>plays</v>
      </c>
      <c r="S3853" s="8">
        <f t="shared" si="363"/>
        <v>42172.439571759256</v>
      </c>
      <c r="T3853" s="8">
        <f t="shared" si="364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5"/>
        <v>10</v>
      </c>
      <c r="Q3854" t="str">
        <f t="shared" si="361"/>
        <v>theater</v>
      </c>
      <c r="R3854" t="str">
        <f t="shared" si="362"/>
        <v>plays</v>
      </c>
      <c r="S3854" s="8">
        <f t="shared" si="363"/>
        <v>42065.190694444449</v>
      </c>
      <c r="T3854" s="8">
        <f t="shared" si="364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5"/>
        <v>13</v>
      </c>
      <c r="Q3855" t="str">
        <f t="shared" si="361"/>
        <v>theater</v>
      </c>
      <c r="R3855" t="str">
        <f t="shared" si="362"/>
        <v>plays</v>
      </c>
      <c r="S3855" s="8">
        <f t="shared" si="363"/>
        <v>41848.84002314815</v>
      </c>
      <c r="T3855" s="8">
        <f t="shared" si="364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5"/>
        <v>89</v>
      </c>
      <c r="Q3856" t="str">
        <f t="shared" si="361"/>
        <v>theater</v>
      </c>
      <c r="R3856" t="str">
        <f t="shared" si="362"/>
        <v>plays</v>
      </c>
      <c r="S3856" s="8">
        <f t="shared" si="363"/>
        <v>42103.884930555556</v>
      </c>
      <c r="T3856" s="8">
        <f t="shared" si="364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5"/>
        <v>25</v>
      </c>
      <c r="Q3857" t="str">
        <f t="shared" si="361"/>
        <v>theater</v>
      </c>
      <c r="R3857" t="str">
        <f t="shared" si="362"/>
        <v>plays</v>
      </c>
      <c r="S3857" s="8">
        <f t="shared" si="363"/>
        <v>42059.970729166671</v>
      </c>
      <c r="T3857" s="8">
        <f t="shared" si="364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5"/>
        <v>1</v>
      </c>
      <c r="Q3858" t="str">
        <f t="shared" si="361"/>
        <v>theater</v>
      </c>
      <c r="R3858" t="str">
        <f t="shared" si="362"/>
        <v>plays</v>
      </c>
      <c r="S3858" s="8">
        <f t="shared" si="363"/>
        <v>42041.743090277778</v>
      </c>
      <c r="T3858" s="8">
        <f t="shared" si="364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5"/>
        <v>65</v>
      </c>
      <c r="Q3859" t="str">
        <f t="shared" si="361"/>
        <v>theater</v>
      </c>
      <c r="R3859" t="str">
        <f t="shared" si="362"/>
        <v>plays</v>
      </c>
      <c r="S3859" s="8">
        <f t="shared" si="363"/>
        <v>41829.73715277778</v>
      </c>
      <c r="T3859" s="8">
        <f t="shared" si="364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5"/>
        <v>10</v>
      </c>
      <c r="Q3860" t="str">
        <f t="shared" si="361"/>
        <v>theater</v>
      </c>
      <c r="R3860" t="str">
        <f t="shared" si="362"/>
        <v>plays</v>
      </c>
      <c r="S3860" s="8">
        <f t="shared" si="363"/>
        <v>42128.431064814817</v>
      </c>
      <c r="T3860" s="8">
        <f t="shared" si="364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5"/>
        <v>1</v>
      </c>
      <c r="Q3861" t="str">
        <f t="shared" si="361"/>
        <v>theater</v>
      </c>
      <c r="R3861" t="str">
        <f t="shared" si="362"/>
        <v>plays</v>
      </c>
      <c r="S3861" s="8">
        <f t="shared" si="363"/>
        <v>41789.893599537041</v>
      </c>
      <c r="T3861" s="8">
        <f t="shared" si="364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5"/>
        <v>82</v>
      </c>
      <c r="Q3862" t="str">
        <f t="shared" si="361"/>
        <v>theater</v>
      </c>
      <c r="R3862" t="str">
        <f t="shared" si="362"/>
        <v>plays</v>
      </c>
      <c r="S3862" s="8">
        <f t="shared" si="363"/>
        <v>41833.660995370366</v>
      </c>
      <c r="T3862" s="8">
        <f t="shared" si="364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5"/>
        <v>100</v>
      </c>
      <c r="Q3863" t="str">
        <f t="shared" si="361"/>
        <v>theater</v>
      </c>
      <c r="R3863" t="str">
        <f t="shared" si="362"/>
        <v>plays</v>
      </c>
      <c r="S3863" s="8">
        <f t="shared" si="363"/>
        <v>41914.590011574073</v>
      </c>
      <c r="T3863" s="8">
        <f t="shared" si="364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5"/>
        <v>1</v>
      </c>
      <c r="Q3864" t="str">
        <f t="shared" si="361"/>
        <v>theater</v>
      </c>
      <c r="R3864" t="str">
        <f t="shared" si="362"/>
        <v>plays</v>
      </c>
      <c r="S3864" s="8">
        <f t="shared" si="363"/>
        <v>42611.261064814811</v>
      </c>
      <c r="T3864" s="8">
        <f t="shared" si="364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5"/>
        <v>#DIV/0!</v>
      </c>
      <c r="Q3865" t="str">
        <f t="shared" si="361"/>
        <v>theater</v>
      </c>
      <c r="R3865" t="str">
        <f t="shared" si="362"/>
        <v>plays</v>
      </c>
      <c r="S3865" s="8">
        <f t="shared" si="363"/>
        <v>42253.633159722223</v>
      </c>
      <c r="T3865" s="8">
        <f t="shared" si="364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5"/>
        <v>20</v>
      </c>
      <c r="Q3866" t="str">
        <f t="shared" si="361"/>
        <v>theater</v>
      </c>
      <c r="R3866" t="str">
        <f t="shared" si="362"/>
        <v>plays</v>
      </c>
      <c r="S3866" s="8">
        <f t="shared" si="363"/>
        <v>42295.891828703709</v>
      </c>
      <c r="T3866" s="8">
        <f t="shared" si="364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5"/>
        <v>46</v>
      </c>
      <c r="Q3867" t="str">
        <f t="shared" si="361"/>
        <v>theater</v>
      </c>
      <c r="R3867" t="str">
        <f t="shared" si="362"/>
        <v>plays</v>
      </c>
      <c r="S3867" s="8">
        <f t="shared" si="363"/>
        <v>41841.651597222226</v>
      </c>
      <c r="T3867" s="8">
        <f t="shared" si="364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5"/>
        <v>6</v>
      </c>
      <c r="Q3868" t="str">
        <f t="shared" si="361"/>
        <v>theater</v>
      </c>
      <c r="R3868" t="str">
        <f t="shared" si="362"/>
        <v>plays</v>
      </c>
      <c r="S3868" s="8">
        <f t="shared" si="363"/>
        <v>42402.947002314817</v>
      </c>
      <c r="T3868" s="8">
        <f t="shared" si="364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5"/>
        <v>50</v>
      </c>
      <c r="Q3869" t="str">
        <f t="shared" si="361"/>
        <v>theater</v>
      </c>
      <c r="R3869" t="str">
        <f t="shared" si="362"/>
        <v>plays</v>
      </c>
      <c r="S3869" s="8">
        <f t="shared" si="363"/>
        <v>42509.814108796301</v>
      </c>
      <c r="T3869" s="8">
        <f t="shared" si="364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5"/>
        <v>10</v>
      </c>
      <c r="Q3870" t="str">
        <f t="shared" si="361"/>
        <v>theater</v>
      </c>
      <c r="R3870" t="str">
        <f t="shared" si="362"/>
        <v>musical</v>
      </c>
      <c r="S3870" s="8">
        <f t="shared" si="363"/>
        <v>41865.659780092588</v>
      </c>
      <c r="T3870" s="8">
        <f t="shared" si="364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5"/>
        <v>30</v>
      </c>
      <c r="Q3871" t="str">
        <f t="shared" si="361"/>
        <v>theater</v>
      </c>
      <c r="R3871" t="str">
        <f t="shared" si="362"/>
        <v>musical</v>
      </c>
      <c r="S3871" s="8">
        <f t="shared" si="363"/>
        <v>42047.724444444444</v>
      </c>
      <c r="T3871" s="8">
        <f t="shared" si="364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5"/>
        <v>150</v>
      </c>
      <c r="Q3872" t="str">
        <f t="shared" si="361"/>
        <v>theater</v>
      </c>
      <c r="R3872" t="str">
        <f t="shared" si="362"/>
        <v>musical</v>
      </c>
      <c r="S3872" s="8">
        <f t="shared" si="363"/>
        <v>41793.17219907407</v>
      </c>
      <c r="T3872" s="8">
        <f t="shared" si="364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5"/>
        <v>13</v>
      </c>
      <c r="Q3873" t="str">
        <f t="shared" si="361"/>
        <v>theater</v>
      </c>
      <c r="R3873" t="str">
        <f t="shared" si="362"/>
        <v>musical</v>
      </c>
      <c r="S3873" s="8">
        <f t="shared" si="363"/>
        <v>42763.780671296292</v>
      </c>
      <c r="T3873" s="8">
        <f t="shared" si="364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5"/>
        <v>#DIV/0!</v>
      </c>
      <c r="Q3874" t="str">
        <f t="shared" si="361"/>
        <v>theater</v>
      </c>
      <c r="R3874" t="str">
        <f t="shared" si="362"/>
        <v>musical</v>
      </c>
      <c r="S3874" s="8">
        <f t="shared" si="363"/>
        <v>42180.145787037036</v>
      </c>
      <c r="T3874" s="8">
        <f t="shared" si="364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5"/>
        <v>#DIV/0!</v>
      </c>
      <c r="Q3875" t="str">
        <f t="shared" si="361"/>
        <v>theater</v>
      </c>
      <c r="R3875" t="str">
        <f t="shared" si="362"/>
        <v>musical</v>
      </c>
      <c r="S3875" s="8">
        <f t="shared" si="363"/>
        <v>42255.696006944447</v>
      </c>
      <c r="T3875" s="8">
        <f t="shared" si="364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5"/>
        <v>#DIV/0!</v>
      </c>
      <c r="Q3876" t="str">
        <f t="shared" si="361"/>
        <v>theater</v>
      </c>
      <c r="R3876" t="str">
        <f t="shared" si="362"/>
        <v>musical</v>
      </c>
      <c r="S3876" s="8">
        <f t="shared" si="363"/>
        <v>42007.016458333332</v>
      </c>
      <c r="T3876" s="8">
        <f t="shared" si="364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5"/>
        <v>#DIV/0!</v>
      </c>
      <c r="Q3877" t="str">
        <f t="shared" si="361"/>
        <v>theater</v>
      </c>
      <c r="R3877" t="str">
        <f t="shared" si="362"/>
        <v>musical</v>
      </c>
      <c r="S3877" s="8">
        <f t="shared" si="363"/>
        <v>42615.346817129626</v>
      </c>
      <c r="T3877" s="8">
        <f t="shared" si="364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5"/>
        <v>45</v>
      </c>
      <c r="Q3878" t="str">
        <f t="shared" si="361"/>
        <v>theater</v>
      </c>
      <c r="R3878" t="str">
        <f t="shared" si="362"/>
        <v>musical</v>
      </c>
      <c r="S3878" s="8">
        <f t="shared" si="363"/>
        <v>42372.624166666668</v>
      </c>
      <c r="T3878" s="8">
        <f t="shared" si="364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5"/>
        <v>89</v>
      </c>
      <c r="Q3879" t="str">
        <f t="shared" si="361"/>
        <v>theater</v>
      </c>
      <c r="R3879" t="str">
        <f t="shared" si="362"/>
        <v>musical</v>
      </c>
      <c r="S3879" s="8">
        <f t="shared" si="363"/>
        <v>42682.67768518519</v>
      </c>
      <c r="T3879" s="8">
        <f t="shared" si="364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5"/>
        <v>10</v>
      </c>
      <c r="Q3880" t="str">
        <f t="shared" si="361"/>
        <v>theater</v>
      </c>
      <c r="R3880" t="str">
        <f t="shared" si="362"/>
        <v>musical</v>
      </c>
      <c r="S3880" s="8">
        <f t="shared" si="363"/>
        <v>42154.818819444445</v>
      </c>
      <c r="T3880" s="8">
        <f t="shared" si="364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5"/>
        <v>#DIV/0!</v>
      </c>
      <c r="Q3881" t="str">
        <f t="shared" si="361"/>
        <v>theater</v>
      </c>
      <c r="R3881" t="str">
        <f t="shared" si="362"/>
        <v>musical</v>
      </c>
      <c r="S3881" s="8">
        <f t="shared" si="363"/>
        <v>41999.861064814817</v>
      </c>
      <c r="T3881" s="8">
        <f t="shared" si="364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5"/>
        <v>58</v>
      </c>
      <c r="Q3882" t="str">
        <f t="shared" si="361"/>
        <v>theater</v>
      </c>
      <c r="R3882" t="str">
        <f t="shared" si="362"/>
        <v>musical</v>
      </c>
      <c r="S3882" s="8">
        <f t="shared" si="363"/>
        <v>41815.815046296295</v>
      </c>
      <c r="T3882" s="8">
        <f t="shared" si="364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5"/>
        <v>25</v>
      </c>
      <c r="Q3883" t="str">
        <f t="shared" si="361"/>
        <v>theater</v>
      </c>
      <c r="R3883" t="str">
        <f t="shared" si="362"/>
        <v>musical</v>
      </c>
      <c r="S3883" s="8">
        <f t="shared" si="363"/>
        <v>42756.018506944441</v>
      </c>
      <c r="T3883" s="8">
        <f t="shared" si="364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5"/>
        <v>#DIV/0!</v>
      </c>
      <c r="Q3884" t="str">
        <f t="shared" si="361"/>
        <v>theater</v>
      </c>
      <c r="R3884" t="str">
        <f t="shared" si="362"/>
        <v>musical</v>
      </c>
      <c r="S3884" s="8">
        <f t="shared" si="363"/>
        <v>42373.983449074076</v>
      </c>
      <c r="T3884" s="8">
        <f t="shared" si="364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5"/>
        <v>#DIV/0!</v>
      </c>
      <c r="Q3885" t="str">
        <f t="shared" si="361"/>
        <v>theater</v>
      </c>
      <c r="R3885" t="str">
        <f t="shared" si="362"/>
        <v>musical</v>
      </c>
      <c r="S3885" s="8">
        <f t="shared" si="363"/>
        <v>41854.602650462963</v>
      </c>
      <c r="T3885" s="8">
        <f t="shared" si="364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5"/>
        <v>#DIV/0!</v>
      </c>
      <c r="Q3886" t="str">
        <f t="shared" si="361"/>
        <v>theater</v>
      </c>
      <c r="R3886" t="str">
        <f t="shared" si="362"/>
        <v>musical</v>
      </c>
      <c r="S3886" s="8">
        <f t="shared" si="363"/>
        <v>42065.791574074072</v>
      </c>
      <c r="T3886" s="8">
        <f t="shared" si="364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5"/>
        <v>#DIV/0!</v>
      </c>
      <c r="Q3887" t="str">
        <f t="shared" si="361"/>
        <v>theater</v>
      </c>
      <c r="R3887" t="str">
        <f t="shared" si="362"/>
        <v>musical</v>
      </c>
      <c r="S3887" s="8">
        <f t="shared" si="363"/>
        <v>42469.951284722221</v>
      </c>
      <c r="T3887" s="8">
        <f t="shared" si="364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5"/>
        <v>#DIV/0!</v>
      </c>
      <c r="Q3888" t="str">
        <f t="shared" si="361"/>
        <v>theater</v>
      </c>
      <c r="R3888" t="str">
        <f t="shared" si="362"/>
        <v>musical</v>
      </c>
      <c r="S3888" s="8">
        <f t="shared" si="363"/>
        <v>41954.228032407409</v>
      </c>
      <c r="T3888" s="8">
        <f t="shared" si="364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5"/>
        <v>18</v>
      </c>
      <c r="Q3889" t="str">
        <f t="shared" si="361"/>
        <v>theater</v>
      </c>
      <c r="R3889" t="str">
        <f t="shared" si="362"/>
        <v>musical</v>
      </c>
      <c r="S3889" s="8">
        <f t="shared" si="363"/>
        <v>42079.857974537037</v>
      </c>
      <c r="T3889" s="8">
        <f t="shared" si="364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5"/>
        <v>39</v>
      </c>
      <c r="Q3890" t="str">
        <f t="shared" si="361"/>
        <v>theater</v>
      </c>
      <c r="R3890" t="str">
        <f t="shared" si="362"/>
        <v>plays</v>
      </c>
      <c r="S3890" s="8">
        <f t="shared" si="363"/>
        <v>42762.545810185184</v>
      </c>
      <c r="T3890" s="8">
        <f t="shared" si="364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5"/>
        <v>13</v>
      </c>
      <c r="Q3891" t="str">
        <f t="shared" si="361"/>
        <v>theater</v>
      </c>
      <c r="R3891" t="str">
        <f t="shared" si="362"/>
        <v>plays</v>
      </c>
      <c r="S3891" s="8">
        <f t="shared" si="363"/>
        <v>41977.004976851851</v>
      </c>
      <c r="T3891" s="8">
        <f t="shared" si="364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5"/>
        <v>316</v>
      </c>
      <c r="Q3892" t="str">
        <f t="shared" si="361"/>
        <v>theater</v>
      </c>
      <c r="R3892" t="str">
        <f t="shared" si="362"/>
        <v>plays</v>
      </c>
      <c r="S3892" s="8">
        <f t="shared" si="363"/>
        <v>42171.758611111116</v>
      </c>
      <c r="T3892" s="8">
        <f t="shared" si="364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5"/>
        <v>37</v>
      </c>
      <c r="Q3893" t="str">
        <f t="shared" si="361"/>
        <v>theater</v>
      </c>
      <c r="R3893" t="str">
        <f t="shared" si="362"/>
        <v>plays</v>
      </c>
      <c r="S3893" s="8">
        <f t="shared" si="363"/>
        <v>42056.1324537037</v>
      </c>
      <c r="T3893" s="8">
        <f t="shared" si="364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5"/>
        <v>#DIV/0!</v>
      </c>
      <c r="Q3894" t="str">
        <f t="shared" si="361"/>
        <v>theater</v>
      </c>
      <c r="R3894" t="str">
        <f t="shared" si="362"/>
        <v>plays</v>
      </c>
      <c r="S3894" s="8">
        <f t="shared" si="363"/>
        <v>41867.652280092596</v>
      </c>
      <c r="T3894" s="8">
        <f t="shared" si="364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5"/>
        <v>128</v>
      </c>
      <c r="Q3895" t="str">
        <f t="shared" si="361"/>
        <v>theater</v>
      </c>
      <c r="R3895" t="str">
        <f t="shared" si="362"/>
        <v>plays</v>
      </c>
      <c r="S3895" s="8">
        <f t="shared" si="363"/>
        <v>41779.657870370371</v>
      </c>
      <c r="T3895" s="8">
        <f t="shared" si="364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5"/>
        <v>47</v>
      </c>
      <c r="Q3896" t="str">
        <f t="shared" si="361"/>
        <v>theater</v>
      </c>
      <c r="R3896" t="str">
        <f t="shared" si="362"/>
        <v>plays</v>
      </c>
      <c r="S3896" s="8">
        <f t="shared" si="363"/>
        <v>42679.958472222221</v>
      </c>
      <c r="T3896" s="8">
        <f t="shared" si="364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5"/>
        <v>50</v>
      </c>
      <c r="Q3897" t="str">
        <f t="shared" si="361"/>
        <v>theater</v>
      </c>
      <c r="R3897" t="str">
        <f t="shared" si="362"/>
        <v>plays</v>
      </c>
      <c r="S3897" s="8">
        <f t="shared" si="363"/>
        <v>42032.250208333338</v>
      </c>
      <c r="T3897" s="8">
        <f t="shared" si="364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5"/>
        <v>43</v>
      </c>
      <c r="Q3898" t="str">
        <f t="shared" si="361"/>
        <v>theater</v>
      </c>
      <c r="R3898" t="str">
        <f t="shared" si="362"/>
        <v>plays</v>
      </c>
      <c r="S3898" s="8">
        <f t="shared" si="363"/>
        <v>41793.191875000004</v>
      </c>
      <c r="T3898" s="8">
        <f t="shared" si="364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5"/>
        <v>44</v>
      </c>
      <c r="Q3899" t="str">
        <f t="shared" si="361"/>
        <v>theater</v>
      </c>
      <c r="R3899" t="str">
        <f t="shared" si="362"/>
        <v>plays</v>
      </c>
      <c r="S3899" s="8">
        <f t="shared" si="363"/>
        <v>41982.87364583333</v>
      </c>
      <c r="T3899" s="8">
        <f t="shared" si="364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5"/>
        <v>51</v>
      </c>
      <c r="Q3900" t="str">
        <f t="shared" si="361"/>
        <v>theater</v>
      </c>
      <c r="R3900" t="str">
        <f t="shared" si="362"/>
        <v>plays</v>
      </c>
      <c r="S3900" s="8">
        <f t="shared" si="363"/>
        <v>42193.482291666667</v>
      </c>
      <c r="T3900" s="8">
        <f t="shared" si="364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5"/>
        <v>63</v>
      </c>
      <c r="Q3901" t="str">
        <f t="shared" si="361"/>
        <v>theater</v>
      </c>
      <c r="R3901" t="str">
        <f t="shared" si="362"/>
        <v>plays</v>
      </c>
      <c r="S3901" s="8">
        <f t="shared" si="363"/>
        <v>41843.775011574071</v>
      </c>
      <c r="T3901" s="8">
        <f t="shared" si="364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5"/>
        <v>27</v>
      </c>
      <c r="Q3902" t="str">
        <f t="shared" si="361"/>
        <v>theater</v>
      </c>
      <c r="R3902" t="str">
        <f t="shared" si="362"/>
        <v>plays</v>
      </c>
      <c r="S3902" s="8">
        <f t="shared" si="363"/>
        <v>42136.092488425929</v>
      </c>
      <c r="T3902" s="8">
        <f t="shared" si="364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5"/>
        <v>25</v>
      </c>
      <c r="Q3903" t="str">
        <f t="shared" si="361"/>
        <v>theater</v>
      </c>
      <c r="R3903" t="str">
        <f t="shared" si="362"/>
        <v>plays</v>
      </c>
      <c r="S3903" s="8">
        <f t="shared" si="363"/>
        <v>42317.826377314821</v>
      </c>
      <c r="T3903" s="8">
        <f t="shared" si="364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5"/>
        <v>47</v>
      </c>
      <c r="Q3904" t="str">
        <f t="shared" si="361"/>
        <v>theater</v>
      </c>
      <c r="R3904" t="str">
        <f t="shared" si="362"/>
        <v>plays</v>
      </c>
      <c r="S3904" s="8">
        <f t="shared" si="363"/>
        <v>42663.468078703707</v>
      </c>
      <c r="T3904" s="8">
        <f t="shared" si="364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5"/>
        <v>#DIV/0!</v>
      </c>
      <c r="Q3905" t="str">
        <f t="shared" si="361"/>
        <v>theater</v>
      </c>
      <c r="R3905" t="str">
        <f t="shared" si="362"/>
        <v>plays</v>
      </c>
      <c r="S3905" s="8">
        <f t="shared" si="363"/>
        <v>42186.01116898148</v>
      </c>
      <c r="T3905" s="8">
        <f t="shared" si="364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ROUND(E3906/D3906*100,0)</f>
        <v>0</v>
      </c>
      <c r="P3906">
        <f t="shared" si="365"/>
        <v>2</v>
      </c>
      <c r="Q3906" t="str">
        <f t="shared" si="361"/>
        <v>theater</v>
      </c>
      <c r="R3906" t="str">
        <f t="shared" si="362"/>
        <v>plays</v>
      </c>
      <c r="S3906" s="8">
        <f t="shared" si="363"/>
        <v>42095.229166666672</v>
      </c>
      <c r="T3906" s="8">
        <f t="shared" si="364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12</v>
      </c>
      <c r="P3907">
        <f t="shared" si="365"/>
        <v>25</v>
      </c>
      <c r="Q3907" t="str">
        <f t="shared" ref="Q3907:Q3970" si="367">LEFT(N3907,SEARCH("/",N3907)-1)</f>
        <v>theater</v>
      </c>
      <c r="R3907" t="str">
        <f t="shared" ref="R3907:R3970" si="368">RIGHT(N3907,LEN(N3907)-SEARCH("/",N3907))</f>
        <v>plays</v>
      </c>
      <c r="S3907" s="8">
        <f t="shared" ref="S3907:S3970" si="369">(((J3907/60)/60)/24)+DATE(1970,1,1)</f>
        <v>42124.623877314814</v>
      </c>
      <c r="T3907" s="8">
        <f t="shared" ref="T3907:T3970" si="370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5"/>
        <v>63</v>
      </c>
      <c r="Q3908" t="str">
        <f t="shared" si="367"/>
        <v>theater</v>
      </c>
      <c r="R3908" t="str">
        <f t="shared" si="368"/>
        <v>plays</v>
      </c>
      <c r="S3908" s="8">
        <f t="shared" si="369"/>
        <v>42143.917743055557</v>
      </c>
      <c r="T3908" s="8">
        <f t="shared" si="370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5"/>
        <v>38</v>
      </c>
      <c r="Q3909" t="str">
        <f t="shared" si="367"/>
        <v>theater</v>
      </c>
      <c r="R3909" t="str">
        <f t="shared" si="368"/>
        <v>plays</v>
      </c>
      <c r="S3909" s="8">
        <f t="shared" si="369"/>
        <v>41906.819513888891</v>
      </c>
      <c r="T3909" s="8">
        <f t="shared" si="370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ref="P3910:P3973" si="371">ROUND(E3910/L3910,0)</f>
        <v>16</v>
      </c>
      <c r="Q3910" t="str">
        <f t="shared" si="367"/>
        <v>theater</v>
      </c>
      <c r="R3910" t="str">
        <f t="shared" si="368"/>
        <v>plays</v>
      </c>
      <c r="S3910" s="8">
        <f t="shared" si="369"/>
        <v>41834.135370370372</v>
      </c>
      <c r="T3910" s="8">
        <f t="shared" si="370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71"/>
        <v>34</v>
      </c>
      <c r="Q3911" t="str">
        <f t="shared" si="367"/>
        <v>theater</v>
      </c>
      <c r="R3911" t="str">
        <f t="shared" si="368"/>
        <v>plays</v>
      </c>
      <c r="S3911" s="8">
        <f t="shared" si="369"/>
        <v>41863.359282407408</v>
      </c>
      <c r="T3911" s="8">
        <f t="shared" si="370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71"/>
        <v>62</v>
      </c>
      <c r="Q3912" t="str">
        <f t="shared" si="367"/>
        <v>theater</v>
      </c>
      <c r="R3912" t="str">
        <f t="shared" si="368"/>
        <v>plays</v>
      </c>
      <c r="S3912" s="8">
        <f t="shared" si="369"/>
        <v>42224.756909722222</v>
      </c>
      <c r="T3912" s="8">
        <f t="shared" si="370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71"/>
        <v>83</v>
      </c>
      <c r="Q3913" t="str">
        <f t="shared" si="367"/>
        <v>theater</v>
      </c>
      <c r="R3913" t="str">
        <f t="shared" si="368"/>
        <v>plays</v>
      </c>
      <c r="S3913" s="8">
        <f t="shared" si="369"/>
        <v>41939.8122337963</v>
      </c>
      <c r="T3913" s="8">
        <f t="shared" si="370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71"/>
        <v>1</v>
      </c>
      <c r="Q3914" t="str">
        <f t="shared" si="367"/>
        <v>theater</v>
      </c>
      <c r="R3914" t="str">
        <f t="shared" si="368"/>
        <v>plays</v>
      </c>
      <c r="S3914" s="8">
        <f t="shared" si="369"/>
        <v>42059.270023148143</v>
      </c>
      <c r="T3914" s="8">
        <f t="shared" si="370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71"/>
        <v>143</v>
      </c>
      <c r="Q3915" t="str">
        <f t="shared" si="367"/>
        <v>theater</v>
      </c>
      <c r="R3915" t="str">
        <f t="shared" si="368"/>
        <v>plays</v>
      </c>
      <c r="S3915" s="8">
        <f t="shared" si="369"/>
        <v>42308.211215277777</v>
      </c>
      <c r="T3915" s="8">
        <f t="shared" si="370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71"/>
        <v>34</v>
      </c>
      <c r="Q3916" t="str">
        <f t="shared" si="367"/>
        <v>theater</v>
      </c>
      <c r="R3916" t="str">
        <f t="shared" si="368"/>
        <v>plays</v>
      </c>
      <c r="S3916" s="8">
        <f t="shared" si="369"/>
        <v>42114.818935185183</v>
      </c>
      <c r="T3916" s="8">
        <f t="shared" si="370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71"/>
        <v>5</v>
      </c>
      <c r="Q3917" t="str">
        <f t="shared" si="367"/>
        <v>theater</v>
      </c>
      <c r="R3917" t="str">
        <f t="shared" si="368"/>
        <v>plays</v>
      </c>
      <c r="S3917" s="8">
        <f t="shared" si="369"/>
        <v>42492.98505787037</v>
      </c>
      <c r="T3917" s="8">
        <f t="shared" si="370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71"/>
        <v>#DIV/0!</v>
      </c>
      <c r="Q3918" t="str">
        <f t="shared" si="367"/>
        <v>theater</v>
      </c>
      <c r="R3918" t="str">
        <f t="shared" si="368"/>
        <v>plays</v>
      </c>
      <c r="S3918" s="8">
        <f t="shared" si="369"/>
        <v>42494.471666666665</v>
      </c>
      <c r="T3918" s="8">
        <f t="shared" si="370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71"/>
        <v>10</v>
      </c>
      <c r="Q3919" t="str">
        <f t="shared" si="367"/>
        <v>theater</v>
      </c>
      <c r="R3919" t="str">
        <f t="shared" si="368"/>
        <v>plays</v>
      </c>
      <c r="S3919" s="8">
        <f t="shared" si="369"/>
        <v>41863.527326388888</v>
      </c>
      <c r="T3919" s="8">
        <f t="shared" si="370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71"/>
        <v>40</v>
      </c>
      <c r="Q3920" t="str">
        <f t="shared" si="367"/>
        <v>theater</v>
      </c>
      <c r="R3920" t="str">
        <f t="shared" si="368"/>
        <v>plays</v>
      </c>
      <c r="S3920" s="8">
        <f t="shared" si="369"/>
        <v>41843.664618055554</v>
      </c>
      <c r="T3920" s="8">
        <f t="shared" si="370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71"/>
        <v>30</v>
      </c>
      <c r="Q3921" t="str">
        <f t="shared" si="367"/>
        <v>theater</v>
      </c>
      <c r="R3921" t="str">
        <f t="shared" si="368"/>
        <v>plays</v>
      </c>
      <c r="S3921" s="8">
        <f t="shared" si="369"/>
        <v>42358.684872685189</v>
      </c>
      <c r="T3921" s="8">
        <f t="shared" si="370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71"/>
        <v>45</v>
      </c>
      <c r="Q3922" t="str">
        <f t="shared" si="367"/>
        <v>theater</v>
      </c>
      <c r="R3922" t="str">
        <f t="shared" si="368"/>
        <v>plays</v>
      </c>
      <c r="S3922" s="8">
        <f t="shared" si="369"/>
        <v>42657.38726851852</v>
      </c>
      <c r="T3922" s="8">
        <f t="shared" si="370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71"/>
        <v>#DIV/0!</v>
      </c>
      <c r="Q3923" t="str">
        <f t="shared" si="367"/>
        <v>theater</v>
      </c>
      <c r="R3923" t="str">
        <f t="shared" si="368"/>
        <v>plays</v>
      </c>
      <c r="S3923" s="8">
        <f t="shared" si="369"/>
        <v>41926.542303240742</v>
      </c>
      <c r="T3923" s="8">
        <f t="shared" si="370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71"/>
        <v>10</v>
      </c>
      <c r="Q3924" t="str">
        <f t="shared" si="367"/>
        <v>theater</v>
      </c>
      <c r="R3924" t="str">
        <f t="shared" si="368"/>
        <v>plays</v>
      </c>
      <c r="S3924" s="8">
        <f t="shared" si="369"/>
        <v>42020.768634259264</v>
      </c>
      <c r="T3924" s="8">
        <f t="shared" si="370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71"/>
        <v>81</v>
      </c>
      <c r="Q3925" t="str">
        <f t="shared" si="367"/>
        <v>theater</v>
      </c>
      <c r="R3925" t="str">
        <f t="shared" si="368"/>
        <v>plays</v>
      </c>
      <c r="S3925" s="8">
        <f t="shared" si="369"/>
        <v>42075.979988425926</v>
      </c>
      <c r="T3925" s="8">
        <f t="shared" si="370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71"/>
        <v>57</v>
      </c>
      <c r="Q3926" t="str">
        <f t="shared" si="367"/>
        <v>theater</v>
      </c>
      <c r="R3926" t="str">
        <f t="shared" si="368"/>
        <v>plays</v>
      </c>
      <c r="S3926" s="8">
        <f t="shared" si="369"/>
        <v>41786.959745370368</v>
      </c>
      <c r="T3926" s="8">
        <f t="shared" si="370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71"/>
        <v>5</v>
      </c>
      <c r="Q3927" t="str">
        <f t="shared" si="367"/>
        <v>theater</v>
      </c>
      <c r="R3927" t="str">
        <f t="shared" si="368"/>
        <v>plays</v>
      </c>
      <c r="S3927" s="8">
        <f t="shared" si="369"/>
        <v>41820.870821759258</v>
      </c>
      <c r="T3927" s="8">
        <f t="shared" si="370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71"/>
        <v>15</v>
      </c>
      <c r="Q3928" t="str">
        <f t="shared" si="367"/>
        <v>theater</v>
      </c>
      <c r="R3928" t="str">
        <f t="shared" si="368"/>
        <v>plays</v>
      </c>
      <c r="S3928" s="8">
        <f t="shared" si="369"/>
        <v>41970.085046296299</v>
      </c>
      <c r="T3928" s="8">
        <f t="shared" si="370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71"/>
        <v>13</v>
      </c>
      <c r="Q3929" t="str">
        <f t="shared" si="367"/>
        <v>theater</v>
      </c>
      <c r="R3929" t="str">
        <f t="shared" si="368"/>
        <v>plays</v>
      </c>
      <c r="S3929" s="8">
        <f t="shared" si="369"/>
        <v>41830.267407407409</v>
      </c>
      <c r="T3929" s="8">
        <f t="shared" si="370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71"/>
        <v>93</v>
      </c>
      <c r="Q3930" t="str">
        <f t="shared" si="367"/>
        <v>theater</v>
      </c>
      <c r="R3930" t="str">
        <f t="shared" si="368"/>
        <v>plays</v>
      </c>
      <c r="S3930" s="8">
        <f t="shared" si="369"/>
        <v>42265.683182870373</v>
      </c>
      <c r="T3930" s="8">
        <f t="shared" si="370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71"/>
        <v>32</v>
      </c>
      <c r="Q3931" t="str">
        <f t="shared" si="367"/>
        <v>theater</v>
      </c>
      <c r="R3931" t="str">
        <f t="shared" si="368"/>
        <v>plays</v>
      </c>
      <c r="S3931" s="8">
        <f t="shared" si="369"/>
        <v>42601.827141203699</v>
      </c>
      <c r="T3931" s="8">
        <f t="shared" si="370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71"/>
        <v>#DIV/0!</v>
      </c>
      <c r="Q3932" t="str">
        <f t="shared" si="367"/>
        <v>theater</v>
      </c>
      <c r="R3932" t="str">
        <f t="shared" si="368"/>
        <v>plays</v>
      </c>
      <c r="S3932" s="8">
        <f t="shared" si="369"/>
        <v>42433.338749999995</v>
      </c>
      <c r="T3932" s="8">
        <f t="shared" si="370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71"/>
        <v>#DIV/0!</v>
      </c>
      <c r="Q3933" t="str">
        <f t="shared" si="367"/>
        <v>theater</v>
      </c>
      <c r="R3933" t="str">
        <f t="shared" si="368"/>
        <v>plays</v>
      </c>
      <c r="S3933" s="8">
        <f t="shared" si="369"/>
        <v>42228.151701388888</v>
      </c>
      <c r="T3933" s="8">
        <f t="shared" si="370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71"/>
        <v>1</v>
      </c>
      <c r="Q3934" t="str">
        <f t="shared" si="367"/>
        <v>theater</v>
      </c>
      <c r="R3934" t="str">
        <f t="shared" si="368"/>
        <v>plays</v>
      </c>
      <c r="S3934" s="8">
        <f t="shared" si="369"/>
        <v>42415.168564814812</v>
      </c>
      <c r="T3934" s="8">
        <f t="shared" si="370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71"/>
        <v>92</v>
      </c>
      <c r="Q3935" t="str">
        <f t="shared" si="367"/>
        <v>theater</v>
      </c>
      <c r="R3935" t="str">
        <f t="shared" si="368"/>
        <v>plays</v>
      </c>
      <c r="S3935" s="8">
        <f t="shared" si="369"/>
        <v>42538.968310185184</v>
      </c>
      <c r="T3935" s="8">
        <f t="shared" si="370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71"/>
        <v>46</v>
      </c>
      <c r="Q3936" t="str">
        <f t="shared" si="367"/>
        <v>theater</v>
      </c>
      <c r="R3936" t="str">
        <f t="shared" si="368"/>
        <v>plays</v>
      </c>
      <c r="S3936" s="8">
        <f t="shared" si="369"/>
        <v>42233.671747685185</v>
      </c>
      <c r="T3936" s="8">
        <f t="shared" si="370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71"/>
        <v>57</v>
      </c>
      <c r="Q3937" t="str">
        <f t="shared" si="367"/>
        <v>theater</v>
      </c>
      <c r="R3937" t="str">
        <f t="shared" si="368"/>
        <v>plays</v>
      </c>
      <c r="S3937" s="8">
        <f t="shared" si="369"/>
        <v>42221.656782407401</v>
      </c>
      <c r="T3937" s="8">
        <f t="shared" si="370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71"/>
        <v>#DIV/0!</v>
      </c>
      <c r="Q3938" t="str">
        <f t="shared" si="367"/>
        <v>theater</v>
      </c>
      <c r="R3938" t="str">
        <f t="shared" si="368"/>
        <v>plays</v>
      </c>
      <c r="S3938" s="8">
        <f t="shared" si="369"/>
        <v>42675.262962962966</v>
      </c>
      <c r="T3938" s="8">
        <f t="shared" si="370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71"/>
        <v>249</v>
      </c>
      <c r="Q3939" t="str">
        <f t="shared" si="367"/>
        <v>theater</v>
      </c>
      <c r="R3939" t="str">
        <f t="shared" si="368"/>
        <v>plays</v>
      </c>
      <c r="S3939" s="8">
        <f t="shared" si="369"/>
        <v>42534.631481481483</v>
      </c>
      <c r="T3939" s="8">
        <f t="shared" si="370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71"/>
        <v>79</v>
      </c>
      <c r="Q3940" t="str">
        <f t="shared" si="367"/>
        <v>theater</v>
      </c>
      <c r="R3940" t="str">
        <f t="shared" si="368"/>
        <v>plays</v>
      </c>
      <c r="S3940" s="8">
        <f t="shared" si="369"/>
        <v>42151.905717592599</v>
      </c>
      <c r="T3940" s="8">
        <f t="shared" si="370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71"/>
        <v>5</v>
      </c>
      <c r="Q3941" t="str">
        <f t="shared" si="367"/>
        <v>theater</v>
      </c>
      <c r="R3941" t="str">
        <f t="shared" si="368"/>
        <v>plays</v>
      </c>
      <c r="S3941" s="8">
        <f t="shared" si="369"/>
        <v>41915.400219907409</v>
      </c>
      <c r="T3941" s="8">
        <f t="shared" si="370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71"/>
        <v>6</v>
      </c>
      <c r="Q3942" t="str">
        <f t="shared" si="367"/>
        <v>theater</v>
      </c>
      <c r="R3942" t="str">
        <f t="shared" si="368"/>
        <v>plays</v>
      </c>
      <c r="S3942" s="8">
        <f t="shared" si="369"/>
        <v>41961.492488425924</v>
      </c>
      <c r="T3942" s="8">
        <f t="shared" si="370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71"/>
        <v>25</v>
      </c>
      <c r="Q3943" t="str">
        <f t="shared" si="367"/>
        <v>theater</v>
      </c>
      <c r="R3943" t="str">
        <f t="shared" si="368"/>
        <v>plays</v>
      </c>
      <c r="S3943" s="8">
        <f t="shared" si="369"/>
        <v>41940.587233796294</v>
      </c>
      <c r="T3943" s="8">
        <f t="shared" si="370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71"/>
        <v>#DIV/0!</v>
      </c>
      <c r="Q3944" t="str">
        <f t="shared" si="367"/>
        <v>theater</v>
      </c>
      <c r="R3944" t="str">
        <f t="shared" si="368"/>
        <v>plays</v>
      </c>
      <c r="S3944" s="8">
        <f t="shared" si="369"/>
        <v>42111.904097222221</v>
      </c>
      <c r="T3944" s="8">
        <f t="shared" si="370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71"/>
        <v>137</v>
      </c>
      <c r="Q3945" t="str">
        <f t="shared" si="367"/>
        <v>theater</v>
      </c>
      <c r="R3945" t="str">
        <f t="shared" si="368"/>
        <v>plays</v>
      </c>
      <c r="S3945" s="8">
        <f t="shared" si="369"/>
        <v>42279.778564814813</v>
      </c>
      <c r="T3945" s="8">
        <f t="shared" si="370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71"/>
        <v>#DIV/0!</v>
      </c>
      <c r="Q3946" t="str">
        <f t="shared" si="367"/>
        <v>theater</v>
      </c>
      <c r="R3946" t="str">
        <f t="shared" si="368"/>
        <v>plays</v>
      </c>
      <c r="S3946" s="8">
        <f t="shared" si="369"/>
        <v>42213.662905092591</v>
      </c>
      <c r="T3946" s="8">
        <f t="shared" si="370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71"/>
        <v>5</v>
      </c>
      <c r="Q3947" t="str">
        <f t="shared" si="367"/>
        <v>theater</v>
      </c>
      <c r="R3947" t="str">
        <f t="shared" si="368"/>
        <v>plays</v>
      </c>
      <c r="S3947" s="8">
        <f t="shared" si="369"/>
        <v>42109.801712962959</v>
      </c>
      <c r="T3947" s="8">
        <f t="shared" si="370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71"/>
        <v>39</v>
      </c>
      <c r="Q3948" t="str">
        <f t="shared" si="367"/>
        <v>theater</v>
      </c>
      <c r="R3948" t="str">
        <f t="shared" si="368"/>
        <v>plays</v>
      </c>
      <c r="S3948" s="8">
        <f t="shared" si="369"/>
        <v>42031.833587962959</v>
      </c>
      <c r="T3948" s="8">
        <f t="shared" si="370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71"/>
        <v>51</v>
      </c>
      <c r="Q3949" t="str">
        <f t="shared" si="367"/>
        <v>theater</v>
      </c>
      <c r="R3949" t="str">
        <f t="shared" si="368"/>
        <v>plays</v>
      </c>
      <c r="S3949" s="8">
        <f t="shared" si="369"/>
        <v>42615.142870370371</v>
      </c>
      <c r="T3949" s="8">
        <f t="shared" si="370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71"/>
        <v>#DIV/0!</v>
      </c>
      <c r="Q3950" t="str">
        <f t="shared" si="367"/>
        <v>theater</v>
      </c>
      <c r="R3950" t="str">
        <f t="shared" si="368"/>
        <v>plays</v>
      </c>
      <c r="S3950" s="8">
        <f t="shared" si="369"/>
        <v>41829.325497685182</v>
      </c>
      <c r="T3950" s="8">
        <f t="shared" si="370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71"/>
        <v>49</v>
      </c>
      <c r="Q3951" t="str">
        <f t="shared" si="367"/>
        <v>theater</v>
      </c>
      <c r="R3951" t="str">
        <f t="shared" si="368"/>
        <v>plays</v>
      </c>
      <c r="S3951" s="8">
        <f t="shared" si="369"/>
        <v>42016.120613425926</v>
      </c>
      <c r="T3951" s="8">
        <f t="shared" si="370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71"/>
        <v>25</v>
      </c>
      <c r="Q3952" t="str">
        <f t="shared" si="367"/>
        <v>theater</v>
      </c>
      <c r="R3952" t="str">
        <f t="shared" si="368"/>
        <v>plays</v>
      </c>
      <c r="S3952" s="8">
        <f t="shared" si="369"/>
        <v>42439.702314814815</v>
      </c>
      <c r="T3952" s="8">
        <f t="shared" si="370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71"/>
        <v>1</v>
      </c>
      <c r="Q3953" t="str">
        <f t="shared" si="367"/>
        <v>theater</v>
      </c>
      <c r="R3953" t="str">
        <f t="shared" si="368"/>
        <v>plays</v>
      </c>
      <c r="S3953" s="8">
        <f t="shared" si="369"/>
        <v>42433.825717592597</v>
      </c>
      <c r="T3953" s="8">
        <f t="shared" si="370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71"/>
        <v>25</v>
      </c>
      <c r="Q3954" t="str">
        <f t="shared" si="367"/>
        <v>theater</v>
      </c>
      <c r="R3954" t="str">
        <f t="shared" si="368"/>
        <v>plays</v>
      </c>
      <c r="S3954" s="8">
        <f t="shared" si="369"/>
        <v>42243.790393518517</v>
      </c>
      <c r="T3954" s="8">
        <f t="shared" si="370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71"/>
        <v>#DIV/0!</v>
      </c>
      <c r="Q3955" t="str">
        <f t="shared" si="367"/>
        <v>theater</v>
      </c>
      <c r="R3955" t="str">
        <f t="shared" si="368"/>
        <v>plays</v>
      </c>
      <c r="S3955" s="8">
        <f t="shared" si="369"/>
        <v>42550.048449074078</v>
      </c>
      <c r="T3955" s="8">
        <f t="shared" si="370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71"/>
        <v>#DIV/0!</v>
      </c>
      <c r="Q3956" t="str">
        <f t="shared" si="367"/>
        <v>theater</v>
      </c>
      <c r="R3956" t="str">
        <f t="shared" si="368"/>
        <v>plays</v>
      </c>
      <c r="S3956" s="8">
        <f t="shared" si="369"/>
        <v>41774.651203703703</v>
      </c>
      <c r="T3956" s="8">
        <f t="shared" si="370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71"/>
        <v>53</v>
      </c>
      <c r="Q3957" t="str">
        <f t="shared" si="367"/>
        <v>theater</v>
      </c>
      <c r="R3957" t="str">
        <f t="shared" si="368"/>
        <v>plays</v>
      </c>
      <c r="S3957" s="8">
        <f t="shared" si="369"/>
        <v>42306.848854166667</v>
      </c>
      <c r="T3957" s="8">
        <f t="shared" si="370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71"/>
        <v>#DIV/0!</v>
      </c>
      <c r="Q3958" t="str">
        <f t="shared" si="367"/>
        <v>theater</v>
      </c>
      <c r="R3958" t="str">
        <f t="shared" si="368"/>
        <v>plays</v>
      </c>
      <c r="S3958" s="8">
        <f t="shared" si="369"/>
        <v>42457.932025462964</v>
      </c>
      <c r="T3958" s="8">
        <f t="shared" si="370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71"/>
        <v>7</v>
      </c>
      <c r="Q3959" t="str">
        <f t="shared" si="367"/>
        <v>theater</v>
      </c>
      <c r="R3959" t="str">
        <f t="shared" si="368"/>
        <v>plays</v>
      </c>
      <c r="S3959" s="8">
        <f t="shared" si="369"/>
        <v>42513.976319444439</v>
      </c>
      <c r="T3959" s="8">
        <f t="shared" si="370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71"/>
        <v>40</v>
      </c>
      <c r="Q3960" t="str">
        <f t="shared" si="367"/>
        <v>theater</v>
      </c>
      <c r="R3960" t="str">
        <f t="shared" si="368"/>
        <v>plays</v>
      </c>
      <c r="S3960" s="8">
        <f t="shared" si="369"/>
        <v>41816.950370370374</v>
      </c>
      <c r="T3960" s="8">
        <f t="shared" si="370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71"/>
        <v>24</v>
      </c>
      <c r="Q3961" t="str">
        <f t="shared" si="367"/>
        <v>theater</v>
      </c>
      <c r="R3961" t="str">
        <f t="shared" si="368"/>
        <v>plays</v>
      </c>
      <c r="S3961" s="8">
        <f t="shared" si="369"/>
        <v>41880.788842592592</v>
      </c>
      <c r="T3961" s="8">
        <f t="shared" si="370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71"/>
        <v>11</v>
      </c>
      <c r="Q3962" t="str">
        <f t="shared" si="367"/>
        <v>theater</v>
      </c>
      <c r="R3962" t="str">
        <f t="shared" si="368"/>
        <v>plays</v>
      </c>
      <c r="S3962" s="8">
        <f t="shared" si="369"/>
        <v>42342.845555555556</v>
      </c>
      <c r="T3962" s="8">
        <f t="shared" si="370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71"/>
        <v>11</v>
      </c>
      <c r="Q3963" t="str">
        <f t="shared" si="367"/>
        <v>theater</v>
      </c>
      <c r="R3963" t="str">
        <f t="shared" si="368"/>
        <v>plays</v>
      </c>
      <c r="S3963" s="8">
        <f t="shared" si="369"/>
        <v>41745.891319444447</v>
      </c>
      <c r="T3963" s="8">
        <f t="shared" si="370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71"/>
        <v>15</v>
      </c>
      <c r="Q3964" t="str">
        <f t="shared" si="367"/>
        <v>theater</v>
      </c>
      <c r="R3964" t="str">
        <f t="shared" si="368"/>
        <v>plays</v>
      </c>
      <c r="S3964" s="8">
        <f t="shared" si="369"/>
        <v>42311.621458333335</v>
      </c>
      <c r="T3964" s="8">
        <f t="shared" si="370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71"/>
        <v>#DIV/0!</v>
      </c>
      <c r="Q3965" t="str">
        <f t="shared" si="367"/>
        <v>theater</v>
      </c>
      <c r="R3965" t="str">
        <f t="shared" si="368"/>
        <v>plays</v>
      </c>
      <c r="S3965" s="8">
        <f t="shared" si="369"/>
        <v>42296.154131944444</v>
      </c>
      <c r="T3965" s="8">
        <f t="shared" si="370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71"/>
        <v>42</v>
      </c>
      <c r="Q3966" t="str">
        <f t="shared" si="367"/>
        <v>theater</v>
      </c>
      <c r="R3966" t="str">
        <f t="shared" si="368"/>
        <v>plays</v>
      </c>
      <c r="S3966" s="8">
        <f t="shared" si="369"/>
        <v>42053.722060185188</v>
      </c>
      <c r="T3966" s="8">
        <f t="shared" si="370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71"/>
        <v>71</v>
      </c>
      <c r="Q3967" t="str">
        <f t="shared" si="367"/>
        <v>theater</v>
      </c>
      <c r="R3967" t="str">
        <f t="shared" si="368"/>
        <v>plays</v>
      </c>
      <c r="S3967" s="8">
        <f t="shared" si="369"/>
        <v>42414.235879629632</v>
      </c>
      <c r="T3967" s="8">
        <f t="shared" si="370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71"/>
        <v>23</v>
      </c>
      <c r="Q3968" t="str">
        <f t="shared" si="367"/>
        <v>theater</v>
      </c>
      <c r="R3968" t="str">
        <f t="shared" si="368"/>
        <v>plays</v>
      </c>
      <c r="S3968" s="8">
        <f t="shared" si="369"/>
        <v>41801.711550925924</v>
      </c>
      <c r="T3968" s="8">
        <f t="shared" si="370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71"/>
        <v>41</v>
      </c>
      <c r="Q3969" t="str">
        <f t="shared" si="367"/>
        <v>theater</v>
      </c>
      <c r="R3969" t="str">
        <f t="shared" si="368"/>
        <v>plays</v>
      </c>
      <c r="S3969" s="8">
        <f t="shared" si="369"/>
        <v>42770.290590277778</v>
      </c>
      <c r="T3969" s="8">
        <f t="shared" si="370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ROUND(E3970/D3970*100,0)</f>
        <v>11</v>
      </c>
      <c r="P3970">
        <f t="shared" si="371"/>
        <v>48</v>
      </c>
      <c r="Q3970" t="str">
        <f t="shared" si="367"/>
        <v>theater</v>
      </c>
      <c r="R3970" t="str">
        <f t="shared" si="368"/>
        <v>plays</v>
      </c>
      <c r="S3970" s="8">
        <f t="shared" si="369"/>
        <v>42452.815659722226</v>
      </c>
      <c r="T3970" s="8">
        <f t="shared" si="370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</v>
      </c>
      <c r="P3971">
        <f t="shared" si="371"/>
        <v>35</v>
      </c>
      <c r="Q3971" t="str">
        <f t="shared" ref="Q3971:Q4034" si="373">LEFT(N3971,SEARCH("/",N3971)-1)</f>
        <v>theater</v>
      </c>
      <c r="R3971" t="str">
        <f t="shared" ref="R3971:R4034" si="374">RIGHT(N3971,LEN(N3971)-SEARCH("/",N3971))</f>
        <v>plays</v>
      </c>
      <c r="S3971" s="8">
        <f t="shared" ref="S3971:S4034" si="375">(((J3971/60)/60)/24)+DATE(1970,1,1)</f>
        <v>42601.854699074072</v>
      </c>
      <c r="T3971" s="8">
        <f t="shared" ref="T3971:T4034" si="376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1"/>
        <v>6</v>
      </c>
      <c r="Q3972" t="str">
        <f t="shared" si="373"/>
        <v>theater</v>
      </c>
      <c r="R3972" t="str">
        <f t="shared" si="374"/>
        <v>plays</v>
      </c>
      <c r="S3972" s="8">
        <f t="shared" si="375"/>
        <v>42447.863553240735</v>
      </c>
      <c r="T3972" s="8">
        <f t="shared" si="376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1"/>
        <v>23</v>
      </c>
      <c r="Q3973" t="str">
        <f t="shared" si="373"/>
        <v>theater</v>
      </c>
      <c r="R3973" t="str">
        <f t="shared" si="374"/>
        <v>plays</v>
      </c>
      <c r="S3973" s="8">
        <f t="shared" si="375"/>
        <v>41811.536180555559</v>
      </c>
      <c r="T3973" s="8">
        <f t="shared" si="376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ref="P3974:P4037" si="377">ROUND(E3974/L3974,0)</f>
        <v>26</v>
      </c>
      <c r="Q3974" t="str">
        <f t="shared" si="373"/>
        <v>theater</v>
      </c>
      <c r="R3974" t="str">
        <f t="shared" si="374"/>
        <v>plays</v>
      </c>
      <c r="S3974" s="8">
        <f t="shared" si="375"/>
        <v>41981.067523148144</v>
      </c>
      <c r="T3974" s="8">
        <f t="shared" si="376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7"/>
        <v>106</v>
      </c>
      <c r="Q3975" t="str">
        <f t="shared" si="373"/>
        <v>theater</v>
      </c>
      <c r="R3975" t="str">
        <f t="shared" si="374"/>
        <v>plays</v>
      </c>
      <c r="S3975" s="8">
        <f t="shared" si="375"/>
        <v>42469.68414351852</v>
      </c>
      <c r="T3975" s="8">
        <f t="shared" si="376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7"/>
        <v>29</v>
      </c>
      <c r="Q3976" t="str">
        <f t="shared" si="373"/>
        <v>theater</v>
      </c>
      <c r="R3976" t="str">
        <f t="shared" si="374"/>
        <v>plays</v>
      </c>
      <c r="S3976" s="8">
        <f t="shared" si="375"/>
        <v>42493.546851851846</v>
      </c>
      <c r="T3976" s="8">
        <f t="shared" si="376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7"/>
        <v>#DIV/0!</v>
      </c>
      <c r="Q3977" t="str">
        <f t="shared" si="373"/>
        <v>theater</v>
      </c>
      <c r="R3977" t="str">
        <f t="shared" si="374"/>
        <v>plays</v>
      </c>
      <c r="S3977" s="8">
        <f t="shared" si="375"/>
        <v>42534.866875</v>
      </c>
      <c r="T3977" s="8">
        <f t="shared" si="376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7"/>
        <v>62</v>
      </c>
      <c r="Q3978" t="str">
        <f t="shared" si="373"/>
        <v>theater</v>
      </c>
      <c r="R3978" t="str">
        <f t="shared" si="374"/>
        <v>plays</v>
      </c>
      <c r="S3978" s="8">
        <f t="shared" si="375"/>
        <v>41830.858344907407</v>
      </c>
      <c r="T3978" s="8">
        <f t="shared" si="376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7"/>
        <v>218</v>
      </c>
      <c r="Q3979" t="str">
        <f t="shared" si="373"/>
        <v>theater</v>
      </c>
      <c r="R3979" t="str">
        <f t="shared" si="374"/>
        <v>plays</v>
      </c>
      <c r="S3979" s="8">
        <f t="shared" si="375"/>
        <v>42543.788564814815</v>
      </c>
      <c r="T3979" s="8">
        <f t="shared" si="376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7"/>
        <v>27</v>
      </c>
      <c r="Q3980" t="str">
        <f t="shared" si="373"/>
        <v>theater</v>
      </c>
      <c r="R3980" t="str">
        <f t="shared" si="374"/>
        <v>plays</v>
      </c>
      <c r="S3980" s="8">
        <f t="shared" si="375"/>
        <v>41975.642974537041</v>
      </c>
      <c r="T3980" s="8">
        <f t="shared" si="376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7"/>
        <v>18</v>
      </c>
      <c r="Q3981" t="str">
        <f t="shared" si="373"/>
        <v>theater</v>
      </c>
      <c r="R3981" t="str">
        <f t="shared" si="374"/>
        <v>plays</v>
      </c>
      <c r="S3981" s="8">
        <f t="shared" si="375"/>
        <v>42069.903437500005</v>
      </c>
      <c r="T3981" s="8">
        <f t="shared" si="376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7"/>
        <v>64</v>
      </c>
      <c r="Q3982" t="str">
        <f t="shared" si="373"/>
        <v>theater</v>
      </c>
      <c r="R3982" t="str">
        <f t="shared" si="374"/>
        <v>plays</v>
      </c>
      <c r="S3982" s="8">
        <f t="shared" si="375"/>
        <v>41795.598923611113</v>
      </c>
      <c r="T3982" s="8">
        <f t="shared" si="376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7"/>
        <v>175</v>
      </c>
      <c r="Q3983" t="str">
        <f t="shared" si="373"/>
        <v>theater</v>
      </c>
      <c r="R3983" t="str">
        <f t="shared" si="374"/>
        <v>plays</v>
      </c>
      <c r="S3983" s="8">
        <f t="shared" si="375"/>
        <v>42508.179965277777</v>
      </c>
      <c r="T3983" s="8">
        <f t="shared" si="376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7"/>
        <v>34</v>
      </c>
      <c r="Q3984" t="str">
        <f t="shared" si="373"/>
        <v>theater</v>
      </c>
      <c r="R3984" t="str">
        <f t="shared" si="374"/>
        <v>plays</v>
      </c>
      <c r="S3984" s="8">
        <f t="shared" si="375"/>
        <v>42132.809953703705</v>
      </c>
      <c r="T3984" s="8">
        <f t="shared" si="376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7"/>
        <v>84</v>
      </c>
      <c r="Q3985" t="str">
        <f t="shared" si="373"/>
        <v>theater</v>
      </c>
      <c r="R3985" t="str">
        <f t="shared" si="374"/>
        <v>plays</v>
      </c>
      <c r="S3985" s="8">
        <f t="shared" si="375"/>
        <v>41747.86986111111</v>
      </c>
      <c r="T3985" s="8">
        <f t="shared" si="376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7"/>
        <v>10</v>
      </c>
      <c r="Q3986" t="str">
        <f t="shared" si="373"/>
        <v>theater</v>
      </c>
      <c r="R3986" t="str">
        <f t="shared" si="374"/>
        <v>plays</v>
      </c>
      <c r="S3986" s="8">
        <f t="shared" si="375"/>
        <v>41920.963472222218</v>
      </c>
      <c r="T3986" s="8">
        <f t="shared" si="376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7"/>
        <v>34</v>
      </c>
      <c r="Q3987" t="str">
        <f t="shared" si="373"/>
        <v>theater</v>
      </c>
      <c r="R3987" t="str">
        <f t="shared" si="374"/>
        <v>plays</v>
      </c>
      <c r="S3987" s="8">
        <f t="shared" si="375"/>
        <v>42399.707407407404</v>
      </c>
      <c r="T3987" s="8">
        <f t="shared" si="376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7"/>
        <v>38</v>
      </c>
      <c r="Q3988" t="str">
        <f t="shared" si="373"/>
        <v>theater</v>
      </c>
      <c r="R3988" t="str">
        <f t="shared" si="374"/>
        <v>plays</v>
      </c>
      <c r="S3988" s="8">
        <f t="shared" si="375"/>
        <v>42467.548541666663</v>
      </c>
      <c r="T3988" s="8">
        <f t="shared" si="376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7"/>
        <v>12</v>
      </c>
      <c r="Q3989" t="str">
        <f t="shared" si="373"/>
        <v>theater</v>
      </c>
      <c r="R3989" t="str">
        <f t="shared" si="374"/>
        <v>plays</v>
      </c>
      <c r="S3989" s="8">
        <f t="shared" si="375"/>
        <v>41765.92465277778</v>
      </c>
      <c r="T3989" s="8">
        <f t="shared" si="376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7"/>
        <v>8</v>
      </c>
      <c r="Q3990" t="str">
        <f t="shared" si="373"/>
        <v>theater</v>
      </c>
      <c r="R3990" t="str">
        <f t="shared" si="374"/>
        <v>plays</v>
      </c>
      <c r="S3990" s="8">
        <f t="shared" si="375"/>
        <v>42230.08116898148</v>
      </c>
      <c r="T3990" s="8">
        <f t="shared" si="376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7"/>
        <v>#DIV/0!</v>
      </c>
      <c r="Q3991" t="str">
        <f t="shared" si="373"/>
        <v>theater</v>
      </c>
      <c r="R3991" t="str">
        <f t="shared" si="374"/>
        <v>plays</v>
      </c>
      <c r="S3991" s="8">
        <f t="shared" si="375"/>
        <v>42286.749780092592</v>
      </c>
      <c r="T3991" s="8">
        <f t="shared" si="376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7"/>
        <v>23</v>
      </c>
      <c r="Q3992" t="str">
        <f t="shared" si="373"/>
        <v>theater</v>
      </c>
      <c r="R3992" t="str">
        <f t="shared" si="374"/>
        <v>plays</v>
      </c>
      <c r="S3992" s="8">
        <f t="shared" si="375"/>
        <v>42401.672372685185</v>
      </c>
      <c r="T3992" s="8">
        <f t="shared" si="376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7"/>
        <v>100</v>
      </c>
      <c r="Q3993" t="str">
        <f t="shared" si="373"/>
        <v>theater</v>
      </c>
      <c r="R3993" t="str">
        <f t="shared" si="374"/>
        <v>plays</v>
      </c>
      <c r="S3993" s="8">
        <f t="shared" si="375"/>
        <v>42125.644467592589</v>
      </c>
      <c r="T3993" s="8">
        <f t="shared" si="376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7"/>
        <v>60</v>
      </c>
      <c r="Q3994" t="str">
        <f t="shared" si="373"/>
        <v>theater</v>
      </c>
      <c r="R3994" t="str">
        <f t="shared" si="374"/>
        <v>plays</v>
      </c>
      <c r="S3994" s="8">
        <f t="shared" si="375"/>
        <v>42289.94049768518</v>
      </c>
      <c r="T3994" s="8">
        <f t="shared" si="376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7"/>
        <v>3</v>
      </c>
      <c r="Q3995" t="str">
        <f t="shared" si="373"/>
        <v>theater</v>
      </c>
      <c r="R3995" t="str">
        <f t="shared" si="374"/>
        <v>plays</v>
      </c>
      <c r="S3995" s="8">
        <f t="shared" si="375"/>
        <v>42107.864722222221</v>
      </c>
      <c r="T3995" s="8">
        <f t="shared" si="376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7"/>
        <v>5</v>
      </c>
      <c r="Q3996" t="str">
        <f t="shared" si="373"/>
        <v>theater</v>
      </c>
      <c r="R3996" t="str">
        <f t="shared" si="374"/>
        <v>plays</v>
      </c>
      <c r="S3996" s="8">
        <f t="shared" si="375"/>
        <v>41809.389930555553</v>
      </c>
      <c r="T3996" s="8">
        <f t="shared" si="376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7"/>
        <v>18</v>
      </c>
      <c r="Q3997" t="str">
        <f t="shared" si="373"/>
        <v>theater</v>
      </c>
      <c r="R3997" t="str">
        <f t="shared" si="374"/>
        <v>plays</v>
      </c>
      <c r="S3997" s="8">
        <f t="shared" si="375"/>
        <v>42019.683761574073</v>
      </c>
      <c r="T3997" s="8">
        <f t="shared" si="376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7"/>
        <v>29</v>
      </c>
      <c r="Q3998" t="str">
        <f t="shared" si="373"/>
        <v>theater</v>
      </c>
      <c r="R3998" t="str">
        <f t="shared" si="374"/>
        <v>plays</v>
      </c>
      <c r="S3998" s="8">
        <f t="shared" si="375"/>
        <v>41950.26694444444</v>
      </c>
      <c r="T3998" s="8">
        <f t="shared" si="376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7"/>
        <v>#DIV/0!</v>
      </c>
      <c r="Q3999" t="str">
        <f t="shared" si="373"/>
        <v>theater</v>
      </c>
      <c r="R3999" t="str">
        <f t="shared" si="374"/>
        <v>plays</v>
      </c>
      <c r="S3999" s="8">
        <f t="shared" si="375"/>
        <v>42069.391446759255</v>
      </c>
      <c r="T3999" s="8">
        <f t="shared" si="376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7"/>
        <v>60</v>
      </c>
      <c r="Q4000" t="str">
        <f t="shared" si="373"/>
        <v>theater</v>
      </c>
      <c r="R4000" t="str">
        <f t="shared" si="374"/>
        <v>plays</v>
      </c>
      <c r="S4000" s="8">
        <f t="shared" si="375"/>
        <v>42061.963263888887</v>
      </c>
      <c r="T4000" s="8">
        <f t="shared" si="376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7"/>
        <v>83</v>
      </c>
      <c r="Q4001" t="str">
        <f t="shared" si="373"/>
        <v>theater</v>
      </c>
      <c r="R4001" t="str">
        <f t="shared" si="374"/>
        <v>plays</v>
      </c>
      <c r="S4001" s="8">
        <f t="shared" si="375"/>
        <v>41842.828680555554</v>
      </c>
      <c r="T4001" s="8">
        <f t="shared" si="376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7"/>
        <v>10</v>
      </c>
      <c r="Q4002" t="str">
        <f t="shared" si="373"/>
        <v>theater</v>
      </c>
      <c r="R4002" t="str">
        <f t="shared" si="374"/>
        <v>plays</v>
      </c>
      <c r="S4002" s="8">
        <f t="shared" si="375"/>
        <v>42437.64534722222</v>
      </c>
      <c r="T4002" s="8">
        <f t="shared" si="376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7"/>
        <v>32</v>
      </c>
      <c r="Q4003" t="str">
        <f t="shared" si="373"/>
        <v>theater</v>
      </c>
      <c r="R4003" t="str">
        <f t="shared" si="374"/>
        <v>plays</v>
      </c>
      <c r="S4003" s="8">
        <f t="shared" si="375"/>
        <v>42775.964212962965</v>
      </c>
      <c r="T4003" s="8">
        <f t="shared" si="376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7"/>
        <v>6</v>
      </c>
      <c r="Q4004" t="str">
        <f t="shared" si="373"/>
        <v>theater</v>
      </c>
      <c r="R4004" t="str">
        <f t="shared" si="374"/>
        <v>plays</v>
      </c>
      <c r="S4004" s="8">
        <f t="shared" si="375"/>
        <v>41879.043530092589</v>
      </c>
      <c r="T4004" s="8">
        <f t="shared" si="376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7"/>
        <v>101</v>
      </c>
      <c r="Q4005" t="str">
        <f t="shared" si="373"/>
        <v>theater</v>
      </c>
      <c r="R4005" t="str">
        <f t="shared" si="374"/>
        <v>plays</v>
      </c>
      <c r="S4005" s="8">
        <f t="shared" si="375"/>
        <v>42020.587349537032</v>
      </c>
      <c r="T4005" s="8">
        <f t="shared" si="376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7"/>
        <v>1</v>
      </c>
      <c r="Q4006" t="str">
        <f t="shared" si="373"/>
        <v>theater</v>
      </c>
      <c r="R4006" t="str">
        <f t="shared" si="374"/>
        <v>plays</v>
      </c>
      <c r="S4006" s="8">
        <f t="shared" si="375"/>
        <v>41890.16269675926</v>
      </c>
      <c r="T4006" s="8">
        <f t="shared" si="376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7"/>
        <v>20</v>
      </c>
      <c r="Q4007" t="str">
        <f t="shared" si="373"/>
        <v>theater</v>
      </c>
      <c r="R4007" t="str">
        <f t="shared" si="374"/>
        <v>plays</v>
      </c>
      <c r="S4007" s="8">
        <f t="shared" si="375"/>
        <v>41872.807696759257</v>
      </c>
      <c r="T4007" s="8">
        <f t="shared" si="376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7"/>
        <v>2</v>
      </c>
      <c r="Q4008" t="str">
        <f t="shared" si="373"/>
        <v>theater</v>
      </c>
      <c r="R4008" t="str">
        <f t="shared" si="374"/>
        <v>plays</v>
      </c>
      <c r="S4008" s="8">
        <f t="shared" si="375"/>
        <v>42391.772997685184</v>
      </c>
      <c r="T4008" s="8">
        <f t="shared" si="376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7"/>
        <v>5</v>
      </c>
      <c r="Q4009" t="str">
        <f t="shared" si="373"/>
        <v>theater</v>
      </c>
      <c r="R4009" t="str">
        <f t="shared" si="374"/>
        <v>plays</v>
      </c>
      <c r="S4009" s="8">
        <f t="shared" si="375"/>
        <v>41848.772928240738</v>
      </c>
      <c r="T4009" s="8">
        <f t="shared" si="376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7"/>
        <v>15</v>
      </c>
      <c r="Q4010" t="str">
        <f t="shared" si="373"/>
        <v>theater</v>
      </c>
      <c r="R4010" t="str">
        <f t="shared" si="374"/>
        <v>plays</v>
      </c>
      <c r="S4010" s="8">
        <f t="shared" si="375"/>
        <v>42177.964201388888</v>
      </c>
      <c r="T4010" s="8">
        <f t="shared" si="376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7"/>
        <v>25</v>
      </c>
      <c r="Q4011" t="str">
        <f t="shared" si="373"/>
        <v>theater</v>
      </c>
      <c r="R4011" t="str">
        <f t="shared" si="374"/>
        <v>plays</v>
      </c>
      <c r="S4011" s="8">
        <f t="shared" si="375"/>
        <v>41851.700925925928</v>
      </c>
      <c r="T4011" s="8">
        <f t="shared" si="376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7"/>
        <v>46</v>
      </c>
      <c r="Q4012" t="str">
        <f t="shared" si="373"/>
        <v>theater</v>
      </c>
      <c r="R4012" t="str">
        <f t="shared" si="374"/>
        <v>plays</v>
      </c>
      <c r="S4012" s="8">
        <f t="shared" si="375"/>
        <v>41921.770439814813</v>
      </c>
      <c r="T4012" s="8">
        <f t="shared" si="376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7"/>
        <v>5</v>
      </c>
      <c r="Q4013" t="str">
        <f t="shared" si="373"/>
        <v>theater</v>
      </c>
      <c r="R4013" t="str">
        <f t="shared" si="374"/>
        <v>plays</v>
      </c>
      <c r="S4013" s="8">
        <f t="shared" si="375"/>
        <v>42002.54488425926</v>
      </c>
      <c r="T4013" s="8">
        <f t="shared" si="376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7"/>
        <v>#DIV/0!</v>
      </c>
      <c r="Q4014" t="str">
        <f t="shared" si="373"/>
        <v>theater</v>
      </c>
      <c r="R4014" t="str">
        <f t="shared" si="374"/>
        <v>plays</v>
      </c>
      <c r="S4014" s="8">
        <f t="shared" si="375"/>
        <v>42096.544548611113</v>
      </c>
      <c r="T4014" s="8">
        <f t="shared" si="376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7"/>
        <v>13</v>
      </c>
      <c r="Q4015" t="str">
        <f t="shared" si="373"/>
        <v>theater</v>
      </c>
      <c r="R4015" t="str">
        <f t="shared" si="374"/>
        <v>plays</v>
      </c>
      <c r="S4015" s="8">
        <f t="shared" si="375"/>
        <v>42021.301192129627</v>
      </c>
      <c r="T4015" s="8">
        <f t="shared" si="376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7"/>
        <v>#DIV/0!</v>
      </c>
      <c r="Q4016" t="str">
        <f t="shared" si="373"/>
        <v>theater</v>
      </c>
      <c r="R4016" t="str">
        <f t="shared" si="374"/>
        <v>plays</v>
      </c>
      <c r="S4016" s="8">
        <f t="shared" si="375"/>
        <v>42419.246168981481</v>
      </c>
      <c r="T4016" s="8">
        <f t="shared" si="376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7"/>
        <v>1</v>
      </c>
      <c r="Q4017" t="str">
        <f t="shared" si="373"/>
        <v>theater</v>
      </c>
      <c r="R4017" t="str">
        <f t="shared" si="374"/>
        <v>plays</v>
      </c>
      <c r="S4017" s="8">
        <f t="shared" si="375"/>
        <v>42174.780821759254</v>
      </c>
      <c r="T4017" s="8">
        <f t="shared" si="376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7"/>
        <v>10</v>
      </c>
      <c r="Q4018" t="str">
        <f t="shared" si="373"/>
        <v>theater</v>
      </c>
      <c r="R4018" t="str">
        <f t="shared" si="374"/>
        <v>plays</v>
      </c>
      <c r="S4018" s="8">
        <f t="shared" si="375"/>
        <v>41869.872685185182</v>
      </c>
      <c r="T4018" s="8">
        <f t="shared" si="376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7"/>
        <v>53</v>
      </c>
      <c r="Q4019" t="str">
        <f t="shared" si="373"/>
        <v>theater</v>
      </c>
      <c r="R4019" t="str">
        <f t="shared" si="374"/>
        <v>plays</v>
      </c>
      <c r="S4019" s="8">
        <f t="shared" si="375"/>
        <v>41856.672152777777</v>
      </c>
      <c r="T4019" s="8">
        <f t="shared" si="376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7"/>
        <v>33</v>
      </c>
      <c r="Q4020" t="str">
        <f t="shared" si="373"/>
        <v>theater</v>
      </c>
      <c r="R4020" t="str">
        <f t="shared" si="374"/>
        <v>plays</v>
      </c>
      <c r="S4020" s="8">
        <f t="shared" si="375"/>
        <v>42620.91097222222</v>
      </c>
      <c r="T4020" s="8">
        <f t="shared" si="376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7"/>
        <v>7</v>
      </c>
      <c r="Q4021" t="str">
        <f t="shared" si="373"/>
        <v>theater</v>
      </c>
      <c r="R4021" t="str">
        <f t="shared" si="374"/>
        <v>plays</v>
      </c>
      <c r="S4021" s="8">
        <f t="shared" si="375"/>
        <v>42417.675879629634</v>
      </c>
      <c r="T4021" s="8">
        <f t="shared" si="376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7"/>
        <v>33</v>
      </c>
      <c r="Q4022" t="str">
        <f t="shared" si="373"/>
        <v>theater</v>
      </c>
      <c r="R4022" t="str">
        <f t="shared" si="374"/>
        <v>plays</v>
      </c>
      <c r="S4022" s="8">
        <f t="shared" si="375"/>
        <v>42057.190960648149</v>
      </c>
      <c r="T4022" s="8">
        <f t="shared" si="376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7"/>
        <v>63</v>
      </c>
      <c r="Q4023" t="str">
        <f t="shared" si="373"/>
        <v>theater</v>
      </c>
      <c r="R4023" t="str">
        <f t="shared" si="374"/>
        <v>plays</v>
      </c>
      <c r="S4023" s="8">
        <f t="shared" si="375"/>
        <v>41878.911550925928</v>
      </c>
      <c r="T4023" s="8">
        <f t="shared" si="376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7"/>
        <v>64</v>
      </c>
      <c r="Q4024" t="str">
        <f t="shared" si="373"/>
        <v>theater</v>
      </c>
      <c r="R4024" t="str">
        <f t="shared" si="374"/>
        <v>plays</v>
      </c>
      <c r="S4024" s="8">
        <f t="shared" si="375"/>
        <v>41990.584108796291</v>
      </c>
      <c r="T4024" s="8">
        <f t="shared" si="376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7"/>
        <v>#DIV/0!</v>
      </c>
      <c r="Q4025" t="str">
        <f t="shared" si="373"/>
        <v>theater</v>
      </c>
      <c r="R4025" t="str">
        <f t="shared" si="374"/>
        <v>plays</v>
      </c>
      <c r="S4025" s="8">
        <f t="shared" si="375"/>
        <v>42408.999571759254</v>
      </c>
      <c r="T4025" s="8">
        <f t="shared" si="376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7"/>
        <v>10</v>
      </c>
      <c r="Q4026" t="str">
        <f t="shared" si="373"/>
        <v>theater</v>
      </c>
      <c r="R4026" t="str">
        <f t="shared" si="374"/>
        <v>plays</v>
      </c>
      <c r="S4026" s="8">
        <f t="shared" si="375"/>
        <v>42217.670104166667</v>
      </c>
      <c r="T4026" s="8">
        <f t="shared" si="376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7"/>
        <v>63</v>
      </c>
      <c r="Q4027" t="str">
        <f t="shared" si="373"/>
        <v>theater</v>
      </c>
      <c r="R4027" t="str">
        <f t="shared" si="374"/>
        <v>plays</v>
      </c>
      <c r="S4027" s="8">
        <f t="shared" si="375"/>
        <v>42151.237685185188</v>
      </c>
      <c r="T4027" s="8">
        <f t="shared" si="376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7"/>
        <v>#DIV/0!</v>
      </c>
      <c r="Q4028" t="str">
        <f t="shared" si="373"/>
        <v>theater</v>
      </c>
      <c r="R4028" t="str">
        <f t="shared" si="374"/>
        <v>plays</v>
      </c>
      <c r="S4028" s="8">
        <f t="shared" si="375"/>
        <v>42282.655543981484</v>
      </c>
      <c r="T4028" s="8">
        <f t="shared" si="376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7"/>
        <v>31</v>
      </c>
      <c r="Q4029" t="str">
        <f t="shared" si="373"/>
        <v>theater</v>
      </c>
      <c r="R4029" t="str">
        <f t="shared" si="374"/>
        <v>plays</v>
      </c>
      <c r="S4029" s="8">
        <f t="shared" si="375"/>
        <v>42768.97084490741</v>
      </c>
      <c r="T4029" s="8">
        <f t="shared" si="376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7"/>
        <v>51</v>
      </c>
      <c r="Q4030" t="str">
        <f t="shared" si="373"/>
        <v>theater</v>
      </c>
      <c r="R4030" t="str">
        <f t="shared" si="374"/>
        <v>plays</v>
      </c>
      <c r="S4030" s="8">
        <f t="shared" si="375"/>
        <v>41765.938657407409</v>
      </c>
      <c r="T4030" s="8">
        <f t="shared" si="376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7"/>
        <v>#DIV/0!</v>
      </c>
      <c r="Q4031" t="str">
        <f t="shared" si="373"/>
        <v>theater</v>
      </c>
      <c r="R4031" t="str">
        <f t="shared" si="374"/>
        <v>plays</v>
      </c>
      <c r="S4031" s="8">
        <f t="shared" si="375"/>
        <v>42322.025115740747</v>
      </c>
      <c r="T4031" s="8">
        <f t="shared" si="376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7"/>
        <v>67</v>
      </c>
      <c r="Q4032" t="str">
        <f t="shared" si="373"/>
        <v>theater</v>
      </c>
      <c r="R4032" t="str">
        <f t="shared" si="374"/>
        <v>plays</v>
      </c>
      <c r="S4032" s="8">
        <f t="shared" si="375"/>
        <v>42374.655081018514</v>
      </c>
      <c r="T4032" s="8">
        <f t="shared" si="376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7"/>
        <v>#DIV/0!</v>
      </c>
      <c r="Q4033" t="str">
        <f t="shared" si="373"/>
        <v>theater</v>
      </c>
      <c r="R4033" t="str">
        <f t="shared" si="374"/>
        <v>plays</v>
      </c>
      <c r="S4033" s="8">
        <f t="shared" si="375"/>
        <v>41941.585231481484</v>
      </c>
      <c r="T4033" s="8">
        <f t="shared" si="376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ROUND(E4034/D4034*100,0)</f>
        <v>7</v>
      </c>
      <c r="P4034">
        <f t="shared" si="377"/>
        <v>59</v>
      </c>
      <c r="Q4034" t="str">
        <f t="shared" si="373"/>
        <v>theater</v>
      </c>
      <c r="R4034" t="str">
        <f t="shared" si="374"/>
        <v>plays</v>
      </c>
      <c r="S4034" s="8">
        <f t="shared" si="375"/>
        <v>42293.809212962966</v>
      </c>
      <c r="T4034" s="8">
        <f t="shared" si="376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26</v>
      </c>
      <c r="P4035">
        <f t="shared" si="377"/>
        <v>65</v>
      </c>
      <c r="Q4035" t="str">
        <f t="shared" ref="Q4035:Q4098" si="379">LEFT(N4035,SEARCH("/",N4035)-1)</f>
        <v>theater</v>
      </c>
      <c r="R4035" t="str">
        <f t="shared" ref="R4035:R4098" si="380">RIGHT(N4035,LEN(N4035)-SEARCH("/",N4035))</f>
        <v>plays</v>
      </c>
      <c r="S4035" s="8">
        <f t="shared" ref="S4035:S4098" si="381">(((J4035/60)/60)/24)+DATE(1970,1,1)</f>
        <v>42614.268796296295</v>
      </c>
      <c r="T4035" s="8">
        <f t="shared" ref="T4035:T4098" si="382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7"/>
        <v>100</v>
      </c>
      <c r="Q4036" t="str">
        <f t="shared" si="379"/>
        <v>theater</v>
      </c>
      <c r="R4036" t="str">
        <f t="shared" si="380"/>
        <v>plays</v>
      </c>
      <c r="S4036" s="8">
        <f t="shared" si="381"/>
        <v>42067.947337962964</v>
      </c>
      <c r="T4036" s="8">
        <f t="shared" si="382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7"/>
        <v>147</v>
      </c>
      <c r="Q4037" t="str">
        <f t="shared" si="379"/>
        <v>theater</v>
      </c>
      <c r="R4037" t="str">
        <f t="shared" si="380"/>
        <v>plays</v>
      </c>
      <c r="S4037" s="8">
        <f t="shared" si="381"/>
        <v>41903.882951388885</v>
      </c>
      <c r="T4037" s="8">
        <f t="shared" si="382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ref="P4038:P4101" si="383">ROUND(E4038/L4038,0)</f>
        <v>166</v>
      </c>
      <c r="Q4038" t="str">
        <f t="shared" si="379"/>
        <v>theater</v>
      </c>
      <c r="R4038" t="str">
        <f t="shared" si="380"/>
        <v>plays</v>
      </c>
      <c r="S4038" s="8">
        <f t="shared" si="381"/>
        <v>41804.937083333331</v>
      </c>
      <c r="T4038" s="8">
        <f t="shared" si="382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83"/>
        <v>40</v>
      </c>
      <c r="Q4039" t="str">
        <f t="shared" si="379"/>
        <v>theater</v>
      </c>
      <c r="R4039" t="str">
        <f t="shared" si="380"/>
        <v>plays</v>
      </c>
      <c r="S4039" s="8">
        <f t="shared" si="381"/>
        <v>42497.070775462969</v>
      </c>
      <c r="T4039" s="8">
        <f t="shared" si="382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83"/>
        <v>75</v>
      </c>
      <c r="Q4040" t="str">
        <f t="shared" si="379"/>
        <v>theater</v>
      </c>
      <c r="R4040" t="str">
        <f t="shared" si="380"/>
        <v>plays</v>
      </c>
      <c r="S4040" s="8">
        <f t="shared" si="381"/>
        <v>41869.798726851855</v>
      </c>
      <c r="T4040" s="8">
        <f t="shared" si="382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83"/>
        <v>60</v>
      </c>
      <c r="Q4041" t="str">
        <f t="shared" si="379"/>
        <v>theater</v>
      </c>
      <c r="R4041" t="str">
        <f t="shared" si="380"/>
        <v>plays</v>
      </c>
      <c r="S4041" s="8">
        <f t="shared" si="381"/>
        <v>42305.670914351853</v>
      </c>
      <c r="T4041" s="8">
        <f t="shared" si="382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83"/>
        <v>1250</v>
      </c>
      <c r="Q4042" t="str">
        <f t="shared" si="379"/>
        <v>theater</v>
      </c>
      <c r="R4042" t="str">
        <f t="shared" si="380"/>
        <v>plays</v>
      </c>
      <c r="S4042" s="8">
        <f t="shared" si="381"/>
        <v>42144.231527777782</v>
      </c>
      <c r="T4042" s="8">
        <f t="shared" si="382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83"/>
        <v>11</v>
      </c>
      <c r="Q4043" t="str">
        <f t="shared" si="379"/>
        <v>theater</v>
      </c>
      <c r="R4043" t="str">
        <f t="shared" si="380"/>
        <v>plays</v>
      </c>
      <c r="S4043" s="8">
        <f t="shared" si="381"/>
        <v>42559.474004629628</v>
      </c>
      <c r="T4043" s="8">
        <f t="shared" si="382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83"/>
        <v>7</v>
      </c>
      <c r="Q4044" t="str">
        <f t="shared" si="379"/>
        <v>theater</v>
      </c>
      <c r="R4044" t="str">
        <f t="shared" si="380"/>
        <v>plays</v>
      </c>
      <c r="S4044" s="8">
        <f t="shared" si="381"/>
        <v>41995.084074074075</v>
      </c>
      <c r="T4044" s="8">
        <f t="shared" si="382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83"/>
        <v>#DIV/0!</v>
      </c>
      <c r="Q4045" t="str">
        <f t="shared" si="379"/>
        <v>theater</v>
      </c>
      <c r="R4045" t="str">
        <f t="shared" si="380"/>
        <v>plays</v>
      </c>
      <c r="S4045" s="8">
        <f t="shared" si="381"/>
        <v>41948.957465277781</v>
      </c>
      <c r="T4045" s="8">
        <f t="shared" si="382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83"/>
        <v>56</v>
      </c>
      <c r="Q4046" t="str">
        <f t="shared" si="379"/>
        <v>theater</v>
      </c>
      <c r="R4046" t="str">
        <f t="shared" si="380"/>
        <v>plays</v>
      </c>
      <c r="S4046" s="8">
        <f t="shared" si="381"/>
        <v>42074.219699074078</v>
      </c>
      <c r="T4046" s="8">
        <f t="shared" si="382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83"/>
        <v>1</v>
      </c>
      <c r="Q4047" t="str">
        <f t="shared" si="379"/>
        <v>theater</v>
      </c>
      <c r="R4047" t="str">
        <f t="shared" si="380"/>
        <v>plays</v>
      </c>
      <c r="S4047" s="8">
        <f t="shared" si="381"/>
        <v>41842.201261574075</v>
      </c>
      <c r="T4047" s="8">
        <f t="shared" si="382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83"/>
        <v>38</v>
      </c>
      <c r="Q4048" t="str">
        <f t="shared" si="379"/>
        <v>theater</v>
      </c>
      <c r="R4048" t="str">
        <f t="shared" si="380"/>
        <v>plays</v>
      </c>
      <c r="S4048" s="8">
        <f t="shared" si="381"/>
        <v>41904.650578703702</v>
      </c>
      <c r="T4048" s="8">
        <f t="shared" si="382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83"/>
        <v>28</v>
      </c>
      <c r="Q4049" t="str">
        <f t="shared" si="379"/>
        <v>theater</v>
      </c>
      <c r="R4049" t="str">
        <f t="shared" si="380"/>
        <v>plays</v>
      </c>
      <c r="S4049" s="8">
        <f t="shared" si="381"/>
        <v>41991.022488425922</v>
      </c>
      <c r="T4049" s="8">
        <f t="shared" si="382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83"/>
        <v>33</v>
      </c>
      <c r="Q4050" t="str">
        <f t="shared" si="379"/>
        <v>theater</v>
      </c>
      <c r="R4050" t="str">
        <f t="shared" si="380"/>
        <v>plays</v>
      </c>
      <c r="S4050" s="8">
        <f t="shared" si="381"/>
        <v>42436.509108796294</v>
      </c>
      <c r="T4050" s="8">
        <f t="shared" si="382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83"/>
        <v>16</v>
      </c>
      <c r="Q4051" t="str">
        <f t="shared" si="379"/>
        <v>theater</v>
      </c>
      <c r="R4051" t="str">
        <f t="shared" si="380"/>
        <v>plays</v>
      </c>
      <c r="S4051" s="8">
        <f t="shared" si="381"/>
        <v>42169.958506944444</v>
      </c>
      <c r="T4051" s="8">
        <f t="shared" si="382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83"/>
        <v>1</v>
      </c>
      <c r="Q4052" t="str">
        <f t="shared" si="379"/>
        <v>theater</v>
      </c>
      <c r="R4052" t="str">
        <f t="shared" si="380"/>
        <v>plays</v>
      </c>
      <c r="S4052" s="8">
        <f t="shared" si="381"/>
        <v>41905.636469907404</v>
      </c>
      <c r="T4052" s="8">
        <f t="shared" si="382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83"/>
        <v>#DIV/0!</v>
      </c>
      <c r="Q4053" t="str">
        <f t="shared" si="379"/>
        <v>theater</v>
      </c>
      <c r="R4053" t="str">
        <f t="shared" si="380"/>
        <v>plays</v>
      </c>
      <c r="S4053" s="8">
        <f t="shared" si="381"/>
        <v>41761.810150462967</v>
      </c>
      <c r="T4053" s="8">
        <f t="shared" si="382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83"/>
        <v>87</v>
      </c>
      <c r="Q4054" t="str">
        <f t="shared" si="379"/>
        <v>theater</v>
      </c>
      <c r="R4054" t="str">
        <f t="shared" si="380"/>
        <v>plays</v>
      </c>
      <c r="S4054" s="8">
        <f t="shared" si="381"/>
        <v>41865.878657407404</v>
      </c>
      <c r="T4054" s="8">
        <f t="shared" si="382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83"/>
        <v>55</v>
      </c>
      <c r="Q4055" t="str">
        <f t="shared" si="379"/>
        <v>theater</v>
      </c>
      <c r="R4055" t="str">
        <f t="shared" si="380"/>
        <v>plays</v>
      </c>
      <c r="S4055" s="8">
        <f t="shared" si="381"/>
        <v>41928.690138888887</v>
      </c>
      <c r="T4055" s="8">
        <f t="shared" si="382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83"/>
        <v>#DIV/0!</v>
      </c>
      <c r="Q4056" t="str">
        <f t="shared" si="379"/>
        <v>theater</v>
      </c>
      <c r="R4056" t="str">
        <f t="shared" si="380"/>
        <v>plays</v>
      </c>
      <c r="S4056" s="8">
        <f t="shared" si="381"/>
        <v>42613.841261574074</v>
      </c>
      <c r="T4056" s="8">
        <f t="shared" si="382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83"/>
        <v>42</v>
      </c>
      <c r="Q4057" t="str">
        <f t="shared" si="379"/>
        <v>theater</v>
      </c>
      <c r="R4057" t="str">
        <f t="shared" si="380"/>
        <v>plays</v>
      </c>
      <c r="S4057" s="8">
        <f t="shared" si="381"/>
        <v>41779.648506944446</v>
      </c>
      <c r="T4057" s="8">
        <f t="shared" si="382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83"/>
        <v>88</v>
      </c>
      <c r="Q4058" t="str">
        <f t="shared" si="379"/>
        <v>theater</v>
      </c>
      <c r="R4058" t="str">
        <f t="shared" si="380"/>
        <v>plays</v>
      </c>
      <c r="S4058" s="8">
        <f t="shared" si="381"/>
        <v>42534.933321759265</v>
      </c>
      <c r="T4058" s="8">
        <f t="shared" si="382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83"/>
        <v>129</v>
      </c>
      <c r="Q4059" t="str">
        <f t="shared" si="379"/>
        <v>theater</v>
      </c>
      <c r="R4059" t="str">
        <f t="shared" si="380"/>
        <v>plays</v>
      </c>
      <c r="S4059" s="8">
        <f t="shared" si="381"/>
        <v>42310.968518518523</v>
      </c>
      <c r="T4059" s="8">
        <f t="shared" si="382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83"/>
        <v>24</v>
      </c>
      <c r="Q4060" t="str">
        <f t="shared" si="379"/>
        <v>theater</v>
      </c>
      <c r="R4060" t="str">
        <f t="shared" si="380"/>
        <v>plays</v>
      </c>
      <c r="S4060" s="8">
        <f t="shared" si="381"/>
        <v>42446.060694444444</v>
      </c>
      <c r="T4060" s="8">
        <f t="shared" si="382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83"/>
        <v>36</v>
      </c>
      <c r="Q4061" t="str">
        <f t="shared" si="379"/>
        <v>theater</v>
      </c>
      <c r="R4061" t="str">
        <f t="shared" si="380"/>
        <v>plays</v>
      </c>
      <c r="S4061" s="8">
        <f t="shared" si="381"/>
        <v>41866.640648148146</v>
      </c>
      <c r="T4061" s="8">
        <f t="shared" si="382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83"/>
        <v>57</v>
      </c>
      <c r="Q4062" t="str">
        <f t="shared" si="379"/>
        <v>theater</v>
      </c>
      <c r="R4062" t="str">
        <f t="shared" si="380"/>
        <v>plays</v>
      </c>
      <c r="S4062" s="8">
        <f t="shared" si="381"/>
        <v>41779.695092592592</v>
      </c>
      <c r="T4062" s="8">
        <f t="shared" si="382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83"/>
        <v>#DIV/0!</v>
      </c>
      <c r="Q4063" t="str">
        <f t="shared" si="379"/>
        <v>theater</v>
      </c>
      <c r="R4063" t="str">
        <f t="shared" si="380"/>
        <v>plays</v>
      </c>
      <c r="S4063" s="8">
        <f t="shared" si="381"/>
        <v>42421.141469907408</v>
      </c>
      <c r="T4063" s="8">
        <f t="shared" si="382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83"/>
        <v>163</v>
      </c>
      <c r="Q4064" t="str">
        <f t="shared" si="379"/>
        <v>theater</v>
      </c>
      <c r="R4064" t="str">
        <f t="shared" si="380"/>
        <v>plays</v>
      </c>
      <c r="S4064" s="8">
        <f t="shared" si="381"/>
        <v>42523.739212962959</v>
      </c>
      <c r="T4064" s="8">
        <f t="shared" si="382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83"/>
        <v>15</v>
      </c>
      <c r="Q4065" t="str">
        <f t="shared" si="379"/>
        <v>theater</v>
      </c>
      <c r="R4065" t="str">
        <f t="shared" si="380"/>
        <v>plays</v>
      </c>
      <c r="S4065" s="8">
        <f t="shared" si="381"/>
        <v>41787.681527777779</v>
      </c>
      <c r="T4065" s="8">
        <f t="shared" si="382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83"/>
        <v>64</v>
      </c>
      <c r="Q4066" t="str">
        <f t="shared" si="379"/>
        <v>theater</v>
      </c>
      <c r="R4066" t="str">
        <f t="shared" si="380"/>
        <v>plays</v>
      </c>
      <c r="S4066" s="8">
        <f t="shared" si="381"/>
        <v>42093.588263888887</v>
      </c>
      <c r="T4066" s="8">
        <f t="shared" si="382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83"/>
        <v>7</v>
      </c>
      <c r="Q4067" t="str">
        <f t="shared" si="379"/>
        <v>theater</v>
      </c>
      <c r="R4067" t="str">
        <f t="shared" si="380"/>
        <v>plays</v>
      </c>
      <c r="S4067" s="8">
        <f t="shared" si="381"/>
        <v>41833.951516203706</v>
      </c>
      <c r="T4067" s="8">
        <f t="shared" si="382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83"/>
        <v>25</v>
      </c>
      <c r="Q4068" t="str">
        <f t="shared" si="379"/>
        <v>theater</v>
      </c>
      <c r="R4068" t="str">
        <f t="shared" si="380"/>
        <v>plays</v>
      </c>
      <c r="S4068" s="8">
        <f t="shared" si="381"/>
        <v>42479.039212962962</v>
      </c>
      <c r="T4068" s="8">
        <f t="shared" si="382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83"/>
        <v>179</v>
      </c>
      <c r="Q4069" t="str">
        <f t="shared" si="379"/>
        <v>theater</v>
      </c>
      <c r="R4069" t="str">
        <f t="shared" si="380"/>
        <v>plays</v>
      </c>
      <c r="S4069" s="8">
        <f t="shared" si="381"/>
        <v>42235.117476851854</v>
      </c>
      <c r="T4069" s="8">
        <f t="shared" si="382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83"/>
        <v>35</v>
      </c>
      <c r="Q4070" t="str">
        <f t="shared" si="379"/>
        <v>theater</v>
      </c>
      <c r="R4070" t="str">
        <f t="shared" si="380"/>
        <v>plays</v>
      </c>
      <c r="S4070" s="8">
        <f t="shared" si="381"/>
        <v>42718.963599537034</v>
      </c>
      <c r="T4070" s="8">
        <f t="shared" si="382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83"/>
        <v>33</v>
      </c>
      <c r="Q4071" t="str">
        <f t="shared" si="379"/>
        <v>theater</v>
      </c>
      <c r="R4071" t="str">
        <f t="shared" si="380"/>
        <v>plays</v>
      </c>
      <c r="S4071" s="8">
        <f t="shared" si="381"/>
        <v>42022.661527777775</v>
      </c>
      <c r="T4071" s="8">
        <f t="shared" si="382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83"/>
        <v>28</v>
      </c>
      <c r="Q4072" t="str">
        <f t="shared" si="379"/>
        <v>theater</v>
      </c>
      <c r="R4072" t="str">
        <f t="shared" si="380"/>
        <v>plays</v>
      </c>
      <c r="S4072" s="8">
        <f t="shared" si="381"/>
        <v>42031.666898148149</v>
      </c>
      <c r="T4072" s="8">
        <f t="shared" si="382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83"/>
        <v>#DIV/0!</v>
      </c>
      <c r="Q4073" t="str">
        <f t="shared" si="379"/>
        <v>theater</v>
      </c>
      <c r="R4073" t="str">
        <f t="shared" si="380"/>
        <v>plays</v>
      </c>
      <c r="S4073" s="8">
        <f t="shared" si="381"/>
        <v>42700.804756944446</v>
      </c>
      <c r="T4073" s="8">
        <f t="shared" si="382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83"/>
        <v>2</v>
      </c>
      <c r="Q4074" t="str">
        <f t="shared" si="379"/>
        <v>theater</v>
      </c>
      <c r="R4074" t="str">
        <f t="shared" si="380"/>
        <v>plays</v>
      </c>
      <c r="S4074" s="8">
        <f t="shared" si="381"/>
        <v>41812.77443287037</v>
      </c>
      <c r="T4074" s="8">
        <f t="shared" si="382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83"/>
        <v>19</v>
      </c>
      <c r="Q4075" t="str">
        <f t="shared" si="379"/>
        <v>theater</v>
      </c>
      <c r="R4075" t="str">
        <f t="shared" si="380"/>
        <v>plays</v>
      </c>
      <c r="S4075" s="8">
        <f t="shared" si="381"/>
        <v>42078.34520833334</v>
      </c>
      <c r="T4075" s="8">
        <f t="shared" si="382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83"/>
        <v>35</v>
      </c>
      <c r="Q4076" t="str">
        <f t="shared" si="379"/>
        <v>theater</v>
      </c>
      <c r="R4076" t="str">
        <f t="shared" si="380"/>
        <v>plays</v>
      </c>
      <c r="S4076" s="8">
        <f t="shared" si="381"/>
        <v>42283.552951388891</v>
      </c>
      <c r="T4076" s="8">
        <f t="shared" si="382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83"/>
        <v>44</v>
      </c>
      <c r="Q4077" t="str">
        <f t="shared" si="379"/>
        <v>theater</v>
      </c>
      <c r="R4077" t="str">
        <f t="shared" si="380"/>
        <v>plays</v>
      </c>
      <c r="S4077" s="8">
        <f t="shared" si="381"/>
        <v>41779.045937499999</v>
      </c>
      <c r="T4077" s="8">
        <f t="shared" si="382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83"/>
        <v>#DIV/0!</v>
      </c>
      <c r="Q4078" t="str">
        <f t="shared" si="379"/>
        <v>theater</v>
      </c>
      <c r="R4078" t="str">
        <f t="shared" si="380"/>
        <v>plays</v>
      </c>
      <c r="S4078" s="8">
        <f t="shared" si="381"/>
        <v>41905.795706018522</v>
      </c>
      <c r="T4078" s="8">
        <f t="shared" si="382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83"/>
        <v>223</v>
      </c>
      <c r="Q4079" t="str">
        <f t="shared" si="379"/>
        <v>theater</v>
      </c>
      <c r="R4079" t="str">
        <f t="shared" si="380"/>
        <v>plays</v>
      </c>
      <c r="S4079" s="8">
        <f t="shared" si="381"/>
        <v>42695.7105787037</v>
      </c>
      <c r="T4079" s="8">
        <f t="shared" si="382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83"/>
        <v>#DIV/0!</v>
      </c>
      <c r="Q4080" t="str">
        <f t="shared" si="379"/>
        <v>theater</v>
      </c>
      <c r="R4080" t="str">
        <f t="shared" si="380"/>
        <v>plays</v>
      </c>
      <c r="S4080" s="8">
        <f t="shared" si="381"/>
        <v>42732.787523148145</v>
      </c>
      <c r="T4080" s="8">
        <f t="shared" si="382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83"/>
        <v>5</v>
      </c>
      <c r="Q4081" t="str">
        <f t="shared" si="379"/>
        <v>theater</v>
      </c>
      <c r="R4081" t="str">
        <f t="shared" si="380"/>
        <v>plays</v>
      </c>
      <c r="S4081" s="8">
        <f t="shared" si="381"/>
        <v>42510.938900462963</v>
      </c>
      <c r="T4081" s="8">
        <f t="shared" si="382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83"/>
        <v>#DIV/0!</v>
      </c>
      <c r="Q4082" t="str">
        <f t="shared" si="379"/>
        <v>theater</v>
      </c>
      <c r="R4082" t="str">
        <f t="shared" si="380"/>
        <v>plays</v>
      </c>
      <c r="S4082" s="8">
        <f t="shared" si="381"/>
        <v>42511.698101851856</v>
      </c>
      <c r="T4082" s="8">
        <f t="shared" si="382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83"/>
        <v>29</v>
      </c>
      <c r="Q4083" t="str">
        <f t="shared" si="379"/>
        <v>theater</v>
      </c>
      <c r="R4083" t="str">
        <f t="shared" si="380"/>
        <v>plays</v>
      </c>
      <c r="S4083" s="8">
        <f t="shared" si="381"/>
        <v>42041.581307870365</v>
      </c>
      <c r="T4083" s="8">
        <f t="shared" si="382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83"/>
        <v>2</v>
      </c>
      <c r="Q4084" t="str">
        <f t="shared" si="379"/>
        <v>theater</v>
      </c>
      <c r="R4084" t="str">
        <f t="shared" si="380"/>
        <v>plays</v>
      </c>
      <c r="S4084" s="8">
        <f t="shared" si="381"/>
        <v>42307.189270833333</v>
      </c>
      <c r="T4084" s="8">
        <f t="shared" si="382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83"/>
        <v>127</v>
      </c>
      <c r="Q4085" t="str">
        <f t="shared" si="379"/>
        <v>theater</v>
      </c>
      <c r="R4085" t="str">
        <f t="shared" si="380"/>
        <v>plays</v>
      </c>
      <c r="S4085" s="8">
        <f t="shared" si="381"/>
        <v>42353.761759259258</v>
      </c>
      <c r="T4085" s="8">
        <f t="shared" si="382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83"/>
        <v>10</v>
      </c>
      <c r="Q4086" t="str">
        <f t="shared" si="379"/>
        <v>theater</v>
      </c>
      <c r="R4086" t="str">
        <f t="shared" si="380"/>
        <v>plays</v>
      </c>
      <c r="S4086" s="8">
        <f t="shared" si="381"/>
        <v>42622.436412037037</v>
      </c>
      <c r="T4086" s="8">
        <f t="shared" si="382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83"/>
        <v>10</v>
      </c>
      <c r="Q4087" t="str">
        <f t="shared" si="379"/>
        <v>theater</v>
      </c>
      <c r="R4087" t="str">
        <f t="shared" si="380"/>
        <v>plays</v>
      </c>
      <c r="S4087" s="8">
        <f t="shared" si="381"/>
        <v>42058.603877314818</v>
      </c>
      <c r="T4087" s="8">
        <f t="shared" si="382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83"/>
        <v>9</v>
      </c>
      <c r="Q4088" t="str">
        <f t="shared" si="379"/>
        <v>theater</v>
      </c>
      <c r="R4088" t="str">
        <f t="shared" si="380"/>
        <v>plays</v>
      </c>
      <c r="S4088" s="8">
        <f t="shared" si="381"/>
        <v>42304.940960648149</v>
      </c>
      <c r="T4088" s="8">
        <f t="shared" si="382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83"/>
        <v>#DIV/0!</v>
      </c>
      <c r="Q4089" t="str">
        <f t="shared" si="379"/>
        <v>theater</v>
      </c>
      <c r="R4089" t="str">
        <f t="shared" si="380"/>
        <v>plays</v>
      </c>
      <c r="S4089" s="8">
        <f t="shared" si="381"/>
        <v>42538.742893518516</v>
      </c>
      <c r="T4089" s="8">
        <f t="shared" si="382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83"/>
        <v>72</v>
      </c>
      <c r="Q4090" t="str">
        <f t="shared" si="379"/>
        <v>theater</v>
      </c>
      <c r="R4090" t="str">
        <f t="shared" si="380"/>
        <v>plays</v>
      </c>
      <c r="S4090" s="8">
        <f t="shared" si="381"/>
        <v>41990.612546296295</v>
      </c>
      <c r="T4090" s="8">
        <f t="shared" si="382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83"/>
        <v>30</v>
      </c>
      <c r="Q4091" t="str">
        <f t="shared" si="379"/>
        <v>theater</v>
      </c>
      <c r="R4091" t="str">
        <f t="shared" si="380"/>
        <v>plays</v>
      </c>
      <c r="S4091" s="8">
        <f t="shared" si="381"/>
        <v>42122.732499999998</v>
      </c>
      <c r="T4091" s="8">
        <f t="shared" si="382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83"/>
        <v>11</v>
      </c>
      <c r="Q4092" t="str">
        <f t="shared" si="379"/>
        <v>theater</v>
      </c>
      <c r="R4092" t="str">
        <f t="shared" si="380"/>
        <v>plays</v>
      </c>
      <c r="S4092" s="8">
        <f t="shared" si="381"/>
        <v>42209.67288194444</v>
      </c>
      <c r="T4092" s="8">
        <f t="shared" si="382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83"/>
        <v>26</v>
      </c>
      <c r="Q4093" t="str">
        <f t="shared" si="379"/>
        <v>theater</v>
      </c>
      <c r="R4093" t="str">
        <f t="shared" si="380"/>
        <v>plays</v>
      </c>
      <c r="S4093" s="8">
        <f t="shared" si="381"/>
        <v>41990.506377314814</v>
      </c>
      <c r="T4093" s="8">
        <f t="shared" si="382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83"/>
        <v>20</v>
      </c>
      <c r="Q4094" t="str">
        <f t="shared" si="379"/>
        <v>theater</v>
      </c>
      <c r="R4094" t="str">
        <f t="shared" si="380"/>
        <v>plays</v>
      </c>
      <c r="S4094" s="8">
        <f t="shared" si="381"/>
        <v>42039.194988425923</v>
      </c>
      <c r="T4094" s="8">
        <f t="shared" si="382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83"/>
        <v>15</v>
      </c>
      <c r="Q4095" t="str">
        <f t="shared" si="379"/>
        <v>theater</v>
      </c>
      <c r="R4095" t="str">
        <f t="shared" si="380"/>
        <v>plays</v>
      </c>
      <c r="S4095" s="8">
        <f t="shared" si="381"/>
        <v>42178.815891203703</v>
      </c>
      <c r="T4095" s="8">
        <f t="shared" si="382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83"/>
        <v>91</v>
      </c>
      <c r="Q4096" t="str">
        <f t="shared" si="379"/>
        <v>theater</v>
      </c>
      <c r="R4096" t="str">
        <f t="shared" si="380"/>
        <v>plays</v>
      </c>
      <c r="S4096" s="8">
        <f t="shared" si="381"/>
        <v>41890.086805555555</v>
      </c>
      <c r="T4096" s="8">
        <f t="shared" si="382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83"/>
        <v>800</v>
      </c>
      <c r="Q4097" t="str">
        <f t="shared" si="379"/>
        <v>theater</v>
      </c>
      <c r="R4097" t="str">
        <f t="shared" si="380"/>
        <v>plays</v>
      </c>
      <c r="S4097" s="8">
        <f t="shared" si="381"/>
        <v>42693.031828703708</v>
      </c>
      <c r="T4097" s="8">
        <f t="shared" si="382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ROUND(E4098/D4098*100,0)</f>
        <v>11</v>
      </c>
      <c r="P4098">
        <f t="shared" si="383"/>
        <v>80</v>
      </c>
      <c r="Q4098" t="str">
        <f t="shared" si="379"/>
        <v>theater</v>
      </c>
      <c r="R4098" t="str">
        <f t="shared" si="380"/>
        <v>plays</v>
      </c>
      <c r="S4098" s="8">
        <f t="shared" si="381"/>
        <v>42750.530312499999</v>
      </c>
      <c r="T4098" s="8">
        <f t="shared" si="382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t="e">
        <f t="shared" si="383"/>
        <v>#DIV/0!</v>
      </c>
      <c r="Q4099" t="str">
        <f t="shared" ref="Q4099:Q4115" si="385">LEFT(N4099,SEARCH("/",N4099)-1)</f>
        <v>theater</v>
      </c>
      <c r="R4099" t="str">
        <f t="shared" ref="R4099:R4115" si="386">RIGHT(N4099,LEN(N4099)-SEARCH("/",N4099))</f>
        <v>plays</v>
      </c>
      <c r="S4099" s="8">
        <f t="shared" ref="S4099:S4162" si="387">(((J4099/60)/60)/24)+DATE(1970,1,1)</f>
        <v>42344.824502314819</v>
      </c>
      <c r="T4099" s="8">
        <f t="shared" ref="T4099:T4162" si="388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3"/>
        <v>#DIV/0!</v>
      </c>
      <c r="Q4100" t="str">
        <f t="shared" si="385"/>
        <v>theater</v>
      </c>
      <c r="R4100" t="str">
        <f t="shared" si="386"/>
        <v>plays</v>
      </c>
      <c r="S4100" s="8">
        <f t="shared" si="387"/>
        <v>42495.722187499996</v>
      </c>
      <c r="T4100" s="8">
        <f t="shared" si="388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3"/>
        <v>50</v>
      </c>
      <c r="Q4101" t="str">
        <f t="shared" si="385"/>
        <v>theater</v>
      </c>
      <c r="R4101" t="str">
        <f t="shared" si="386"/>
        <v>plays</v>
      </c>
      <c r="S4101" s="8">
        <f t="shared" si="387"/>
        <v>42570.850381944445</v>
      </c>
      <c r="T4101" s="8">
        <f t="shared" si="388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ref="P4102:P4115" si="389">ROUND(E4102/L4102,0)</f>
        <v>#DIV/0!</v>
      </c>
      <c r="Q4102" t="str">
        <f t="shared" si="385"/>
        <v>theater</v>
      </c>
      <c r="R4102" t="str">
        <f t="shared" si="386"/>
        <v>plays</v>
      </c>
      <c r="S4102" s="8">
        <f t="shared" si="387"/>
        <v>41927.124884259261</v>
      </c>
      <c r="T4102" s="8">
        <f t="shared" si="388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9"/>
        <v>#DIV/0!</v>
      </c>
      <c r="Q4103" t="str">
        <f t="shared" si="385"/>
        <v>theater</v>
      </c>
      <c r="R4103" t="str">
        <f t="shared" si="386"/>
        <v>plays</v>
      </c>
      <c r="S4103" s="8">
        <f t="shared" si="387"/>
        <v>42730.903726851851</v>
      </c>
      <c r="T4103" s="8">
        <f t="shared" si="388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9"/>
        <v>23</v>
      </c>
      <c r="Q4104" t="str">
        <f t="shared" si="385"/>
        <v>theater</v>
      </c>
      <c r="R4104" t="str">
        <f t="shared" si="386"/>
        <v>plays</v>
      </c>
      <c r="S4104" s="8">
        <f t="shared" si="387"/>
        <v>42475.848067129627</v>
      </c>
      <c r="T4104" s="8">
        <f t="shared" si="388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9"/>
        <v>17</v>
      </c>
      <c r="Q4105" t="str">
        <f t="shared" si="385"/>
        <v>theater</v>
      </c>
      <c r="R4105" t="str">
        <f t="shared" si="386"/>
        <v>plays</v>
      </c>
      <c r="S4105" s="8">
        <f t="shared" si="387"/>
        <v>42188.83293981482</v>
      </c>
      <c r="T4105" s="8">
        <f t="shared" si="388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9"/>
        <v>46</v>
      </c>
      <c r="Q4106" t="str">
        <f t="shared" si="385"/>
        <v>theater</v>
      </c>
      <c r="R4106" t="str">
        <f t="shared" si="386"/>
        <v>plays</v>
      </c>
      <c r="S4106" s="8">
        <f t="shared" si="387"/>
        <v>42640.278171296297</v>
      </c>
      <c r="T4106" s="8">
        <f t="shared" si="388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9"/>
        <v>383</v>
      </c>
      <c r="Q4107" t="str">
        <f t="shared" si="385"/>
        <v>theater</v>
      </c>
      <c r="R4107" t="str">
        <f t="shared" si="386"/>
        <v>plays</v>
      </c>
      <c r="S4107" s="8">
        <f t="shared" si="387"/>
        <v>42697.010520833333</v>
      </c>
      <c r="T4107" s="8">
        <f t="shared" si="388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9"/>
        <v>107</v>
      </c>
      <c r="Q4108" t="str">
        <f t="shared" si="385"/>
        <v>theater</v>
      </c>
      <c r="R4108" t="str">
        <f t="shared" si="386"/>
        <v>plays</v>
      </c>
      <c r="S4108" s="8">
        <f t="shared" si="387"/>
        <v>42053.049375000002</v>
      </c>
      <c r="T4108" s="8">
        <f t="shared" si="388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9"/>
        <v>10</v>
      </c>
      <c r="Q4109" t="str">
        <f t="shared" si="385"/>
        <v>theater</v>
      </c>
      <c r="R4109" t="str">
        <f t="shared" si="386"/>
        <v>plays</v>
      </c>
      <c r="S4109" s="8">
        <f t="shared" si="387"/>
        <v>41883.916678240741</v>
      </c>
      <c r="T4109" s="8">
        <f t="shared" si="388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9"/>
        <v>59</v>
      </c>
      <c r="Q4110" t="str">
        <f t="shared" si="385"/>
        <v>theater</v>
      </c>
      <c r="R4110" t="str">
        <f t="shared" si="386"/>
        <v>plays</v>
      </c>
      <c r="S4110" s="8">
        <f t="shared" si="387"/>
        <v>42767.031678240746</v>
      </c>
      <c r="T4110" s="8">
        <f t="shared" si="388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9"/>
        <v>#DIV/0!</v>
      </c>
      <c r="Q4111" t="str">
        <f t="shared" si="385"/>
        <v>theater</v>
      </c>
      <c r="R4111" t="str">
        <f t="shared" si="386"/>
        <v>plays</v>
      </c>
      <c r="S4111" s="8">
        <f t="shared" si="387"/>
        <v>42307.539398148147</v>
      </c>
      <c r="T4111" s="8">
        <f t="shared" si="388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9"/>
        <v>14</v>
      </c>
      <c r="Q4112" t="str">
        <f t="shared" si="385"/>
        <v>theater</v>
      </c>
      <c r="R4112" t="str">
        <f t="shared" si="386"/>
        <v>plays</v>
      </c>
      <c r="S4112" s="8">
        <f t="shared" si="387"/>
        <v>42512.626747685179</v>
      </c>
      <c r="T4112" s="8">
        <f t="shared" si="388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9"/>
        <v>16</v>
      </c>
      <c r="Q4113" t="str">
        <f t="shared" si="385"/>
        <v>theater</v>
      </c>
      <c r="R4113" t="str">
        <f t="shared" si="386"/>
        <v>plays</v>
      </c>
      <c r="S4113" s="8">
        <f t="shared" si="387"/>
        <v>42029.135879629626</v>
      </c>
      <c r="T4113" s="8">
        <f t="shared" si="388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9"/>
        <v>1</v>
      </c>
      <c r="Q4114" t="str">
        <f t="shared" si="385"/>
        <v>theater</v>
      </c>
      <c r="R4114" t="str">
        <f t="shared" si="386"/>
        <v>plays</v>
      </c>
      <c r="S4114" s="8">
        <f t="shared" si="387"/>
        <v>42400.946597222224</v>
      </c>
      <c r="T4114" s="8">
        <f t="shared" si="388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9"/>
        <v>1</v>
      </c>
      <c r="Q4115" t="str">
        <f t="shared" si="385"/>
        <v>theater</v>
      </c>
      <c r="R4115" t="str">
        <f t="shared" si="386"/>
        <v>plays</v>
      </c>
      <c r="S4115" s="8">
        <f t="shared" si="387"/>
        <v>42358.573182870372</v>
      </c>
      <c r="T4115" s="8">
        <f t="shared" si="388"/>
        <v>42377.273611111115</v>
      </c>
    </row>
  </sheetData>
  <conditionalFormatting sqref="F2:F118">
    <cfRule type="cellIs" dxfId="50" priority="7" operator="equal">
      <formula>"canceled"</formula>
    </cfRule>
    <cfRule type="cellIs" dxfId="49" priority="8" operator="equal">
      <formula>"failed"</formula>
    </cfRule>
    <cfRule type="cellIs" dxfId="48" priority="9" operator="equal">
      <formula>"successful"</formula>
    </cfRule>
  </conditionalFormatting>
  <conditionalFormatting sqref="F119:F4115">
    <cfRule type="cellIs" dxfId="47" priority="4" operator="equal">
      <formula>"canceled"</formula>
    </cfRule>
    <cfRule type="cellIs" dxfId="46" priority="5" operator="equal">
      <formula>"failed"</formula>
    </cfRule>
    <cfRule type="cellIs" dxfId="45" priority="6" operator="equal">
      <formula>"successful"</formula>
    </cfRule>
  </conditionalFormatting>
  <conditionalFormatting sqref="O2">
    <cfRule type="colorScale" priority="3">
      <colorScale>
        <cfvo type="num" val="0"/>
        <cfvo type="num" val="100"/>
        <cfvo type="num" val="200"/>
        <color rgb="FFF8696B"/>
        <color theme="9"/>
        <color rgb="FF00B0F0"/>
      </colorScale>
    </cfRule>
  </conditionalFormatting>
  <conditionalFormatting sqref="O3:O4115">
    <cfRule type="colorScale" priority="1">
      <colorScale>
        <cfvo type="num" val="0"/>
        <cfvo type="num" val="100"/>
        <cfvo type="num" val="200"/>
        <color rgb="FFF8696B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024A-49BF-4439-953B-5E8306CB63AD}">
  <sheetPr codeName="Sheet2"/>
  <dimension ref="D3:I16"/>
  <sheetViews>
    <sheetView topLeftCell="B1" workbookViewId="0">
      <selection activeCell="K26" sqref="K26"/>
    </sheetView>
  </sheetViews>
  <sheetFormatPr defaultRowHeight="14.25" x14ac:dyDescent="0.45"/>
  <cols>
    <col min="3" max="3" width="12.06640625" bestFit="1" customWidth="1"/>
    <col min="4" max="4" width="13.1328125" bestFit="1" customWidth="1"/>
    <col min="5" max="5" width="15.265625" bestFit="1" customWidth="1"/>
    <col min="6" max="6" width="5.6640625" bestFit="1" customWidth="1"/>
    <col min="7" max="7" width="3.9296875" bestFit="1" customWidth="1"/>
    <col min="8" max="8" width="9.265625" bestFit="1" customWidth="1"/>
    <col min="9" max="9" width="10.46484375" bestFit="1" customWidth="1"/>
    <col min="10" max="10" width="25.33203125" bestFit="1" customWidth="1"/>
    <col min="11" max="11" width="38.6640625" bestFit="1" customWidth="1"/>
    <col min="12" max="12" width="47.86328125" bestFit="1" customWidth="1"/>
    <col min="13" max="13" width="25.06640625" bestFit="1" customWidth="1"/>
    <col min="14" max="14" width="23.19921875" bestFit="1" customWidth="1"/>
    <col min="15" max="15" width="49.06640625" bestFit="1" customWidth="1"/>
    <col min="16" max="16" width="17.86328125" bestFit="1" customWidth="1"/>
    <col min="17" max="17" width="50.19921875" bestFit="1" customWidth="1"/>
    <col min="18" max="18" width="52.59765625" bestFit="1" customWidth="1"/>
    <col min="19" max="19" width="21.3984375" bestFit="1" customWidth="1"/>
    <col min="20" max="20" width="41.46484375" bestFit="1" customWidth="1"/>
    <col min="21" max="21" width="38.86328125" bestFit="1" customWidth="1"/>
    <col min="22" max="22" width="12.265625" bestFit="1" customWidth="1"/>
    <col min="23" max="23" width="29.86328125" bestFit="1" customWidth="1"/>
    <col min="24" max="24" width="51.53125" bestFit="1" customWidth="1"/>
    <col min="25" max="25" width="27.53125" bestFit="1" customWidth="1"/>
    <col min="26" max="26" width="50.1328125" bestFit="1" customWidth="1"/>
    <col min="27" max="27" width="30.06640625" bestFit="1" customWidth="1"/>
    <col min="28" max="28" width="47.265625" bestFit="1" customWidth="1"/>
    <col min="29" max="29" width="46.73046875" bestFit="1" customWidth="1"/>
    <col min="30" max="30" width="17.9296875" bestFit="1" customWidth="1"/>
    <col min="31" max="31" width="47.59765625" bestFit="1" customWidth="1"/>
    <col min="32" max="32" width="49.796875" bestFit="1" customWidth="1"/>
    <col min="33" max="33" width="51.6640625" bestFit="1" customWidth="1"/>
    <col min="34" max="34" width="34.33203125" bestFit="1" customWidth="1"/>
    <col min="35" max="35" width="50.19921875" bestFit="1" customWidth="1"/>
    <col min="36" max="36" width="34.33203125" bestFit="1" customWidth="1"/>
    <col min="37" max="37" width="23.796875" bestFit="1" customWidth="1"/>
    <col min="38" max="38" width="34.73046875" bestFit="1" customWidth="1"/>
    <col min="39" max="39" width="21.1328125" bestFit="1" customWidth="1"/>
    <col min="40" max="40" width="32.53125" bestFit="1" customWidth="1"/>
    <col min="41" max="41" width="17.46484375" bestFit="1" customWidth="1"/>
    <col min="42" max="42" width="35.796875" bestFit="1" customWidth="1"/>
    <col min="43" max="43" width="44.73046875" bestFit="1" customWidth="1"/>
    <col min="44" max="44" width="37.86328125" bestFit="1" customWidth="1"/>
    <col min="45" max="45" width="38.59765625" bestFit="1" customWidth="1"/>
    <col min="46" max="46" width="47.73046875" bestFit="1" customWidth="1"/>
    <col min="47" max="47" width="31.9296875" bestFit="1" customWidth="1"/>
    <col min="48" max="48" width="13.19921875" bestFit="1" customWidth="1"/>
    <col min="49" max="49" width="7.3984375" bestFit="1" customWidth="1"/>
    <col min="50" max="50" width="46.46484375" bestFit="1" customWidth="1"/>
    <col min="51" max="51" width="41.73046875" bestFit="1" customWidth="1"/>
    <col min="52" max="52" width="39.86328125" bestFit="1" customWidth="1"/>
    <col min="53" max="53" width="49.73046875" bestFit="1" customWidth="1"/>
    <col min="54" max="54" width="50.3984375" bestFit="1" customWidth="1"/>
    <col min="55" max="55" width="22.265625" bestFit="1" customWidth="1"/>
    <col min="56" max="56" width="37.19921875" bestFit="1" customWidth="1"/>
    <col min="57" max="57" width="38.1328125" bestFit="1" customWidth="1"/>
    <col min="58" max="58" width="33.9296875" bestFit="1" customWidth="1"/>
    <col min="59" max="59" width="33.6640625" bestFit="1" customWidth="1"/>
    <col min="60" max="60" width="48.53125" bestFit="1" customWidth="1"/>
    <col min="61" max="61" width="50.86328125" bestFit="1" customWidth="1"/>
    <col min="62" max="62" width="37.46484375" bestFit="1" customWidth="1"/>
    <col min="63" max="63" width="47.59765625" bestFit="1" customWidth="1"/>
    <col min="64" max="64" width="47.796875" bestFit="1" customWidth="1"/>
    <col min="65" max="65" width="18.1328125" bestFit="1" customWidth="1"/>
    <col min="66" max="66" width="51.3984375" bestFit="1" customWidth="1"/>
    <col min="67" max="67" width="45.46484375" bestFit="1" customWidth="1"/>
    <col min="68" max="68" width="22.265625" bestFit="1" customWidth="1"/>
    <col min="69" max="69" width="41.86328125" bestFit="1" customWidth="1"/>
    <col min="70" max="70" width="68.59765625" bestFit="1" customWidth="1"/>
    <col min="71" max="71" width="42.06640625" bestFit="1" customWidth="1"/>
    <col min="72" max="72" width="42.1328125" bestFit="1" customWidth="1"/>
    <col min="73" max="73" width="26.86328125" bestFit="1" customWidth="1"/>
    <col min="74" max="74" width="52.796875" bestFit="1" customWidth="1"/>
    <col min="75" max="75" width="35.59765625" bestFit="1" customWidth="1"/>
    <col min="76" max="76" width="34.53125" bestFit="1" customWidth="1"/>
    <col min="77" max="77" width="22.33203125" bestFit="1" customWidth="1"/>
    <col min="78" max="78" width="46.06640625" bestFit="1" customWidth="1"/>
    <col min="79" max="79" width="28.53125" bestFit="1" customWidth="1"/>
    <col min="80" max="80" width="45.3984375" bestFit="1" customWidth="1"/>
    <col min="81" max="81" width="34.796875" bestFit="1" customWidth="1"/>
    <col min="82" max="82" width="34.73046875" bestFit="1" customWidth="1"/>
    <col min="83" max="83" width="36.46484375" bestFit="1" customWidth="1"/>
    <col min="84" max="84" width="48.9296875" bestFit="1" customWidth="1"/>
    <col min="85" max="85" width="39.86328125" bestFit="1" customWidth="1"/>
    <col min="86" max="86" width="78.73046875" bestFit="1" customWidth="1"/>
    <col min="87" max="87" width="37.796875" bestFit="1" customWidth="1"/>
    <col min="88" max="88" width="48.9296875" bestFit="1" customWidth="1"/>
    <col min="89" max="89" width="31.73046875" bestFit="1" customWidth="1"/>
    <col min="90" max="90" width="47.73046875" bestFit="1" customWidth="1"/>
    <col min="91" max="91" width="38.19921875" bestFit="1" customWidth="1"/>
    <col min="92" max="92" width="24" bestFit="1" customWidth="1"/>
    <col min="93" max="93" width="14.86328125" bestFit="1" customWidth="1"/>
    <col min="94" max="94" width="30.46484375" bestFit="1" customWidth="1"/>
    <col min="95" max="95" width="29.19921875" bestFit="1" customWidth="1"/>
    <col min="96" max="96" width="54.1328125" bestFit="1" customWidth="1"/>
    <col min="97" max="97" width="47.19921875" bestFit="1" customWidth="1"/>
    <col min="98" max="98" width="51.06640625" bestFit="1" customWidth="1"/>
    <col min="99" max="99" width="45.1328125" bestFit="1" customWidth="1"/>
    <col min="100" max="100" width="48.19921875" bestFit="1" customWidth="1"/>
    <col min="101" max="101" width="41.265625" bestFit="1" customWidth="1"/>
    <col min="102" max="102" width="48.46484375" bestFit="1" customWidth="1"/>
    <col min="103" max="103" width="12.59765625" bestFit="1" customWidth="1"/>
    <col min="104" max="104" width="19.53125" bestFit="1" customWidth="1"/>
    <col min="105" max="105" width="22.33203125" bestFit="1" customWidth="1"/>
    <col min="106" max="106" width="42.265625" bestFit="1" customWidth="1"/>
    <col min="107" max="107" width="15.73046875" bestFit="1" customWidth="1"/>
    <col min="108" max="108" width="41" bestFit="1" customWidth="1"/>
    <col min="109" max="109" width="53.19921875" bestFit="1" customWidth="1"/>
    <col min="110" max="110" width="30.73046875" bestFit="1" customWidth="1"/>
    <col min="111" max="111" width="27.9296875" bestFit="1" customWidth="1"/>
    <col min="112" max="112" width="16.1328125" bestFit="1" customWidth="1"/>
    <col min="113" max="113" width="45.73046875" bestFit="1" customWidth="1"/>
    <col min="114" max="114" width="32.86328125" bestFit="1" customWidth="1"/>
    <col min="115" max="115" width="27.796875" bestFit="1" customWidth="1"/>
    <col min="116" max="116" width="47.3984375" bestFit="1" customWidth="1"/>
    <col min="117" max="117" width="23.53125" bestFit="1" customWidth="1"/>
    <col min="118" max="118" width="41.796875" bestFit="1" customWidth="1"/>
    <col min="119" max="119" width="13.6640625" bestFit="1" customWidth="1"/>
    <col min="120" max="120" width="53.33203125" bestFit="1" customWidth="1"/>
    <col min="121" max="121" width="47.265625" bestFit="1" customWidth="1"/>
    <col min="122" max="122" width="7.6640625" bestFit="1" customWidth="1"/>
    <col min="123" max="123" width="39.3984375" bestFit="1" customWidth="1"/>
    <col min="124" max="124" width="7.796875" bestFit="1" customWidth="1"/>
    <col min="125" max="125" width="26.06640625" bestFit="1" customWidth="1"/>
    <col min="126" max="126" width="42.9296875" bestFit="1" customWidth="1"/>
    <col min="127" max="127" width="5.19921875" bestFit="1" customWidth="1"/>
    <col min="128" max="128" width="28.265625" bestFit="1" customWidth="1"/>
    <col min="129" max="129" width="6.9296875" bestFit="1" customWidth="1"/>
    <col min="130" max="130" width="44.1328125" bestFit="1" customWidth="1"/>
    <col min="131" max="131" width="11.46484375" bestFit="1" customWidth="1"/>
    <col min="132" max="132" width="41.73046875" bestFit="1" customWidth="1"/>
    <col min="133" max="133" width="13.796875" bestFit="1" customWidth="1"/>
    <col min="134" max="134" width="19.3984375" bestFit="1" customWidth="1"/>
    <col min="135" max="135" width="49" bestFit="1" customWidth="1"/>
    <col min="136" max="136" width="31.3984375" bestFit="1" customWidth="1"/>
    <col min="137" max="137" width="62" bestFit="1" customWidth="1"/>
    <col min="138" max="138" width="44.33203125" bestFit="1" customWidth="1"/>
    <col min="139" max="139" width="53.1328125" bestFit="1" customWidth="1"/>
    <col min="140" max="140" width="21.9296875" bestFit="1" customWidth="1"/>
    <col min="141" max="141" width="36.1328125" bestFit="1" customWidth="1"/>
    <col min="142" max="142" width="26.33203125" bestFit="1" customWidth="1"/>
    <col min="143" max="143" width="38" bestFit="1" customWidth="1"/>
    <col min="144" max="144" width="29.73046875" bestFit="1" customWidth="1"/>
    <col min="145" max="145" width="53.46484375" bestFit="1" customWidth="1"/>
    <col min="146" max="146" width="33.86328125" bestFit="1" customWidth="1"/>
    <col min="147" max="147" width="24.46484375" bestFit="1" customWidth="1"/>
    <col min="148" max="148" width="38" bestFit="1" customWidth="1"/>
    <col min="149" max="149" width="30.1328125" bestFit="1" customWidth="1"/>
    <col min="150" max="150" width="39.53125" bestFit="1" customWidth="1"/>
    <col min="151" max="151" width="35.59765625" bestFit="1" customWidth="1"/>
    <col min="152" max="152" width="16.53125" bestFit="1" customWidth="1"/>
    <col min="153" max="153" width="21.9296875" bestFit="1" customWidth="1"/>
    <col min="154" max="154" width="15.53125" bestFit="1" customWidth="1"/>
    <col min="155" max="155" width="40.3984375" bestFit="1" customWidth="1"/>
    <col min="156" max="156" width="15.86328125" bestFit="1" customWidth="1"/>
    <col min="157" max="157" width="38" bestFit="1" customWidth="1"/>
    <col min="158" max="158" width="41.73046875" bestFit="1" customWidth="1"/>
    <col min="159" max="159" width="43.3984375" bestFit="1" customWidth="1"/>
    <col min="160" max="160" width="43.19921875" bestFit="1" customWidth="1"/>
    <col min="161" max="161" width="43.3984375" bestFit="1" customWidth="1"/>
    <col min="162" max="162" width="36.33203125" bestFit="1" customWidth="1"/>
    <col min="163" max="163" width="35.59765625" bestFit="1" customWidth="1"/>
    <col min="164" max="164" width="8.73046875" bestFit="1" customWidth="1"/>
    <col min="165" max="165" width="46.86328125" bestFit="1" customWidth="1"/>
    <col min="166" max="166" width="20.53125" bestFit="1" customWidth="1"/>
    <col min="167" max="167" width="21.33203125" bestFit="1" customWidth="1"/>
    <col min="168" max="168" width="16.3984375" bestFit="1" customWidth="1"/>
    <col min="169" max="169" width="23.3984375" bestFit="1" customWidth="1"/>
    <col min="170" max="170" width="9.6640625" bestFit="1" customWidth="1"/>
    <col min="171" max="171" width="5.46484375" bestFit="1" customWidth="1"/>
    <col min="172" max="172" width="23.1328125" bestFit="1" customWidth="1"/>
    <col min="173" max="173" width="21.86328125" bestFit="1" customWidth="1"/>
    <col min="174" max="174" width="10.6640625" bestFit="1" customWidth="1"/>
    <col min="175" max="175" width="37.265625" bestFit="1" customWidth="1"/>
    <col min="176" max="176" width="9.3984375" bestFit="1" customWidth="1"/>
    <col min="177" max="177" width="41.6640625" bestFit="1" customWidth="1"/>
    <col min="178" max="178" width="48.265625" bestFit="1" customWidth="1"/>
    <col min="179" max="179" width="18.3984375" bestFit="1" customWidth="1"/>
    <col min="180" max="180" width="54" bestFit="1" customWidth="1"/>
    <col min="181" max="181" width="34.86328125" bestFit="1" customWidth="1"/>
    <col min="182" max="182" width="52.9296875" bestFit="1" customWidth="1"/>
    <col min="183" max="183" width="29.9296875" bestFit="1" customWidth="1"/>
    <col min="184" max="184" width="36" bestFit="1" customWidth="1"/>
    <col min="185" max="185" width="41.53125" bestFit="1" customWidth="1"/>
    <col min="186" max="186" width="18.9296875" bestFit="1" customWidth="1"/>
    <col min="187" max="187" width="32.46484375" bestFit="1" customWidth="1"/>
    <col min="188" max="188" width="53.06640625" bestFit="1" customWidth="1"/>
    <col min="189" max="189" width="13.6640625" bestFit="1" customWidth="1"/>
    <col min="190" max="190" width="34.265625" bestFit="1" customWidth="1"/>
    <col min="191" max="191" width="35.86328125" bestFit="1" customWidth="1"/>
    <col min="192" max="192" width="33" bestFit="1" customWidth="1"/>
    <col min="193" max="193" width="11.59765625" bestFit="1" customWidth="1"/>
    <col min="194" max="194" width="49.19921875" bestFit="1" customWidth="1"/>
    <col min="195" max="195" width="47.86328125" bestFit="1" customWidth="1"/>
    <col min="196" max="196" width="51.59765625" bestFit="1" customWidth="1"/>
    <col min="197" max="197" width="29.59765625" bestFit="1" customWidth="1"/>
    <col min="198" max="198" width="45.796875" bestFit="1" customWidth="1"/>
    <col min="199" max="199" width="23.796875" bestFit="1" customWidth="1"/>
    <col min="200" max="200" width="26.9296875" bestFit="1" customWidth="1"/>
    <col min="201" max="201" width="27.6640625" bestFit="1" customWidth="1"/>
    <col min="202" max="202" width="21.86328125" bestFit="1" customWidth="1"/>
    <col min="203" max="203" width="39" bestFit="1" customWidth="1"/>
    <col min="204" max="204" width="36.46484375" bestFit="1" customWidth="1"/>
    <col min="205" max="205" width="18.53125" bestFit="1" customWidth="1"/>
    <col min="206" max="206" width="14.59765625" bestFit="1" customWidth="1"/>
    <col min="207" max="207" width="46.46484375" bestFit="1" customWidth="1"/>
    <col min="208" max="208" width="25.3984375" bestFit="1" customWidth="1"/>
    <col min="209" max="209" width="46.265625" bestFit="1" customWidth="1"/>
    <col min="210" max="210" width="27.73046875" bestFit="1" customWidth="1"/>
    <col min="211" max="211" width="44.06640625" bestFit="1" customWidth="1"/>
    <col min="212" max="212" width="26.1328125" bestFit="1" customWidth="1"/>
    <col min="213" max="213" width="46.73046875" bestFit="1" customWidth="1"/>
    <col min="214" max="214" width="38.3984375" bestFit="1" customWidth="1"/>
    <col min="215" max="215" width="29.19921875" bestFit="1" customWidth="1"/>
    <col min="216" max="216" width="40.59765625" bestFit="1" customWidth="1"/>
    <col min="217" max="217" width="32.265625" bestFit="1" customWidth="1"/>
    <col min="218" max="218" width="36.33203125" bestFit="1" customWidth="1"/>
    <col min="219" max="219" width="24.53125" bestFit="1" customWidth="1"/>
    <col min="220" max="220" width="22.265625" bestFit="1" customWidth="1"/>
    <col min="221" max="221" width="25.86328125" bestFit="1" customWidth="1"/>
    <col min="222" max="222" width="39.6640625" bestFit="1" customWidth="1"/>
    <col min="223" max="223" width="50.265625" bestFit="1" customWidth="1"/>
    <col min="224" max="224" width="50" bestFit="1" customWidth="1"/>
    <col min="225" max="225" width="24.1328125" bestFit="1" customWidth="1"/>
    <col min="226" max="226" width="27.86328125" bestFit="1" customWidth="1"/>
    <col min="227" max="227" width="47.46484375" bestFit="1" customWidth="1"/>
    <col min="228" max="228" width="46.19921875" bestFit="1" customWidth="1"/>
    <col min="229" max="229" width="47.73046875" bestFit="1" customWidth="1"/>
    <col min="230" max="230" width="13.796875" bestFit="1" customWidth="1"/>
    <col min="231" max="231" width="16.33203125" bestFit="1" customWidth="1"/>
    <col min="232" max="232" width="11.73046875" bestFit="1" customWidth="1"/>
    <col min="233" max="233" width="31.3984375" bestFit="1" customWidth="1"/>
    <col min="234" max="234" width="36.06640625" bestFit="1" customWidth="1"/>
    <col min="235" max="235" width="24.06640625" bestFit="1" customWidth="1"/>
    <col min="236" max="236" width="35.06640625" bestFit="1" customWidth="1"/>
    <col min="237" max="237" width="25.6640625" bestFit="1" customWidth="1"/>
    <col min="238" max="238" width="15.796875" bestFit="1" customWidth="1"/>
    <col min="239" max="239" width="39.73046875" bestFit="1" customWidth="1"/>
    <col min="240" max="240" width="43.46484375" bestFit="1" customWidth="1"/>
    <col min="241" max="241" width="32.06640625" bestFit="1" customWidth="1"/>
    <col min="242" max="242" width="24" bestFit="1" customWidth="1"/>
    <col min="243" max="243" width="43.796875" bestFit="1" customWidth="1"/>
    <col min="244" max="244" width="15.3984375" bestFit="1" customWidth="1"/>
    <col min="245" max="245" width="15.796875" bestFit="1" customWidth="1"/>
    <col min="246" max="246" width="23.33203125" bestFit="1" customWidth="1"/>
    <col min="247" max="247" width="42.3984375" bestFit="1" customWidth="1"/>
    <col min="248" max="248" width="33.73046875" bestFit="1" customWidth="1"/>
    <col min="249" max="249" width="21.06640625" bestFit="1" customWidth="1"/>
    <col min="250" max="250" width="17.265625" bestFit="1" customWidth="1"/>
    <col min="251" max="251" width="50.46484375" bestFit="1" customWidth="1"/>
    <col min="252" max="252" width="43.59765625" bestFit="1" customWidth="1"/>
    <col min="253" max="253" width="49" bestFit="1" customWidth="1"/>
    <col min="254" max="254" width="56.265625" bestFit="1" customWidth="1"/>
    <col min="255" max="255" width="50.06640625" bestFit="1" customWidth="1"/>
    <col min="256" max="256" width="23.53125" bestFit="1" customWidth="1"/>
    <col min="257" max="257" width="11.6640625" bestFit="1" customWidth="1"/>
    <col min="258" max="258" width="28.9296875" bestFit="1" customWidth="1"/>
    <col min="259" max="259" width="50.06640625" bestFit="1" customWidth="1"/>
    <col min="260" max="260" width="6.9296875" bestFit="1" customWidth="1"/>
    <col min="261" max="261" width="41.3984375" bestFit="1" customWidth="1"/>
    <col min="262" max="262" width="31.53125" bestFit="1" customWidth="1"/>
    <col min="263" max="263" width="13.796875" bestFit="1" customWidth="1"/>
    <col min="264" max="264" width="48.73046875" bestFit="1" customWidth="1"/>
    <col min="265" max="265" width="34" bestFit="1" customWidth="1"/>
    <col min="266" max="266" width="48.53125" bestFit="1" customWidth="1"/>
    <col min="267" max="267" width="18.33203125" bestFit="1" customWidth="1"/>
    <col min="268" max="268" width="33.265625" bestFit="1" customWidth="1"/>
    <col min="269" max="269" width="39.796875" bestFit="1" customWidth="1"/>
    <col min="270" max="270" width="27.1328125" bestFit="1" customWidth="1"/>
    <col min="271" max="271" width="21.86328125" bestFit="1" customWidth="1"/>
    <col min="272" max="272" width="33.6640625" bestFit="1" customWidth="1"/>
    <col min="273" max="273" width="26.6640625" bestFit="1" customWidth="1"/>
    <col min="274" max="274" width="37.265625" bestFit="1" customWidth="1"/>
    <col min="275" max="275" width="39.19921875" bestFit="1" customWidth="1"/>
    <col min="276" max="276" width="25.6640625" bestFit="1" customWidth="1"/>
    <col min="277" max="277" width="39.19921875" bestFit="1" customWidth="1"/>
    <col min="278" max="278" width="57.1328125" bestFit="1" customWidth="1"/>
    <col min="279" max="279" width="38" bestFit="1" customWidth="1"/>
    <col min="280" max="280" width="12.53125" bestFit="1" customWidth="1"/>
    <col min="281" max="281" width="46.33203125" bestFit="1" customWidth="1"/>
    <col min="282" max="282" width="45.796875" bestFit="1" customWidth="1"/>
    <col min="283" max="283" width="19.86328125" bestFit="1" customWidth="1"/>
    <col min="284" max="284" width="44.265625" bestFit="1" customWidth="1"/>
    <col min="285" max="285" width="49.19921875" bestFit="1" customWidth="1"/>
    <col min="286" max="286" width="39.19921875" bestFit="1" customWidth="1"/>
    <col min="287" max="287" width="29.19921875" bestFit="1" customWidth="1"/>
    <col min="288" max="288" width="29.46484375" bestFit="1" customWidth="1"/>
    <col min="289" max="289" width="36" bestFit="1" customWidth="1"/>
    <col min="290" max="290" width="12.3984375" bestFit="1" customWidth="1"/>
    <col min="291" max="291" width="11.86328125" bestFit="1" customWidth="1"/>
    <col min="292" max="292" width="44.53125" bestFit="1" customWidth="1"/>
    <col min="293" max="293" width="31.73046875" bestFit="1" customWidth="1"/>
    <col min="294" max="294" width="42.86328125" bestFit="1" customWidth="1"/>
    <col min="295" max="295" width="28.86328125" bestFit="1" customWidth="1"/>
    <col min="296" max="296" width="34.6640625" bestFit="1" customWidth="1"/>
    <col min="297" max="297" width="45.1328125" bestFit="1" customWidth="1"/>
    <col min="298" max="298" width="34.1328125" bestFit="1" customWidth="1"/>
    <col min="299" max="299" width="52.53125" bestFit="1" customWidth="1"/>
    <col min="300" max="300" width="14.46484375" bestFit="1" customWidth="1"/>
    <col min="301" max="301" width="32.796875" bestFit="1" customWidth="1"/>
    <col min="302" max="302" width="51.9296875" bestFit="1" customWidth="1"/>
    <col min="303" max="303" width="16.59765625" bestFit="1" customWidth="1"/>
    <col min="304" max="304" width="28.1328125" bestFit="1" customWidth="1"/>
    <col min="305" max="305" width="7.796875" bestFit="1" customWidth="1"/>
    <col min="306" max="306" width="47.265625" bestFit="1" customWidth="1"/>
    <col min="307" max="307" width="38.46484375" bestFit="1" customWidth="1"/>
    <col min="308" max="308" width="7.1328125" bestFit="1" customWidth="1"/>
    <col min="309" max="309" width="22.265625" bestFit="1" customWidth="1"/>
    <col min="310" max="310" width="12.6640625" bestFit="1" customWidth="1"/>
    <col min="311" max="311" width="41.9296875" bestFit="1" customWidth="1"/>
    <col min="312" max="312" width="51.06640625" bestFit="1" customWidth="1"/>
    <col min="313" max="313" width="37" bestFit="1" customWidth="1"/>
    <col min="314" max="314" width="18.3984375" bestFit="1" customWidth="1"/>
    <col min="315" max="315" width="48.06640625" bestFit="1" customWidth="1"/>
    <col min="316" max="316" width="39.19921875" bestFit="1" customWidth="1"/>
    <col min="317" max="317" width="50.06640625" bestFit="1" customWidth="1"/>
    <col min="318" max="318" width="51.3984375" bestFit="1" customWidth="1"/>
    <col min="319" max="319" width="18.19921875" bestFit="1" customWidth="1"/>
    <col min="320" max="320" width="23.265625" bestFit="1" customWidth="1"/>
    <col min="321" max="321" width="43.9296875" bestFit="1" customWidth="1"/>
    <col min="322" max="322" width="46.73046875" bestFit="1" customWidth="1"/>
    <col min="323" max="323" width="27.265625" bestFit="1" customWidth="1"/>
    <col min="324" max="324" width="14.3984375" bestFit="1" customWidth="1"/>
    <col min="325" max="325" width="12.3984375" bestFit="1" customWidth="1"/>
    <col min="326" max="326" width="30.73046875" bestFit="1" customWidth="1"/>
    <col min="327" max="327" width="48.3984375" bestFit="1" customWidth="1"/>
    <col min="328" max="328" width="42.33203125" bestFit="1" customWidth="1"/>
    <col min="329" max="329" width="5" bestFit="1" customWidth="1"/>
    <col min="330" max="330" width="18.86328125" bestFit="1" customWidth="1"/>
    <col min="331" max="331" width="10.53125" bestFit="1" customWidth="1"/>
    <col min="332" max="332" width="51.1328125" bestFit="1" customWidth="1"/>
    <col min="333" max="333" width="28.9296875" bestFit="1" customWidth="1"/>
    <col min="334" max="334" width="52.3984375" bestFit="1" customWidth="1"/>
    <col min="335" max="335" width="45.9296875" bestFit="1" customWidth="1"/>
    <col min="336" max="336" width="44.59765625" bestFit="1" customWidth="1"/>
    <col min="337" max="337" width="47.53125" bestFit="1" customWidth="1"/>
    <col min="338" max="338" width="35.86328125" bestFit="1" customWidth="1"/>
    <col min="339" max="339" width="46.46484375" bestFit="1" customWidth="1"/>
    <col min="340" max="340" width="35.86328125" bestFit="1" customWidth="1"/>
    <col min="341" max="341" width="50.86328125" bestFit="1" customWidth="1"/>
    <col min="342" max="342" width="23.33203125" bestFit="1" customWidth="1"/>
    <col min="343" max="343" width="13.19921875" bestFit="1" customWidth="1"/>
    <col min="344" max="344" width="43.796875" bestFit="1" customWidth="1"/>
    <col min="345" max="345" width="34.46484375" bestFit="1" customWidth="1"/>
    <col min="346" max="346" width="48.06640625" bestFit="1" customWidth="1"/>
    <col min="347" max="347" width="43.9296875" bestFit="1" customWidth="1"/>
    <col min="348" max="348" width="40.796875" bestFit="1" customWidth="1"/>
    <col min="349" max="349" width="47.73046875" bestFit="1" customWidth="1"/>
    <col min="350" max="350" width="49.9296875" bestFit="1" customWidth="1"/>
    <col min="351" max="351" width="26.86328125" bestFit="1" customWidth="1"/>
    <col min="352" max="352" width="17.19921875" bestFit="1" customWidth="1"/>
    <col min="353" max="353" width="20.73046875" bestFit="1" customWidth="1"/>
    <col min="354" max="354" width="26.265625" bestFit="1" customWidth="1"/>
    <col min="355" max="355" width="18.59765625" bestFit="1" customWidth="1"/>
    <col min="356" max="356" width="36.06640625" bestFit="1" customWidth="1"/>
    <col min="357" max="357" width="16.1328125" bestFit="1" customWidth="1"/>
    <col min="358" max="358" width="17.796875" bestFit="1" customWidth="1"/>
    <col min="359" max="359" width="35.265625" bestFit="1" customWidth="1"/>
    <col min="360" max="360" width="33.59765625" bestFit="1" customWidth="1"/>
    <col min="361" max="361" width="42.265625" bestFit="1" customWidth="1"/>
    <col min="362" max="362" width="48.46484375" bestFit="1" customWidth="1"/>
    <col min="363" max="363" width="20.265625" bestFit="1" customWidth="1"/>
    <col min="364" max="364" width="32.33203125" bestFit="1" customWidth="1"/>
    <col min="365" max="365" width="34.9296875" bestFit="1" customWidth="1"/>
    <col min="366" max="366" width="18.53125" bestFit="1" customWidth="1"/>
    <col min="367" max="367" width="26.59765625" bestFit="1" customWidth="1"/>
    <col min="368" max="368" width="39.3984375" bestFit="1" customWidth="1"/>
    <col min="369" max="369" width="30.265625" bestFit="1" customWidth="1"/>
    <col min="370" max="370" width="49.9296875" bestFit="1" customWidth="1"/>
    <col min="371" max="371" width="24.33203125" bestFit="1" customWidth="1"/>
    <col min="372" max="372" width="34.1328125" bestFit="1" customWidth="1"/>
    <col min="373" max="373" width="16.6640625" bestFit="1" customWidth="1"/>
    <col min="374" max="374" width="36.796875" bestFit="1" customWidth="1"/>
    <col min="375" max="375" width="6.73046875" bestFit="1" customWidth="1"/>
    <col min="376" max="376" width="15.6640625" bestFit="1" customWidth="1"/>
    <col min="377" max="377" width="51.1328125" bestFit="1" customWidth="1"/>
    <col min="378" max="378" width="21.796875" bestFit="1" customWidth="1"/>
    <col min="379" max="379" width="41.59765625" bestFit="1" customWidth="1"/>
    <col min="380" max="380" width="35.3984375" bestFit="1" customWidth="1"/>
    <col min="381" max="381" width="42.06640625" bestFit="1" customWidth="1"/>
    <col min="382" max="382" width="11.33203125" bestFit="1" customWidth="1"/>
    <col min="383" max="383" width="33.46484375" bestFit="1" customWidth="1"/>
    <col min="384" max="384" width="32.06640625" bestFit="1" customWidth="1"/>
    <col min="385" max="385" width="30.3984375" bestFit="1" customWidth="1"/>
    <col min="386" max="386" width="31.796875" bestFit="1" customWidth="1"/>
    <col min="387" max="387" width="17.73046875" bestFit="1" customWidth="1"/>
    <col min="388" max="388" width="30.3984375" bestFit="1" customWidth="1"/>
    <col min="389" max="389" width="23.1328125" bestFit="1" customWidth="1"/>
    <col min="390" max="390" width="28.265625" bestFit="1" customWidth="1"/>
    <col min="391" max="391" width="16.86328125" bestFit="1" customWidth="1"/>
    <col min="392" max="392" width="25.9296875" bestFit="1" customWidth="1"/>
    <col min="393" max="393" width="46.6640625" bestFit="1" customWidth="1"/>
    <col min="394" max="394" width="22.06640625" bestFit="1" customWidth="1"/>
    <col min="395" max="395" width="16.9296875" bestFit="1" customWidth="1"/>
    <col min="396" max="396" width="25.9296875" bestFit="1" customWidth="1"/>
    <col min="397" max="397" width="9.9296875" bestFit="1" customWidth="1"/>
    <col min="398" max="398" width="41.53125" bestFit="1" customWidth="1"/>
    <col min="399" max="399" width="37.06640625" bestFit="1" customWidth="1"/>
    <col min="400" max="400" width="14.46484375" bestFit="1" customWidth="1"/>
    <col min="401" max="401" width="21.73046875" bestFit="1" customWidth="1"/>
    <col min="402" max="402" width="30.53125" bestFit="1" customWidth="1"/>
    <col min="403" max="403" width="29.53125" bestFit="1" customWidth="1"/>
    <col min="404" max="404" width="25.46484375" bestFit="1" customWidth="1"/>
    <col min="405" max="405" width="29.3984375" bestFit="1" customWidth="1"/>
    <col min="406" max="406" width="27.19921875" bestFit="1" customWidth="1"/>
    <col min="407" max="407" width="18.33203125" bestFit="1" customWidth="1"/>
    <col min="408" max="408" width="4.86328125" bestFit="1" customWidth="1"/>
    <col min="409" max="409" width="33.53125" bestFit="1" customWidth="1"/>
    <col min="410" max="410" width="35.06640625" bestFit="1" customWidth="1"/>
    <col min="411" max="411" width="16.86328125" bestFit="1" customWidth="1"/>
    <col min="412" max="412" width="11" bestFit="1" customWidth="1"/>
    <col min="413" max="413" width="12.6640625" bestFit="1" customWidth="1"/>
    <col min="414" max="414" width="45.73046875" bestFit="1" customWidth="1"/>
    <col min="415" max="415" width="28.9296875" bestFit="1" customWidth="1"/>
    <col min="416" max="416" width="47.53125" bestFit="1" customWidth="1"/>
    <col min="417" max="417" width="37.6640625" bestFit="1" customWidth="1"/>
    <col min="418" max="418" width="33.86328125" bestFit="1" customWidth="1"/>
    <col min="419" max="419" width="25.73046875" bestFit="1" customWidth="1"/>
    <col min="420" max="420" width="43.19921875" bestFit="1" customWidth="1"/>
    <col min="421" max="421" width="36.06640625" bestFit="1" customWidth="1"/>
    <col min="422" max="422" width="45.53125" bestFit="1" customWidth="1"/>
    <col min="423" max="423" width="45.86328125" bestFit="1" customWidth="1"/>
    <col min="424" max="424" width="16.33203125" bestFit="1" customWidth="1"/>
    <col min="425" max="425" width="10.86328125" bestFit="1" customWidth="1"/>
    <col min="426" max="426" width="46.73046875" bestFit="1" customWidth="1"/>
    <col min="427" max="427" width="40.6640625" bestFit="1" customWidth="1"/>
    <col min="428" max="428" width="29.06640625" bestFit="1" customWidth="1"/>
    <col min="429" max="429" width="45.59765625" bestFit="1" customWidth="1"/>
    <col min="430" max="430" width="47.796875" bestFit="1" customWidth="1"/>
    <col min="431" max="431" width="8.9296875" bestFit="1" customWidth="1"/>
    <col min="432" max="432" width="45.53125" bestFit="1" customWidth="1"/>
    <col min="433" max="433" width="47.9296875" bestFit="1" customWidth="1"/>
    <col min="434" max="434" width="27.53125" bestFit="1" customWidth="1"/>
    <col min="435" max="435" width="11.06640625" bestFit="1" customWidth="1"/>
    <col min="436" max="436" width="29.265625" bestFit="1" customWidth="1"/>
    <col min="437" max="437" width="20.46484375" bestFit="1" customWidth="1"/>
    <col min="438" max="438" width="20.1328125" bestFit="1" customWidth="1"/>
    <col min="439" max="439" width="22.796875" bestFit="1" customWidth="1"/>
    <col min="440" max="440" width="43" bestFit="1" customWidth="1"/>
    <col min="441" max="441" width="25" bestFit="1" customWidth="1"/>
    <col min="442" max="442" width="48.3984375" bestFit="1" customWidth="1"/>
    <col min="443" max="443" width="14.73046875" bestFit="1" customWidth="1"/>
    <col min="444" max="444" width="17.9296875" bestFit="1" customWidth="1"/>
    <col min="445" max="445" width="49.9296875" bestFit="1" customWidth="1"/>
    <col min="446" max="446" width="18.9296875" bestFit="1" customWidth="1"/>
    <col min="447" max="447" width="31.06640625" bestFit="1" customWidth="1"/>
    <col min="448" max="448" width="8" bestFit="1" customWidth="1"/>
    <col min="449" max="449" width="33.9296875" bestFit="1" customWidth="1"/>
    <col min="450" max="451" width="40.3984375" bestFit="1" customWidth="1"/>
    <col min="452" max="452" width="45.33203125" bestFit="1" customWidth="1"/>
    <col min="453" max="453" width="38.796875" bestFit="1" customWidth="1"/>
    <col min="454" max="454" width="55.06640625" bestFit="1" customWidth="1"/>
    <col min="455" max="455" width="14.9296875" bestFit="1" customWidth="1"/>
    <col min="456" max="456" width="13.59765625" bestFit="1" customWidth="1"/>
    <col min="457" max="457" width="15.53125" bestFit="1" customWidth="1"/>
    <col min="458" max="458" width="32.19921875" bestFit="1" customWidth="1"/>
    <col min="459" max="459" width="15.86328125" bestFit="1" customWidth="1"/>
    <col min="460" max="460" width="29.1328125" bestFit="1" customWidth="1"/>
    <col min="461" max="461" width="46.59765625" bestFit="1" customWidth="1"/>
    <col min="462" max="462" width="12.59765625" bestFit="1" customWidth="1"/>
    <col min="463" max="463" width="16.73046875" bestFit="1" customWidth="1"/>
    <col min="464" max="464" width="22.796875" bestFit="1" customWidth="1"/>
    <col min="465" max="465" width="37.6640625" bestFit="1" customWidth="1"/>
    <col min="466" max="466" width="23.53125" bestFit="1" customWidth="1"/>
    <col min="467" max="467" width="21" bestFit="1" customWidth="1"/>
    <col min="468" max="468" width="34.3984375" bestFit="1" customWidth="1"/>
    <col min="469" max="469" width="37.9296875" bestFit="1" customWidth="1"/>
    <col min="470" max="470" width="47.19921875" bestFit="1" customWidth="1"/>
    <col min="471" max="471" width="13.53125" bestFit="1" customWidth="1"/>
    <col min="472" max="472" width="16" bestFit="1" customWidth="1"/>
    <col min="473" max="473" width="36.59765625" bestFit="1" customWidth="1"/>
    <col min="474" max="474" width="36.06640625" bestFit="1" customWidth="1"/>
    <col min="475" max="475" width="15.53125" bestFit="1" customWidth="1"/>
    <col min="476" max="476" width="17.1328125" bestFit="1" customWidth="1"/>
    <col min="477" max="477" width="46.265625" bestFit="1" customWidth="1"/>
    <col min="478" max="478" width="19.9296875" bestFit="1" customWidth="1"/>
    <col min="479" max="479" width="50.53125" bestFit="1" customWidth="1"/>
    <col min="480" max="480" width="20.59765625" bestFit="1" customWidth="1"/>
    <col min="481" max="481" width="25.86328125" bestFit="1" customWidth="1"/>
    <col min="482" max="482" width="10.6640625" bestFit="1" customWidth="1"/>
    <col min="483" max="483" width="35" bestFit="1" customWidth="1"/>
    <col min="484" max="484" width="35.59765625" bestFit="1" customWidth="1"/>
    <col min="485" max="485" width="26.265625" bestFit="1" customWidth="1"/>
    <col min="486" max="486" width="45.86328125" bestFit="1" customWidth="1"/>
    <col min="487" max="487" width="23.3984375" bestFit="1" customWidth="1"/>
    <col min="488" max="488" width="23.86328125" bestFit="1" customWidth="1"/>
    <col min="489" max="489" width="48.6640625" bestFit="1" customWidth="1"/>
    <col min="490" max="490" width="18.19921875" bestFit="1" customWidth="1"/>
    <col min="491" max="491" width="13.46484375" bestFit="1" customWidth="1"/>
    <col min="492" max="492" width="37.6640625" bestFit="1" customWidth="1"/>
    <col min="493" max="493" width="45.9296875" bestFit="1" customWidth="1"/>
    <col min="494" max="494" width="13.59765625" bestFit="1" customWidth="1"/>
    <col min="495" max="495" width="50.9296875" bestFit="1" customWidth="1"/>
    <col min="496" max="496" width="17.46484375" bestFit="1" customWidth="1"/>
    <col min="497" max="497" width="25" bestFit="1" customWidth="1"/>
    <col min="498" max="498" width="60.53125" bestFit="1" customWidth="1"/>
    <col min="499" max="499" width="22.19921875" bestFit="1" customWidth="1"/>
    <col min="500" max="500" width="32.53125" bestFit="1" customWidth="1"/>
    <col min="501" max="501" width="35" bestFit="1" customWidth="1"/>
    <col min="502" max="502" width="14.33203125" bestFit="1" customWidth="1"/>
    <col min="503" max="503" width="20.46484375" bestFit="1" customWidth="1"/>
    <col min="504" max="504" width="49.265625" bestFit="1" customWidth="1"/>
    <col min="505" max="505" width="40.265625" bestFit="1" customWidth="1"/>
    <col min="506" max="506" width="48.6640625" bestFit="1" customWidth="1"/>
    <col min="507" max="507" width="11.1328125" bestFit="1" customWidth="1"/>
    <col min="508" max="508" width="11.53125" bestFit="1" customWidth="1"/>
    <col min="509" max="509" width="22.86328125" bestFit="1" customWidth="1"/>
    <col min="510" max="510" width="15.33203125" bestFit="1" customWidth="1"/>
    <col min="511" max="511" width="21.53125" bestFit="1" customWidth="1"/>
    <col min="512" max="512" width="29.73046875" bestFit="1" customWidth="1"/>
    <col min="513" max="513" width="42" bestFit="1" customWidth="1"/>
    <col min="514" max="514" width="20.3984375" bestFit="1" customWidth="1"/>
    <col min="515" max="515" width="37.796875" bestFit="1" customWidth="1"/>
    <col min="516" max="516" width="26.265625" bestFit="1" customWidth="1"/>
    <col min="517" max="517" width="36.86328125" bestFit="1" customWidth="1"/>
    <col min="518" max="518" width="44" bestFit="1" customWidth="1"/>
    <col min="519" max="519" width="7.59765625" bestFit="1" customWidth="1"/>
    <col min="520" max="520" width="11.796875" bestFit="1" customWidth="1"/>
    <col min="521" max="521" width="43.86328125" bestFit="1" customWidth="1"/>
    <col min="522" max="522" width="53.46484375" bestFit="1" customWidth="1"/>
    <col min="523" max="523" width="20.46484375" bestFit="1" customWidth="1"/>
    <col min="524" max="524" width="48.53125" bestFit="1" customWidth="1"/>
    <col min="525" max="525" width="16.9296875" bestFit="1" customWidth="1"/>
    <col min="526" max="526" width="43.265625" bestFit="1" customWidth="1"/>
    <col min="527" max="527" width="13.19921875" bestFit="1" customWidth="1"/>
    <col min="528" max="528" width="14.06640625" bestFit="1" customWidth="1"/>
    <col min="529" max="529" width="37" bestFit="1" customWidth="1"/>
    <col min="530" max="530" width="43.1328125" bestFit="1" customWidth="1"/>
    <col min="531" max="531" width="49.9296875" bestFit="1" customWidth="1"/>
    <col min="532" max="532" width="16.46484375" bestFit="1" customWidth="1"/>
    <col min="533" max="533" width="45.9296875" bestFit="1" customWidth="1"/>
    <col min="534" max="534" width="24.59765625" bestFit="1" customWidth="1"/>
    <col min="535" max="535" width="19.06640625" bestFit="1" customWidth="1"/>
    <col min="536" max="536" width="51.265625" bestFit="1" customWidth="1"/>
    <col min="537" max="537" width="42.9296875" bestFit="1" customWidth="1"/>
    <col min="538" max="538" width="30.86328125" bestFit="1" customWidth="1"/>
    <col min="539" max="539" width="33.73046875" bestFit="1" customWidth="1"/>
    <col min="540" max="540" width="33.19921875" bestFit="1" customWidth="1"/>
    <col min="541" max="541" width="44.33203125" bestFit="1" customWidth="1"/>
    <col min="542" max="542" width="47.06640625" bestFit="1" customWidth="1"/>
    <col min="543" max="543" width="31.86328125" bestFit="1" customWidth="1"/>
    <col min="544" max="544" width="4.796875" bestFit="1" customWidth="1"/>
    <col min="545" max="545" width="12.53125" bestFit="1" customWidth="1"/>
    <col min="546" max="546" width="32.19921875" bestFit="1" customWidth="1"/>
    <col min="547" max="547" width="42.3984375" bestFit="1" customWidth="1"/>
    <col min="548" max="548" width="25.6640625" bestFit="1" customWidth="1"/>
    <col min="549" max="549" width="39.1328125" bestFit="1" customWidth="1"/>
    <col min="550" max="550" width="35" bestFit="1" customWidth="1"/>
    <col min="551" max="551" width="16.6640625" bestFit="1" customWidth="1"/>
    <col min="552" max="552" width="16.46484375" bestFit="1" customWidth="1"/>
    <col min="553" max="553" width="29.796875" bestFit="1" customWidth="1"/>
    <col min="554" max="554" width="16.86328125" bestFit="1" customWidth="1"/>
    <col min="555" max="555" width="53.796875" bestFit="1" customWidth="1"/>
    <col min="556" max="556" width="48.53125" bestFit="1" customWidth="1"/>
    <col min="557" max="557" width="21.73046875" bestFit="1" customWidth="1"/>
    <col min="558" max="558" width="5.6640625" bestFit="1" customWidth="1"/>
    <col min="559" max="559" width="48.33203125" bestFit="1" customWidth="1"/>
    <col min="560" max="560" width="51.86328125" bestFit="1" customWidth="1"/>
    <col min="561" max="561" width="27.59765625" bestFit="1" customWidth="1"/>
    <col min="562" max="562" width="28.796875" bestFit="1" customWidth="1"/>
    <col min="563" max="563" width="37.73046875" bestFit="1" customWidth="1"/>
    <col min="564" max="564" width="10.59765625" bestFit="1" customWidth="1"/>
    <col min="565" max="565" width="24.1328125" bestFit="1" customWidth="1"/>
    <col min="566" max="566" width="40.1328125" bestFit="1" customWidth="1"/>
    <col min="567" max="567" width="31.6640625" bestFit="1" customWidth="1"/>
    <col min="568" max="568" width="16.06640625" bestFit="1" customWidth="1"/>
    <col min="569" max="569" width="20.6640625" bestFit="1" customWidth="1"/>
    <col min="570" max="570" width="53.86328125" bestFit="1" customWidth="1"/>
    <col min="571" max="571" width="50.796875" bestFit="1" customWidth="1"/>
    <col min="572" max="572" width="25.86328125" bestFit="1" customWidth="1"/>
    <col min="573" max="573" width="30.33203125" bestFit="1" customWidth="1"/>
    <col min="574" max="574" width="18.53125" bestFit="1" customWidth="1"/>
    <col min="575" max="575" width="18.3984375" bestFit="1" customWidth="1"/>
    <col min="576" max="576" width="54.46484375" bestFit="1" customWidth="1"/>
    <col min="577" max="577" width="9" bestFit="1" customWidth="1"/>
    <col min="578" max="578" width="31.3984375" bestFit="1" customWidth="1"/>
    <col min="579" max="579" width="24.33203125" bestFit="1" customWidth="1"/>
    <col min="580" max="580" width="41.3984375" bestFit="1" customWidth="1"/>
    <col min="581" max="581" width="17.9296875" bestFit="1" customWidth="1"/>
    <col min="582" max="582" width="36.59765625" bestFit="1" customWidth="1"/>
    <col min="583" max="583" width="52.73046875" bestFit="1" customWidth="1"/>
    <col min="584" max="584" width="19.3984375" bestFit="1" customWidth="1"/>
    <col min="585" max="585" width="39.19921875" bestFit="1" customWidth="1"/>
    <col min="586" max="586" width="13.796875" bestFit="1" customWidth="1"/>
    <col min="587" max="587" width="40.53125" bestFit="1" customWidth="1"/>
    <col min="588" max="588" width="21.6640625" bestFit="1" customWidth="1"/>
    <col min="589" max="589" width="46.73046875" bestFit="1" customWidth="1"/>
    <col min="590" max="590" width="13.86328125" bestFit="1" customWidth="1"/>
    <col min="591" max="591" width="46.1328125" bestFit="1" customWidth="1"/>
    <col min="592" max="592" width="24.6640625" bestFit="1" customWidth="1"/>
    <col min="593" max="593" width="45.53125" bestFit="1" customWidth="1"/>
    <col min="594" max="594" width="35" bestFit="1" customWidth="1"/>
    <col min="595" max="595" width="53.6640625" bestFit="1" customWidth="1"/>
    <col min="596" max="596" width="26.9296875" bestFit="1" customWidth="1"/>
    <col min="597" max="597" width="55" bestFit="1" customWidth="1"/>
    <col min="598" max="598" width="46.265625" bestFit="1" customWidth="1"/>
    <col min="599" max="599" width="38.86328125" bestFit="1" customWidth="1"/>
    <col min="600" max="600" width="49.19921875" bestFit="1" customWidth="1"/>
    <col min="601" max="601" width="27.59765625" bestFit="1" customWidth="1"/>
    <col min="602" max="602" width="45.796875" bestFit="1" customWidth="1"/>
    <col min="603" max="603" width="15.796875" bestFit="1" customWidth="1"/>
    <col min="604" max="604" width="22.19921875" bestFit="1" customWidth="1"/>
    <col min="605" max="605" width="26.06640625" bestFit="1" customWidth="1"/>
    <col min="606" max="606" width="45" bestFit="1" customWidth="1"/>
    <col min="607" max="607" width="29.796875" bestFit="1" customWidth="1"/>
    <col min="608" max="608" width="47.265625" bestFit="1" customWidth="1"/>
    <col min="609" max="609" width="43.6640625" bestFit="1" customWidth="1"/>
    <col min="610" max="610" width="34.46484375" bestFit="1" customWidth="1"/>
    <col min="611" max="611" width="29.265625" bestFit="1" customWidth="1"/>
    <col min="612" max="612" width="45.86328125" bestFit="1" customWidth="1"/>
    <col min="613" max="613" width="43.1328125" bestFit="1" customWidth="1"/>
    <col min="614" max="614" width="25.06640625" bestFit="1" customWidth="1"/>
    <col min="615" max="615" width="33.3984375" bestFit="1" customWidth="1"/>
    <col min="616" max="616" width="38.86328125" bestFit="1" customWidth="1"/>
    <col min="617" max="617" width="26.796875" bestFit="1" customWidth="1"/>
    <col min="618" max="618" width="19.59765625" bestFit="1" customWidth="1"/>
    <col min="619" max="619" width="43.73046875" bestFit="1" customWidth="1"/>
    <col min="620" max="620" width="32.265625" bestFit="1" customWidth="1"/>
    <col min="621" max="621" width="31.73046875" bestFit="1" customWidth="1"/>
    <col min="622" max="622" width="30.86328125" bestFit="1" customWidth="1"/>
    <col min="623" max="623" width="34.46484375" bestFit="1" customWidth="1"/>
    <col min="624" max="624" width="47.19921875" bestFit="1" customWidth="1"/>
    <col min="625" max="625" width="63.46484375" bestFit="1" customWidth="1"/>
    <col min="626" max="626" width="29.73046875" bestFit="1" customWidth="1"/>
    <col min="627" max="627" width="21.265625" bestFit="1" customWidth="1"/>
    <col min="628" max="628" width="25.59765625" bestFit="1" customWidth="1"/>
    <col min="629" max="629" width="30.33203125" bestFit="1" customWidth="1"/>
    <col min="630" max="630" width="40.53125" bestFit="1" customWidth="1"/>
    <col min="631" max="631" width="31.86328125" bestFit="1" customWidth="1"/>
    <col min="632" max="632" width="48.46484375" bestFit="1" customWidth="1"/>
    <col min="633" max="633" width="16.73046875" bestFit="1" customWidth="1"/>
    <col min="634" max="634" width="40.9296875" bestFit="1" customWidth="1"/>
    <col min="635" max="635" width="48.265625" bestFit="1" customWidth="1"/>
    <col min="636" max="636" width="43.796875" bestFit="1" customWidth="1"/>
    <col min="637" max="637" width="25.33203125" bestFit="1" customWidth="1"/>
    <col min="638" max="638" width="6" bestFit="1" customWidth="1"/>
    <col min="639" max="639" width="41.33203125" bestFit="1" customWidth="1"/>
    <col min="640" max="640" width="25.265625" bestFit="1" customWidth="1"/>
    <col min="641" max="641" width="24.33203125" bestFit="1" customWidth="1"/>
    <col min="642" max="642" width="52.6640625" bestFit="1" customWidth="1"/>
    <col min="643" max="643" width="51.53125" bestFit="1" customWidth="1"/>
    <col min="644" max="644" width="53.33203125" bestFit="1" customWidth="1"/>
    <col min="645" max="645" width="43.46484375" bestFit="1" customWidth="1"/>
    <col min="646" max="646" width="48.46484375" bestFit="1" customWidth="1"/>
    <col min="647" max="647" width="44.33203125" bestFit="1" customWidth="1"/>
    <col min="648" max="648" width="43.1328125" bestFit="1" customWidth="1"/>
    <col min="649" max="649" width="31.59765625" bestFit="1" customWidth="1"/>
    <col min="650" max="650" width="21.53125" bestFit="1" customWidth="1"/>
    <col min="651" max="651" width="44.86328125" bestFit="1" customWidth="1"/>
    <col min="652" max="652" width="41.796875" bestFit="1" customWidth="1"/>
    <col min="653" max="653" width="45.796875" bestFit="1" customWidth="1"/>
    <col min="654" max="654" width="40.9296875" bestFit="1" customWidth="1"/>
    <col min="655" max="655" width="44.19921875" bestFit="1" customWidth="1"/>
    <col min="656" max="656" width="48.9296875" bestFit="1" customWidth="1"/>
    <col min="657" max="658" width="39.33203125" bestFit="1" customWidth="1"/>
    <col min="659" max="659" width="21.265625" bestFit="1" customWidth="1"/>
    <col min="660" max="660" width="50.33203125" bestFit="1" customWidth="1"/>
    <col min="661" max="661" width="34.59765625" bestFit="1" customWidth="1"/>
    <col min="662" max="662" width="7.06640625" bestFit="1" customWidth="1"/>
    <col min="663" max="663" width="53.53125" bestFit="1" customWidth="1"/>
    <col min="664" max="664" width="42.19921875" bestFit="1" customWidth="1"/>
    <col min="665" max="665" width="39.796875" bestFit="1" customWidth="1"/>
    <col min="666" max="666" width="15" bestFit="1" customWidth="1"/>
    <col min="667" max="667" width="33.19921875" bestFit="1" customWidth="1"/>
    <col min="668" max="668" width="48.59765625" bestFit="1" customWidth="1"/>
    <col min="669" max="669" width="10.1328125" bestFit="1" customWidth="1"/>
    <col min="670" max="670" width="13.59765625" bestFit="1" customWidth="1"/>
    <col min="671" max="671" width="33.33203125" bestFit="1" customWidth="1"/>
    <col min="672" max="672" width="45.3984375" bestFit="1" customWidth="1"/>
    <col min="673" max="673" width="34.59765625" bestFit="1" customWidth="1"/>
    <col min="674" max="674" width="42.19921875" bestFit="1" customWidth="1"/>
    <col min="675" max="675" width="29.59765625" bestFit="1" customWidth="1"/>
    <col min="676" max="676" width="42.6640625" bestFit="1" customWidth="1"/>
    <col min="677" max="677" width="29.19921875" bestFit="1" customWidth="1"/>
    <col min="678" max="678" width="18.59765625" bestFit="1" customWidth="1"/>
    <col min="679" max="679" width="25.19921875" bestFit="1" customWidth="1"/>
    <col min="680" max="680" width="29.19921875" bestFit="1" customWidth="1"/>
    <col min="681" max="681" width="37.9296875" bestFit="1" customWidth="1"/>
    <col min="682" max="682" width="32" bestFit="1" customWidth="1"/>
    <col min="683" max="683" width="38.73046875" bestFit="1" customWidth="1"/>
    <col min="684" max="684" width="33.19921875" bestFit="1" customWidth="1"/>
    <col min="685" max="685" width="52.1328125" bestFit="1" customWidth="1"/>
    <col min="686" max="686" width="13.265625" bestFit="1" customWidth="1"/>
    <col min="687" max="687" width="17.53125" bestFit="1" customWidth="1"/>
    <col min="688" max="688" width="40.796875" bestFit="1" customWidth="1"/>
    <col min="689" max="689" width="26.46484375" bestFit="1" customWidth="1"/>
    <col min="690" max="690" width="35.33203125" bestFit="1" customWidth="1"/>
    <col min="691" max="691" width="27.06640625" bestFit="1" customWidth="1"/>
    <col min="692" max="692" width="16.3984375" bestFit="1" customWidth="1"/>
    <col min="693" max="693" width="13" bestFit="1" customWidth="1"/>
    <col min="694" max="694" width="32.73046875" bestFit="1" customWidth="1"/>
    <col min="695" max="695" width="49.73046875" bestFit="1" customWidth="1"/>
    <col min="696" max="696" width="21.06640625" bestFit="1" customWidth="1"/>
    <col min="697" max="697" width="51.6640625" bestFit="1" customWidth="1"/>
    <col min="698" max="698" width="14.86328125" bestFit="1" customWidth="1"/>
    <col min="699" max="699" width="42.73046875" bestFit="1" customWidth="1"/>
    <col min="700" max="700" width="24.796875" bestFit="1" customWidth="1"/>
    <col min="701" max="701" width="47.796875" bestFit="1" customWidth="1"/>
    <col min="702" max="702" width="55.53125" bestFit="1" customWidth="1"/>
    <col min="703" max="703" width="23.33203125" bestFit="1" customWidth="1"/>
    <col min="704" max="704" width="34.53125" bestFit="1" customWidth="1"/>
    <col min="705" max="705" width="35.46484375" bestFit="1" customWidth="1"/>
    <col min="706" max="706" width="46.6640625" bestFit="1" customWidth="1"/>
    <col min="707" max="707" width="33.86328125" bestFit="1" customWidth="1"/>
    <col min="708" max="708" width="40.59765625" bestFit="1" customWidth="1"/>
    <col min="709" max="709" width="9.265625" bestFit="1" customWidth="1"/>
    <col min="710" max="710" width="35.796875" bestFit="1" customWidth="1"/>
    <col min="711" max="711" width="16.06640625" bestFit="1" customWidth="1"/>
    <col min="712" max="712" width="32.33203125" bestFit="1" customWidth="1"/>
    <col min="713" max="713" width="39.1328125" bestFit="1" customWidth="1"/>
    <col min="714" max="714" width="49.3984375" bestFit="1" customWidth="1"/>
    <col min="715" max="715" width="44.46484375" bestFit="1" customWidth="1"/>
    <col min="716" max="717" width="40.06640625" bestFit="1" customWidth="1"/>
    <col min="718" max="718" width="19.53125" bestFit="1" customWidth="1"/>
    <col min="719" max="719" width="14.59765625" bestFit="1" customWidth="1"/>
    <col min="720" max="720" width="15.53125" bestFit="1" customWidth="1"/>
    <col min="721" max="721" width="5.86328125" bestFit="1" customWidth="1"/>
    <col min="722" max="722" width="50.3984375" bestFit="1" customWidth="1"/>
    <col min="723" max="723" width="33.33203125" bestFit="1" customWidth="1"/>
    <col min="724" max="724" width="53" bestFit="1" customWidth="1"/>
    <col min="725" max="725" width="38.33203125" bestFit="1" customWidth="1"/>
    <col min="726" max="726" width="49.06640625" bestFit="1" customWidth="1"/>
    <col min="727" max="727" width="34.6640625" bestFit="1" customWidth="1"/>
    <col min="728" max="728" width="51.796875" bestFit="1" customWidth="1"/>
    <col min="729" max="729" width="44.1328125" bestFit="1" customWidth="1"/>
    <col min="730" max="730" width="14.73046875" bestFit="1" customWidth="1"/>
    <col min="731" max="731" width="26.59765625" bestFit="1" customWidth="1"/>
    <col min="732" max="732" width="37.06640625" bestFit="1" customWidth="1"/>
    <col min="733" max="733" width="27.3984375" bestFit="1" customWidth="1"/>
    <col min="734" max="734" width="18.265625" bestFit="1" customWidth="1"/>
    <col min="735" max="735" width="46.3984375" bestFit="1" customWidth="1"/>
    <col min="736" max="736" width="53.19921875" bestFit="1" customWidth="1"/>
    <col min="737" max="737" width="13.33203125" bestFit="1" customWidth="1"/>
    <col min="738" max="738" width="14.3984375" bestFit="1" customWidth="1"/>
    <col min="739" max="739" width="21.796875" bestFit="1" customWidth="1"/>
    <col min="740" max="740" width="21.86328125" bestFit="1" customWidth="1"/>
    <col min="741" max="741" width="29.1328125" bestFit="1" customWidth="1"/>
    <col min="742" max="742" width="16.265625" bestFit="1" customWidth="1"/>
    <col min="743" max="743" width="19.46484375" bestFit="1" customWidth="1"/>
    <col min="744" max="744" width="16.3984375" bestFit="1" customWidth="1"/>
    <col min="745" max="745" width="12.33203125" bestFit="1" customWidth="1"/>
    <col min="746" max="746" width="17.73046875" bestFit="1" customWidth="1"/>
    <col min="747" max="747" width="44.59765625" bestFit="1" customWidth="1"/>
    <col min="748" max="748" width="36" bestFit="1" customWidth="1"/>
    <col min="749" max="749" width="14.73046875" bestFit="1" customWidth="1"/>
    <col min="750" max="750" width="6.86328125" bestFit="1" customWidth="1"/>
    <col min="751" max="751" width="32.9296875" bestFit="1" customWidth="1"/>
    <col min="752" max="752" width="50" bestFit="1" customWidth="1"/>
    <col min="753" max="753" width="36.46484375" bestFit="1" customWidth="1"/>
    <col min="754" max="754" width="7.73046875" bestFit="1" customWidth="1"/>
    <col min="755" max="755" width="30.9296875" bestFit="1" customWidth="1"/>
    <col min="756" max="756" width="45.59765625" bestFit="1" customWidth="1"/>
    <col min="757" max="757" width="26.86328125" bestFit="1" customWidth="1"/>
    <col min="758" max="758" width="21" bestFit="1" customWidth="1"/>
    <col min="759" max="759" width="9.46484375" bestFit="1" customWidth="1"/>
    <col min="760" max="760" width="25.73046875" bestFit="1" customWidth="1"/>
    <col min="761" max="761" width="19.73046875" bestFit="1" customWidth="1"/>
    <col min="762" max="762" width="22.19921875" bestFit="1" customWidth="1"/>
    <col min="763" max="763" width="30.73046875" bestFit="1" customWidth="1"/>
    <col min="764" max="764" width="48.33203125" bestFit="1" customWidth="1"/>
    <col min="765" max="765" width="28.59765625" bestFit="1" customWidth="1"/>
    <col min="766" max="766" width="22.59765625" bestFit="1" customWidth="1"/>
    <col min="767" max="767" width="44.19921875" bestFit="1" customWidth="1"/>
    <col min="768" max="768" width="52.86328125" bestFit="1" customWidth="1"/>
    <col min="769" max="769" width="31.796875" bestFit="1" customWidth="1"/>
    <col min="770" max="770" width="31.265625" bestFit="1" customWidth="1"/>
    <col min="771" max="771" width="26.06640625" bestFit="1" customWidth="1"/>
    <col min="772" max="772" width="8" bestFit="1" customWidth="1"/>
    <col min="773" max="773" width="8.86328125" bestFit="1" customWidth="1"/>
    <col min="774" max="774" width="37.06640625" bestFit="1" customWidth="1"/>
    <col min="775" max="775" width="43.53125" bestFit="1" customWidth="1"/>
    <col min="776" max="776" width="41.86328125" bestFit="1" customWidth="1"/>
    <col min="777" max="777" width="31.19921875" bestFit="1" customWidth="1"/>
    <col min="778" max="778" width="34.1328125" bestFit="1" customWidth="1"/>
    <col min="779" max="779" width="9.06640625" bestFit="1" customWidth="1"/>
    <col min="780" max="780" width="35.06640625" bestFit="1" customWidth="1"/>
    <col min="781" max="781" width="21.796875" bestFit="1" customWidth="1"/>
    <col min="782" max="782" width="10.46484375" bestFit="1" customWidth="1"/>
    <col min="783" max="783" width="25.33203125" bestFit="1" customWidth="1"/>
    <col min="784" max="784" width="42.06640625" bestFit="1" customWidth="1"/>
    <col min="785" max="785" width="37.46484375" bestFit="1" customWidth="1"/>
    <col min="786" max="786" width="50.265625" bestFit="1" customWidth="1"/>
    <col min="787" max="787" width="26.46484375" bestFit="1" customWidth="1"/>
    <col min="788" max="788" width="23.265625" bestFit="1" customWidth="1"/>
    <col min="789" max="789" width="30.265625" bestFit="1" customWidth="1"/>
    <col min="790" max="790" width="10.86328125" bestFit="1" customWidth="1"/>
    <col min="791" max="791" width="45.59765625" bestFit="1" customWidth="1"/>
    <col min="792" max="792" width="9.53125" bestFit="1" customWidth="1"/>
    <col min="793" max="793" width="30.46484375" bestFit="1" customWidth="1"/>
    <col min="794" max="794" width="47.9296875" bestFit="1" customWidth="1"/>
    <col min="795" max="795" width="48.59765625" bestFit="1" customWidth="1"/>
    <col min="796" max="796" width="19.1328125" bestFit="1" customWidth="1"/>
    <col min="797" max="797" width="12.86328125" bestFit="1" customWidth="1"/>
    <col min="798" max="798" width="23.3984375" bestFit="1" customWidth="1"/>
    <col min="799" max="799" width="41.796875" bestFit="1" customWidth="1"/>
    <col min="800" max="800" width="16.33203125" bestFit="1" customWidth="1"/>
    <col min="801" max="801" width="34.06640625" bestFit="1" customWidth="1"/>
    <col min="802" max="802" width="13.73046875" bestFit="1" customWidth="1"/>
    <col min="803" max="803" width="9.33203125" bestFit="1" customWidth="1"/>
    <col min="804" max="804" width="28.06640625" bestFit="1" customWidth="1"/>
    <col min="805" max="805" width="20.06640625" bestFit="1" customWidth="1"/>
    <col min="806" max="806" width="18.796875" bestFit="1" customWidth="1"/>
    <col min="807" max="807" width="17.06640625" bestFit="1" customWidth="1"/>
    <col min="808" max="808" width="42.86328125" bestFit="1" customWidth="1"/>
    <col min="809" max="809" width="34.3984375" bestFit="1" customWidth="1"/>
    <col min="810" max="810" width="12.19921875" bestFit="1" customWidth="1"/>
    <col min="811" max="811" width="44.265625" bestFit="1" customWidth="1"/>
    <col min="812" max="812" width="25.19921875" bestFit="1" customWidth="1"/>
    <col min="813" max="813" width="16.265625" bestFit="1" customWidth="1"/>
    <col min="814" max="814" width="43.46484375" bestFit="1" customWidth="1"/>
    <col min="815" max="815" width="23" bestFit="1" customWidth="1"/>
    <col min="816" max="816" width="50.86328125" bestFit="1" customWidth="1"/>
    <col min="817" max="817" width="36.33203125" bestFit="1" customWidth="1"/>
    <col min="818" max="818" width="52.9296875" bestFit="1" customWidth="1"/>
    <col min="819" max="819" width="41.3984375" bestFit="1" customWidth="1"/>
    <col min="820" max="820" width="30.73046875" bestFit="1" customWidth="1"/>
    <col min="821" max="821" width="33.265625" bestFit="1" customWidth="1"/>
    <col min="822" max="822" width="51.1328125" bestFit="1" customWidth="1"/>
    <col min="823" max="823" width="9.3984375" bestFit="1" customWidth="1"/>
    <col min="824" max="824" width="27.59765625" bestFit="1" customWidth="1"/>
    <col min="825" max="825" width="20" bestFit="1" customWidth="1"/>
    <col min="826" max="826" width="19.796875" bestFit="1" customWidth="1"/>
    <col min="827" max="827" width="34.33203125" bestFit="1" customWidth="1"/>
    <col min="828" max="828" width="4.796875" bestFit="1" customWidth="1"/>
    <col min="829" max="829" width="27.46484375" bestFit="1" customWidth="1"/>
    <col min="830" max="830" width="10.33203125" bestFit="1" customWidth="1"/>
    <col min="831" max="831" width="36" bestFit="1" customWidth="1"/>
    <col min="832" max="832" width="45.33203125" bestFit="1" customWidth="1"/>
    <col min="833" max="833" width="20.33203125" bestFit="1" customWidth="1"/>
    <col min="834" max="834" width="14.19921875" bestFit="1" customWidth="1"/>
    <col min="835" max="835" width="46.265625" bestFit="1" customWidth="1"/>
    <col min="836" max="836" width="6.59765625" bestFit="1" customWidth="1"/>
    <col min="837" max="837" width="50.46484375" bestFit="1" customWidth="1"/>
    <col min="838" max="838" width="12.33203125" bestFit="1" customWidth="1"/>
    <col min="839" max="839" width="5.9296875" bestFit="1" customWidth="1"/>
    <col min="840" max="840" width="29.46484375" bestFit="1" customWidth="1"/>
    <col min="841" max="841" width="50.1328125" bestFit="1" customWidth="1"/>
    <col min="842" max="842" width="13.19921875" bestFit="1" customWidth="1"/>
    <col min="843" max="843" width="11.19921875" bestFit="1" customWidth="1"/>
    <col min="844" max="844" width="70.19921875" bestFit="1" customWidth="1"/>
    <col min="845" max="845" width="39.796875" bestFit="1" customWidth="1"/>
    <col min="846" max="846" width="12.53125" bestFit="1" customWidth="1"/>
    <col min="847" max="847" width="52.46484375" bestFit="1" customWidth="1"/>
    <col min="848" max="848" width="23.46484375" bestFit="1" customWidth="1"/>
    <col min="849" max="849" width="31.3984375" bestFit="1" customWidth="1"/>
    <col min="850" max="850" width="28.33203125" bestFit="1" customWidth="1"/>
    <col min="851" max="851" width="31.73046875" bestFit="1" customWidth="1"/>
    <col min="852" max="852" width="16.46484375" bestFit="1" customWidth="1"/>
    <col min="853" max="853" width="29.19921875" bestFit="1" customWidth="1"/>
    <col min="854" max="854" width="19.3984375" bestFit="1" customWidth="1"/>
    <col min="855" max="855" width="37.6640625" bestFit="1" customWidth="1"/>
    <col min="856" max="856" width="27.3984375" bestFit="1" customWidth="1"/>
    <col min="857" max="857" width="48.59765625" bestFit="1" customWidth="1"/>
    <col min="858" max="858" width="14.265625" bestFit="1" customWidth="1"/>
    <col min="859" max="859" width="30.19921875" bestFit="1" customWidth="1"/>
    <col min="860" max="860" width="18.86328125" bestFit="1" customWidth="1"/>
    <col min="861" max="861" width="47.9296875" bestFit="1" customWidth="1"/>
    <col min="862" max="862" width="32.33203125" bestFit="1" customWidth="1"/>
    <col min="863" max="863" width="36.9296875" bestFit="1" customWidth="1"/>
    <col min="864" max="864" width="29.796875" bestFit="1" customWidth="1"/>
    <col min="865" max="865" width="44.06640625" bestFit="1" customWidth="1"/>
    <col min="866" max="866" width="49.53125" bestFit="1" customWidth="1"/>
    <col min="867" max="867" width="15.6640625" bestFit="1" customWidth="1"/>
    <col min="868" max="868" width="28.19921875" bestFit="1" customWidth="1"/>
    <col min="869" max="869" width="30.06640625" bestFit="1" customWidth="1"/>
    <col min="870" max="870" width="7.86328125" bestFit="1" customWidth="1"/>
    <col min="871" max="871" width="52.59765625" bestFit="1" customWidth="1"/>
    <col min="872" max="872" width="40.19921875" bestFit="1" customWidth="1"/>
    <col min="873" max="873" width="19.46484375" bestFit="1" customWidth="1"/>
    <col min="874" max="874" width="48.6640625" bestFit="1" customWidth="1"/>
    <col min="875" max="875" width="47.796875" bestFit="1" customWidth="1"/>
    <col min="876" max="876" width="25.265625" bestFit="1" customWidth="1"/>
    <col min="877" max="877" width="17.06640625" bestFit="1" customWidth="1"/>
    <col min="878" max="878" width="12.9296875" bestFit="1" customWidth="1"/>
    <col min="879" max="879" width="17.46484375" bestFit="1" customWidth="1"/>
    <col min="880" max="880" width="47.59765625" bestFit="1" customWidth="1"/>
    <col min="881" max="881" width="13.19921875" bestFit="1" customWidth="1"/>
    <col min="882" max="882" width="50.265625" bestFit="1" customWidth="1"/>
    <col min="883" max="883" width="31.9296875" bestFit="1" customWidth="1"/>
    <col min="884" max="884" width="29.6640625" bestFit="1" customWidth="1"/>
    <col min="885" max="885" width="51.73046875" bestFit="1" customWidth="1"/>
    <col min="886" max="886" width="7.9296875" bestFit="1" customWidth="1"/>
    <col min="887" max="887" width="33.73046875" bestFit="1" customWidth="1"/>
    <col min="888" max="888" width="18.33203125" bestFit="1" customWidth="1"/>
    <col min="889" max="889" width="52.86328125" bestFit="1" customWidth="1"/>
    <col min="890" max="890" width="19.06640625" bestFit="1" customWidth="1"/>
    <col min="891" max="891" width="10.3984375" bestFit="1" customWidth="1"/>
    <col min="892" max="892" width="49.53125" bestFit="1" customWidth="1"/>
    <col min="893" max="893" width="24.46484375" bestFit="1" customWidth="1"/>
    <col min="894" max="894" width="44.33203125" bestFit="1" customWidth="1"/>
    <col min="895" max="895" width="33.53125" bestFit="1" customWidth="1"/>
    <col min="896" max="896" width="34.796875" bestFit="1" customWidth="1"/>
    <col min="897" max="897" width="46.1328125" bestFit="1" customWidth="1"/>
    <col min="898" max="898" width="5.9296875" bestFit="1" customWidth="1"/>
    <col min="899" max="899" width="36.6640625" bestFit="1" customWidth="1"/>
    <col min="900" max="900" width="32.06640625" bestFit="1" customWidth="1"/>
    <col min="901" max="901" width="51.265625" bestFit="1" customWidth="1"/>
    <col min="902" max="902" width="25.3984375" bestFit="1" customWidth="1"/>
    <col min="903" max="903" width="44.59765625" bestFit="1" customWidth="1"/>
    <col min="904" max="904" width="31.1328125" bestFit="1" customWidth="1"/>
    <col min="905" max="905" width="36.3984375" bestFit="1" customWidth="1"/>
    <col min="906" max="906" width="24.3984375" bestFit="1" customWidth="1"/>
    <col min="907" max="907" width="11.796875" bestFit="1" customWidth="1"/>
    <col min="908" max="908" width="15.6640625" bestFit="1" customWidth="1"/>
    <col min="909" max="909" width="25.46484375" bestFit="1" customWidth="1"/>
    <col min="910" max="910" width="49.265625" bestFit="1" customWidth="1"/>
    <col min="911" max="911" width="11.3984375" bestFit="1" customWidth="1"/>
    <col min="912" max="912" width="29.46484375" bestFit="1" customWidth="1"/>
    <col min="913" max="913" width="30.59765625" bestFit="1" customWidth="1"/>
    <col min="914" max="914" width="30.796875" bestFit="1" customWidth="1"/>
    <col min="915" max="915" width="50.265625" bestFit="1" customWidth="1"/>
    <col min="916" max="916" width="23" bestFit="1" customWidth="1"/>
    <col min="917" max="917" width="17.3984375" bestFit="1" customWidth="1"/>
    <col min="918" max="918" width="43.73046875" bestFit="1" customWidth="1"/>
    <col min="919" max="919" width="39.33203125" bestFit="1" customWidth="1"/>
    <col min="920" max="920" width="38.73046875" bestFit="1" customWidth="1"/>
    <col min="921" max="921" width="21.9296875" bestFit="1" customWidth="1"/>
    <col min="922" max="922" width="51" bestFit="1" customWidth="1"/>
    <col min="923" max="923" width="35.19921875" bestFit="1" customWidth="1"/>
    <col min="924" max="924" width="44.53125" bestFit="1" customWidth="1"/>
    <col min="925" max="925" width="36.06640625" bestFit="1" customWidth="1"/>
    <col min="926" max="926" width="11.73046875" bestFit="1" customWidth="1"/>
    <col min="927" max="927" width="21.3984375" bestFit="1" customWidth="1"/>
    <col min="928" max="928" width="11" bestFit="1" customWidth="1"/>
    <col min="929" max="929" width="30.6640625" bestFit="1" customWidth="1"/>
    <col min="930" max="930" width="11.59765625" bestFit="1" customWidth="1"/>
    <col min="931" max="931" width="27.06640625" bestFit="1" customWidth="1"/>
    <col min="932" max="932" width="14.46484375" bestFit="1" customWidth="1"/>
    <col min="933" max="933" width="23.33203125" bestFit="1" customWidth="1"/>
    <col min="934" max="934" width="12.796875" bestFit="1" customWidth="1"/>
    <col min="935" max="935" width="16.6640625" bestFit="1" customWidth="1"/>
    <col min="936" max="936" width="15.46484375" bestFit="1" customWidth="1"/>
    <col min="937" max="937" width="24.59765625" bestFit="1" customWidth="1"/>
    <col min="938" max="938" width="40.3984375" bestFit="1" customWidth="1"/>
    <col min="939" max="939" width="35.33203125" bestFit="1" customWidth="1"/>
    <col min="940" max="940" width="33.33203125" bestFit="1" customWidth="1"/>
    <col min="941" max="941" width="40.19921875" bestFit="1" customWidth="1"/>
    <col min="942" max="942" width="37.46484375" bestFit="1" customWidth="1"/>
    <col min="943" max="943" width="23.9296875" bestFit="1" customWidth="1"/>
    <col min="944" max="944" width="22.796875" bestFit="1" customWidth="1"/>
    <col min="945" max="945" width="28.1328125" bestFit="1" customWidth="1"/>
    <col min="946" max="946" width="19.53125" bestFit="1" customWidth="1"/>
    <col min="947" max="947" width="47.46484375" bestFit="1" customWidth="1"/>
    <col min="948" max="948" width="51.3984375" bestFit="1" customWidth="1"/>
    <col min="949" max="949" width="40.1328125" bestFit="1" customWidth="1"/>
    <col min="950" max="950" width="18.53125" bestFit="1" customWidth="1"/>
    <col min="951" max="951" width="23.86328125" bestFit="1" customWidth="1"/>
    <col min="952" max="952" width="9.33203125" bestFit="1" customWidth="1"/>
    <col min="953" max="953" width="14.3984375" bestFit="1" customWidth="1"/>
    <col min="954" max="954" width="38.3984375" bestFit="1" customWidth="1"/>
    <col min="955" max="955" width="23.53125" bestFit="1" customWidth="1"/>
    <col min="956" max="956" width="8.9296875" bestFit="1" customWidth="1"/>
    <col min="957" max="957" width="38.796875" bestFit="1" customWidth="1"/>
    <col min="958" max="958" width="34.3984375" bestFit="1" customWidth="1"/>
    <col min="959" max="959" width="40.86328125" bestFit="1" customWidth="1"/>
    <col min="960" max="960" width="18.73046875" bestFit="1" customWidth="1"/>
    <col min="961" max="961" width="44.06640625" bestFit="1" customWidth="1"/>
    <col min="962" max="962" width="8.19921875" bestFit="1" customWidth="1"/>
    <col min="963" max="963" width="33.265625" bestFit="1" customWidth="1"/>
    <col min="964" max="964" width="42.59765625" bestFit="1" customWidth="1"/>
    <col min="965" max="965" width="19.06640625" bestFit="1" customWidth="1"/>
    <col min="966" max="966" width="35.46484375" bestFit="1" customWidth="1"/>
    <col min="967" max="967" width="34.6640625" bestFit="1" customWidth="1"/>
    <col min="968" max="968" width="47.1328125" bestFit="1" customWidth="1"/>
    <col min="969" max="969" width="20" bestFit="1" customWidth="1"/>
    <col min="970" max="970" width="29.9296875" bestFit="1" customWidth="1"/>
    <col min="971" max="971" width="14.73046875" bestFit="1" customWidth="1"/>
    <col min="972" max="972" width="32" bestFit="1" customWidth="1"/>
    <col min="973" max="973" width="43" bestFit="1" customWidth="1"/>
    <col min="974" max="974" width="18.6640625" bestFit="1" customWidth="1"/>
    <col min="975" max="975" width="15.9296875" bestFit="1" customWidth="1"/>
    <col min="976" max="976" width="50.9296875" bestFit="1" customWidth="1"/>
    <col min="977" max="977" width="8.06640625" bestFit="1" customWidth="1"/>
    <col min="978" max="978" width="14.06640625" bestFit="1" customWidth="1"/>
    <col min="979" max="979" width="25.6640625" bestFit="1" customWidth="1"/>
    <col min="980" max="980" width="35.06640625" bestFit="1" customWidth="1"/>
    <col min="981" max="981" width="19.6640625" bestFit="1" customWidth="1"/>
    <col min="982" max="982" width="46.19921875" bestFit="1" customWidth="1"/>
    <col min="983" max="983" width="9.59765625" bestFit="1" customWidth="1"/>
    <col min="984" max="984" width="8.3984375" bestFit="1" customWidth="1"/>
    <col min="985" max="985" width="67.19921875" bestFit="1" customWidth="1"/>
    <col min="986" max="986" width="42.3984375" bestFit="1" customWidth="1"/>
    <col min="987" max="987" width="53" bestFit="1" customWidth="1"/>
    <col min="988" max="988" width="12.9296875" bestFit="1" customWidth="1"/>
    <col min="989" max="989" width="36" bestFit="1" customWidth="1"/>
    <col min="990" max="990" width="29.06640625" bestFit="1" customWidth="1"/>
    <col min="991" max="991" width="31.265625" bestFit="1" customWidth="1"/>
    <col min="992" max="992" width="43.86328125" bestFit="1" customWidth="1"/>
    <col min="993" max="993" width="8.9296875" bestFit="1" customWidth="1"/>
    <col min="994" max="994" width="31.265625" bestFit="1" customWidth="1"/>
    <col min="995" max="995" width="32.6640625" bestFit="1" customWidth="1"/>
    <col min="996" max="996" width="16.33203125" bestFit="1" customWidth="1"/>
    <col min="997" max="997" width="32.59765625" bestFit="1" customWidth="1"/>
    <col min="998" max="998" width="37.265625" bestFit="1" customWidth="1"/>
    <col min="999" max="999" width="51.46484375" bestFit="1" customWidth="1"/>
    <col min="1000" max="1000" width="39.1328125" bestFit="1" customWidth="1"/>
    <col min="1001" max="1001" width="18.19921875" bestFit="1" customWidth="1"/>
    <col min="1002" max="1002" width="18.796875" bestFit="1" customWidth="1"/>
    <col min="1003" max="1003" width="25.53125" bestFit="1" customWidth="1"/>
    <col min="1004" max="1004" width="47.33203125" bestFit="1" customWidth="1"/>
    <col min="1005" max="1005" width="36.19921875" bestFit="1" customWidth="1"/>
    <col min="1006" max="1006" width="35.59765625" bestFit="1" customWidth="1"/>
    <col min="1007" max="1007" width="34.19921875" bestFit="1" customWidth="1"/>
    <col min="1008" max="1008" width="48.265625" bestFit="1" customWidth="1"/>
    <col min="1009" max="1009" width="27.53125" bestFit="1" customWidth="1"/>
    <col min="1010" max="1010" width="24.33203125" bestFit="1" customWidth="1"/>
    <col min="1011" max="1011" width="10.796875" bestFit="1" customWidth="1"/>
    <col min="1012" max="1012" width="35.3984375" bestFit="1" customWidth="1"/>
    <col min="1013" max="1013" width="40.73046875" bestFit="1" customWidth="1"/>
    <col min="1014" max="1014" width="52.33203125" bestFit="1" customWidth="1"/>
    <col min="1015" max="1015" width="16.59765625" bestFit="1" customWidth="1"/>
    <col min="1016" max="1016" width="23.265625" bestFit="1" customWidth="1"/>
    <col min="1017" max="1017" width="7.6640625" bestFit="1" customWidth="1"/>
    <col min="1018" max="1018" width="26.46484375" bestFit="1" customWidth="1"/>
    <col min="1019" max="1019" width="13.265625" bestFit="1" customWidth="1"/>
    <col min="1020" max="1020" width="39.796875" bestFit="1" customWidth="1"/>
    <col min="1021" max="1021" width="38.46484375" bestFit="1" customWidth="1"/>
    <col min="1022" max="1022" width="12.265625" bestFit="1" customWidth="1"/>
    <col min="1023" max="1023" width="45.1328125" bestFit="1" customWidth="1"/>
    <col min="1024" max="1024" width="19.19921875" bestFit="1" customWidth="1"/>
    <col min="1025" max="1025" width="7.86328125" bestFit="1" customWidth="1"/>
    <col min="1026" max="1026" width="47.1328125" bestFit="1" customWidth="1"/>
    <col min="1027" max="1027" width="39.265625" bestFit="1" customWidth="1"/>
    <col min="1028" max="1028" width="51.796875" bestFit="1" customWidth="1"/>
    <col min="1029" max="1029" width="54.53125" bestFit="1" customWidth="1"/>
    <col min="1030" max="1030" width="51.6640625" bestFit="1" customWidth="1"/>
    <col min="1031" max="1031" width="24.796875" bestFit="1" customWidth="1"/>
    <col min="1032" max="1032" width="37.796875" bestFit="1" customWidth="1"/>
    <col min="1033" max="1033" width="6.06640625" bestFit="1" customWidth="1"/>
    <col min="1034" max="1034" width="8.46484375" bestFit="1" customWidth="1"/>
    <col min="1035" max="1035" width="55.33203125" bestFit="1" customWidth="1"/>
    <col min="1036" max="1036" width="12.06640625" bestFit="1" customWidth="1"/>
    <col min="1037" max="1037" width="28.06640625" bestFit="1" customWidth="1"/>
    <col min="1038" max="1038" width="18.796875" bestFit="1" customWidth="1"/>
    <col min="1039" max="1039" width="29.33203125" bestFit="1" customWidth="1"/>
    <col min="1040" max="1040" width="24.46484375" bestFit="1" customWidth="1"/>
    <col min="1041" max="1041" width="37.06640625" bestFit="1" customWidth="1"/>
    <col min="1042" max="1042" width="30.06640625" bestFit="1" customWidth="1"/>
    <col min="1043" max="1043" width="36.265625" bestFit="1" customWidth="1"/>
    <col min="1044" max="1044" width="44.6640625" bestFit="1" customWidth="1"/>
    <col min="1045" max="1045" width="36.265625" bestFit="1" customWidth="1"/>
    <col min="1046" max="1046" width="41.796875" bestFit="1" customWidth="1"/>
    <col min="1047" max="1047" width="49.06640625" bestFit="1" customWidth="1"/>
    <col min="1048" max="1048" width="13.73046875" bestFit="1" customWidth="1"/>
    <col min="1049" max="1049" width="12.796875" bestFit="1" customWidth="1"/>
    <col min="1050" max="1050" width="41.59765625" bestFit="1" customWidth="1"/>
    <col min="1051" max="1051" width="10.33203125" bestFit="1" customWidth="1"/>
    <col min="1052" max="1052" width="21.46484375" bestFit="1" customWidth="1"/>
    <col min="1053" max="1053" width="52.06640625" bestFit="1" customWidth="1"/>
    <col min="1054" max="1054" width="14.86328125" bestFit="1" customWidth="1"/>
    <col min="1055" max="1055" width="46" bestFit="1" customWidth="1"/>
    <col min="1056" max="1056" width="51.86328125" bestFit="1" customWidth="1"/>
    <col min="1057" max="1057" width="32.06640625" bestFit="1" customWidth="1"/>
    <col min="1058" max="1058" width="19.9296875" bestFit="1" customWidth="1"/>
    <col min="1059" max="1059" width="44.3984375" bestFit="1" customWidth="1"/>
    <col min="1060" max="1060" width="12.86328125" bestFit="1" customWidth="1"/>
    <col min="1061" max="1061" width="50.3984375" bestFit="1" customWidth="1"/>
    <col min="1062" max="1062" width="54.53125" bestFit="1" customWidth="1"/>
    <col min="1063" max="1063" width="13.19921875" bestFit="1" customWidth="1"/>
    <col min="1064" max="1064" width="32.59765625" bestFit="1" customWidth="1"/>
    <col min="1065" max="1065" width="36.3984375" bestFit="1" customWidth="1"/>
    <col min="1066" max="1066" width="25.53125" bestFit="1" customWidth="1"/>
    <col min="1067" max="1067" width="36.59765625" bestFit="1" customWidth="1"/>
    <col min="1068" max="1068" width="25.46484375" bestFit="1" customWidth="1"/>
    <col min="1069" max="1069" width="15.19921875" bestFit="1" customWidth="1"/>
    <col min="1070" max="1070" width="15.796875" bestFit="1" customWidth="1"/>
    <col min="1071" max="1071" width="27.265625" bestFit="1" customWidth="1"/>
    <col min="1072" max="1072" width="19.796875" bestFit="1" customWidth="1"/>
    <col min="1073" max="1073" width="15.3984375" bestFit="1" customWidth="1"/>
    <col min="1074" max="1074" width="14.73046875" bestFit="1" customWidth="1"/>
    <col min="1075" max="1075" width="40" bestFit="1" customWidth="1"/>
    <col min="1076" max="1076" width="37.6640625" bestFit="1" customWidth="1"/>
    <col min="1077" max="1077" width="14.1328125" bestFit="1" customWidth="1"/>
    <col min="1078" max="1078" width="14.06640625" bestFit="1" customWidth="1"/>
    <col min="1079" max="1079" width="42.46484375" bestFit="1" customWidth="1"/>
    <col min="1080" max="1080" width="21.6640625" bestFit="1" customWidth="1"/>
    <col min="1081" max="1081" width="3.9296875" bestFit="1" customWidth="1"/>
    <col min="1082" max="1082" width="32.19921875" bestFit="1" customWidth="1"/>
    <col min="1083" max="1083" width="42.33203125" bestFit="1" customWidth="1"/>
    <col min="1084" max="1084" width="38.46484375" bestFit="1" customWidth="1"/>
    <col min="1085" max="1085" width="49.796875" bestFit="1" customWidth="1"/>
    <col min="1086" max="1086" width="24.796875" bestFit="1" customWidth="1"/>
    <col min="1087" max="1087" width="37.19921875" bestFit="1" customWidth="1"/>
    <col min="1088" max="1088" width="38.1328125" bestFit="1" customWidth="1"/>
    <col min="1089" max="1089" width="14.1328125" bestFit="1" customWidth="1"/>
    <col min="1090" max="1090" width="8" bestFit="1" customWidth="1"/>
    <col min="1091" max="1091" width="35.33203125" bestFit="1" customWidth="1"/>
    <col min="1092" max="1092" width="26.46484375" bestFit="1" customWidth="1"/>
    <col min="1093" max="1093" width="12.796875" bestFit="1" customWidth="1"/>
    <col min="1094" max="1094" width="42.53125" bestFit="1" customWidth="1"/>
    <col min="1095" max="1095" width="18.9296875" bestFit="1" customWidth="1"/>
    <col min="1096" max="1096" width="9" bestFit="1" customWidth="1"/>
    <col min="1097" max="1097" width="12.19921875" bestFit="1" customWidth="1"/>
    <col min="1098" max="1098" width="34.3984375" bestFit="1" customWidth="1"/>
    <col min="1099" max="1099" width="23.73046875" bestFit="1" customWidth="1"/>
    <col min="1100" max="1100" width="39.46484375" bestFit="1" customWidth="1"/>
    <col min="1101" max="1101" width="39.9296875" bestFit="1" customWidth="1"/>
    <col min="1102" max="1102" width="29.59765625" bestFit="1" customWidth="1"/>
    <col min="1103" max="1103" width="16.59765625" bestFit="1" customWidth="1"/>
    <col min="1104" max="1104" width="47.53125" bestFit="1" customWidth="1"/>
    <col min="1105" max="1105" width="34.3984375" bestFit="1" customWidth="1"/>
    <col min="1106" max="1106" width="26.86328125" bestFit="1" customWidth="1"/>
    <col min="1107" max="1107" width="17.19921875" bestFit="1" customWidth="1"/>
    <col min="1108" max="1108" width="43.3984375" bestFit="1" customWidth="1"/>
    <col min="1109" max="1109" width="46.3984375" bestFit="1" customWidth="1"/>
    <col min="1110" max="1110" width="23.59765625" bestFit="1" customWidth="1"/>
    <col min="1111" max="1111" width="12.46484375" bestFit="1" customWidth="1"/>
    <col min="1112" max="1112" width="43.86328125" bestFit="1" customWidth="1"/>
    <col min="1113" max="1113" width="27.796875" bestFit="1" customWidth="1"/>
    <col min="1114" max="1114" width="51.1328125" bestFit="1" customWidth="1"/>
    <col min="1115" max="1115" width="46.265625" bestFit="1" customWidth="1"/>
    <col min="1116" max="1116" width="44.73046875" bestFit="1" customWidth="1"/>
    <col min="1117" max="1117" width="36.9296875" bestFit="1" customWidth="1"/>
    <col min="1118" max="1118" width="34.796875" bestFit="1" customWidth="1"/>
    <col min="1119" max="1119" width="17.06640625" bestFit="1" customWidth="1"/>
    <col min="1120" max="1120" width="45.1328125" bestFit="1" customWidth="1"/>
    <col min="1121" max="1121" width="7.46484375" bestFit="1" customWidth="1"/>
    <col min="1122" max="1122" width="36.6640625" bestFit="1" customWidth="1"/>
    <col min="1123" max="1123" width="18.53125" bestFit="1" customWidth="1"/>
    <col min="1124" max="1124" width="41" bestFit="1" customWidth="1"/>
    <col min="1125" max="1125" width="33.59765625" bestFit="1" customWidth="1"/>
    <col min="1126" max="1126" width="6" bestFit="1" customWidth="1"/>
    <col min="1127" max="1127" width="26.59765625" bestFit="1" customWidth="1"/>
    <col min="1128" max="1128" width="24.33203125" bestFit="1" customWidth="1"/>
    <col min="1129" max="1129" width="27.6640625" bestFit="1" customWidth="1"/>
    <col min="1130" max="1130" width="13.796875" bestFit="1" customWidth="1"/>
    <col min="1131" max="1131" width="41.06640625" bestFit="1" customWidth="1"/>
    <col min="1132" max="1132" width="6.6640625" bestFit="1" customWidth="1"/>
    <col min="1133" max="1133" width="34.796875" bestFit="1" customWidth="1"/>
    <col min="1134" max="1134" width="55.9296875" bestFit="1" customWidth="1"/>
    <col min="1135" max="1135" width="54.796875" bestFit="1" customWidth="1"/>
    <col min="1136" max="1136" width="62.19921875" bestFit="1" customWidth="1"/>
    <col min="1137" max="1137" width="40.53125" bestFit="1" customWidth="1"/>
    <col min="1138" max="1138" width="21.59765625" bestFit="1" customWidth="1"/>
    <col min="1139" max="1139" width="14.46484375" bestFit="1" customWidth="1"/>
    <col min="1140" max="1140" width="29.06640625" bestFit="1" customWidth="1"/>
    <col min="1141" max="1141" width="36.59765625" bestFit="1" customWidth="1"/>
    <col min="1142" max="1142" width="35.1328125" bestFit="1" customWidth="1"/>
    <col min="1143" max="1143" width="17.53125" bestFit="1" customWidth="1"/>
    <col min="1144" max="1144" width="6.9296875" bestFit="1" customWidth="1"/>
    <col min="1145" max="1145" width="49.53125" bestFit="1" customWidth="1"/>
    <col min="1146" max="1146" width="8.59765625" bestFit="1" customWidth="1"/>
    <col min="1147" max="1147" width="50.53125" bestFit="1" customWidth="1"/>
    <col min="1148" max="1148" width="21.1328125" bestFit="1" customWidth="1"/>
    <col min="1149" max="1149" width="4.6640625" bestFit="1" customWidth="1"/>
    <col min="1150" max="1150" width="43.59765625" bestFit="1" customWidth="1"/>
    <col min="1151" max="1151" width="24.86328125" bestFit="1" customWidth="1"/>
    <col min="1152" max="1152" width="17.6640625" bestFit="1" customWidth="1"/>
    <col min="1153" max="1153" width="29.265625" bestFit="1" customWidth="1"/>
    <col min="1154" max="1154" width="43.265625" bestFit="1" customWidth="1"/>
    <col min="1155" max="1155" width="41.265625" bestFit="1" customWidth="1"/>
    <col min="1156" max="1156" width="26" bestFit="1" customWidth="1"/>
    <col min="1157" max="1157" width="53.53125" bestFit="1" customWidth="1"/>
    <col min="1158" max="1158" width="5.53125" bestFit="1" customWidth="1"/>
    <col min="1159" max="1159" width="30.19921875" bestFit="1" customWidth="1"/>
    <col min="1160" max="1160" width="42.59765625" bestFit="1" customWidth="1"/>
    <col min="1161" max="1161" width="9.6640625" bestFit="1" customWidth="1"/>
    <col min="1162" max="1162" width="50.1328125" bestFit="1" customWidth="1"/>
    <col min="1163" max="1163" width="15.06640625" bestFit="1" customWidth="1"/>
    <col min="1164" max="1164" width="53.265625" bestFit="1" customWidth="1"/>
    <col min="1165" max="1165" width="9.3984375" bestFit="1" customWidth="1"/>
    <col min="1166" max="1166" width="30.59765625" bestFit="1" customWidth="1"/>
    <col min="1167" max="1167" width="49.06640625" bestFit="1" customWidth="1"/>
    <col min="1168" max="1168" width="24.46484375" bestFit="1" customWidth="1"/>
    <col min="1169" max="1169" width="24.6640625" bestFit="1" customWidth="1"/>
    <col min="1170" max="1170" width="41.3984375" bestFit="1" customWidth="1"/>
    <col min="1171" max="1171" width="14.33203125" bestFit="1" customWidth="1"/>
    <col min="1172" max="1172" width="28.3984375" bestFit="1" customWidth="1"/>
    <col min="1173" max="1173" width="48.1328125" bestFit="1" customWidth="1"/>
    <col min="1174" max="1174" width="28.86328125" bestFit="1" customWidth="1"/>
    <col min="1175" max="1175" width="49.9296875" bestFit="1" customWidth="1"/>
    <col min="1176" max="1176" width="22.9296875" bestFit="1" customWidth="1"/>
    <col min="1177" max="1177" width="38.59765625" bestFit="1" customWidth="1"/>
    <col min="1178" max="1178" width="48.19921875" bestFit="1" customWidth="1"/>
    <col min="1179" max="1179" width="39.796875" bestFit="1" customWidth="1"/>
    <col min="1180" max="1180" width="15.53125" bestFit="1" customWidth="1"/>
    <col min="1181" max="1181" width="46.53125" bestFit="1" customWidth="1"/>
    <col min="1182" max="1182" width="29.86328125" bestFit="1" customWidth="1"/>
    <col min="1183" max="1183" width="21.19921875" bestFit="1" customWidth="1"/>
    <col min="1184" max="1184" width="43.19921875" bestFit="1" customWidth="1"/>
    <col min="1185" max="1185" width="8.3984375" bestFit="1" customWidth="1"/>
    <col min="1186" max="1186" width="46.6640625" bestFit="1" customWidth="1"/>
    <col min="1187" max="1187" width="10.46484375" bestFit="1" customWidth="1"/>
    <col min="1188" max="1188" width="39.6640625" bestFit="1" customWidth="1"/>
    <col min="1189" max="1189" width="35.06640625" bestFit="1" customWidth="1"/>
    <col min="1190" max="1190" width="40.53125" bestFit="1" customWidth="1"/>
    <col min="1191" max="1191" width="41.53125" bestFit="1" customWidth="1"/>
    <col min="1192" max="1192" width="8" bestFit="1" customWidth="1"/>
    <col min="1193" max="1193" width="10.46484375" bestFit="1" customWidth="1"/>
    <col min="1194" max="1194" width="51.6640625" bestFit="1" customWidth="1"/>
    <col min="1195" max="1195" width="27.796875" bestFit="1" customWidth="1"/>
    <col min="1196" max="1196" width="36.46484375" bestFit="1" customWidth="1"/>
    <col min="1197" max="1197" width="41.06640625" bestFit="1" customWidth="1"/>
    <col min="1198" max="1198" width="14.86328125" bestFit="1" customWidth="1"/>
    <col min="1199" max="1199" width="41.6640625" bestFit="1" customWidth="1"/>
    <col min="1200" max="1200" width="43.796875" bestFit="1" customWidth="1"/>
    <col min="1201" max="1201" width="26.53125" bestFit="1" customWidth="1"/>
    <col min="1202" max="1202" width="16.73046875" bestFit="1" customWidth="1"/>
    <col min="1203" max="1203" width="8.9296875" bestFit="1" customWidth="1"/>
    <col min="1204" max="1204" width="42.3984375" bestFit="1" customWidth="1"/>
    <col min="1205" max="1205" width="44.1328125" bestFit="1" customWidth="1"/>
    <col min="1206" max="1206" width="45.33203125" bestFit="1" customWidth="1"/>
    <col min="1207" max="1207" width="26.86328125" bestFit="1" customWidth="1"/>
    <col min="1208" max="1208" width="46.265625" bestFit="1" customWidth="1"/>
    <col min="1209" max="1209" width="7.6640625" bestFit="1" customWidth="1"/>
    <col min="1210" max="1210" width="14.3984375" bestFit="1" customWidth="1"/>
    <col min="1211" max="1211" width="48.9296875" bestFit="1" customWidth="1"/>
    <col min="1212" max="1212" width="8.265625" bestFit="1" customWidth="1"/>
    <col min="1213" max="1213" width="29.9296875" bestFit="1" customWidth="1"/>
    <col min="1214" max="1214" width="53.73046875" bestFit="1" customWidth="1"/>
    <col min="1215" max="1215" width="14.19921875" bestFit="1" customWidth="1"/>
    <col min="1216" max="1216" width="24" bestFit="1" customWidth="1"/>
    <col min="1217" max="1217" width="42.33203125" bestFit="1" customWidth="1"/>
    <col min="1218" max="1218" width="25.86328125" bestFit="1" customWidth="1"/>
    <col min="1219" max="1219" width="21.9296875" bestFit="1" customWidth="1"/>
    <col min="1220" max="1220" width="45.86328125" bestFit="1" customWidth="1"/>
    <col min="1221" max="1221" width="23" bestFit="1" customWidth="1"/>
    <col min="1222" max="1222" width="43.33203125" bestFit="1" customWidth="1"/>
    <col min="1223" max="1223" width="30.796875" bestFit="1" customWidth="1"/>
    <col min="1224" max="1224" width="39.19921875" bestFit="1" customWidth="1"/>
    <col min="1225" max="1225" width="33.46484375" bestFit="1" customWidth="1"/>
    <col min="1226" max="1226" width="12.53125" bestFit="1" customWidth="1"/>
    <col min="1227" max="1227" width="21.59765625" bestFit="1" customWidth="1"/>
    <col min="1228" max="1228" width="40.3984375" bestFit="1" customWidth="1"/>
    <col min="1229" max="1229" width="30.796875" bestFit="1" customWidth="1"/>
    <col min="1230" max="1230" width="48.59765625" bestFit="1" customWidth="1"/>
    <col min="1231" max="1231" width="24.53125" bestFit="1" customWidth="1"/>
    <col min="1232" max="1232" width="21.796875" bestFit="1" customWidth="1"/>
    <col min="1233" max="1233" width="27.46484375" bestFit="1" customWidth="1"/>
    <col min="1234" max="1234" width="36.19921875" bestFit="1" customWidth="1"/>
    <col min="1235" max="1235" width="43.3984375" bestFit="1" customWidth="1"/>
    <col min="1236" max="1236" width="44.3984375" bestFit="1" customWidth="1"/>
    <col min="1237" max="1237" width="18.06640625" bestFit="1" customWidth="1"/>
    <col min="1238" max="1238" width="46.46484375" bestFit="1" customWidth="1"/>
    <col min="1239" max="1239" width="23.33203125" bestFit="1" customWidth="1"/>
    <col min="1240" max="1240" width="26" bestFit="1" customWidth="1"/>
    <col min="1241" max="1241" width="49.796875" bestFit="1" customWidth="1"/>
    <col min="1242" max="1242" width="40.06640625" bestFit="1" customWidth="1"/>
    <col min="1243" max="1243" width="19.6640625" bestFit="1" customWidth="1"/>
    <col min="1244" max="1244" width="16.59765625" bestFit="1" customWidth="1"/>
    <col min="1245" max="1245" width="30.1328125" bestFit="1" customWidth="1"/>
    <col min="1246" max="1246" width="43.19921875" bestFit="1" customWidth="1"/>
    <col min="1247" max="1247" width="35.59765625" bestFit="1" customWidth="1"/>
    <col min="1248" max="1248" width="48.6640625" bestFit="1" customWidth="1"/>
    <col min="1249" max="1249" width="45.73046875" bestFit="1" customWidth="1"/>
    <col min="1250" max="1250" width="18.9296875" bestFit="1" customWidth="1"/>
    <col min="1251" max="1251" width="49.1328125" bestFit="1" customWidth="1"/>
    <col min="1252" max="1252" width="45.53125" bestFit="1" customWidth="1"/>
    <col min="1253" max="1253" width="23.265625" bestFit="1" customWidth="1"/>
    <col min="1254" max="1254" width="51.265625" bestFit="1" customWidth="1"/>
    <col min="1255" max="1255" width="25.3984375" bestFit="1" customWidth="1"/>
    <col min="1256" max="1256" width="26.796875" bestFit="1" customWidth="1"/>
    <col min="1257" max="1257" width="28.86328125" bestFit="1" customWidth="1"/>
    <col min="1258" max="1258" width="27" bestFit="1" customWidth="1"/>
    <col min="1259" max="1259" width="18.86328125" bestFit="1" customWidth="1"/>
    <col min="1260" max="1260" width="26.1328125" bestFit="1" customWidth="1"/>
    <col min="1261" max="1261" width="21.19921875" bestFit="1" customWidth="1"/>
    <col min="1262" max="1262" width="15.265625" bestFit="1" customWidth="1"/>
    <col min="1263" max="1263" width="29.59765625" bestFit="1" customWidth="1"/>
    <col min="1264" max="1264" width="41.73046875" bestFit="1" customWidth="1"/>
    <col min="1265" max="1265" width="22.265625" bestFit="1" customWidth="1"/>
    <col min="1266" max="1266" width="16.33203125" bestFit="1" customWidth="1"/>
    <col min="1267" max="1267" width="50.46484375" bestFit="1" customWidth="1"/>
    <col min="1268" max="1268" width="41.86328125" bestFit="1" customWidth="1"/>
    <col min="1269" max="1269" width="46.265625" bestFit="1" customWidth="1"/>
    <col min="1270" max="1270" width="43.796875" bestFit="1" customWidth="1"/>
    <col min="1271" max="1271" width="35.6640625" bestFit="1" customWidth="1"/>
    <col min="1272" max="1272" width="27.1328125" bestFit="1" customWidth="1"/>
    <col min="1273" max="1273" width="26.796875" bestFit="1" customWidth="1"/>
    <col min="1274" max="1274" width="31.3984375" bestFit="1" customWidth="1"/>
    <col min="1275" max="1275" width="31.53125" bestFit="1" customWidth="1"/>
    <col min="1276" max="1276" width="30.73046875" bestFit="1" customWidth="1"/>
    <col min="1277" max="1277" width="39.19921875" bestFit="1" customWidth="1"/>
    <col min="1278" max="1278" width="22.06640625" bestFit="1" customWidth="1"/>
    <col min="1279" max="1279" width="18.1328125" bestFit="1" customWidth="1"/>
    <col min="1280" max="1280" width="47.86328125" bestFit="1" customWidth="1"/>
    <col min="1281" max="1281" width="23.86328125" bestFit="1" customWidth="1"/>
    <col min="1282" max="1282" width="42.46484375" bestFit="1" customWidth="1"/>
    <col min="1283" max="1283" width="34.46484375" bestFit="1" customWidth="1"/>
    <col min="1284" max="1284" width="27.73046875" bestFit="1" customWidth="1"/>
    <col min="1285" max="1285" width="21.265625" bestFit="1" customWidth="1"/>
    <col min="1286" max="1286" width="48.33203125" bestFit="1" customWidth="1"/>
    <col min="1287" max="1287" width="23.33203125" bestFit="1" customWidth="1"/>
    <col min="1288" max="1288" width="49.59765625" bestFit="1" customWidth="1"/>
    <col min="1289" max="1289" width="29.19921875" bestFit="1" customWidth="1"/>
    <col min="1290" max="1290" width="54.53125" bestFit="1" customWidth="1"/>
    <col min="1291" max="1291" width="35.265625" bestFit="1" customWidth="1"/>
    <col min="1292" max="1292" width="13.06640625" bestFit="1" customWidth="1"/>
    <col min="1293" max="1293" width="49.6640625" bestFit="1" customWidth="1"/>
    <col min="1294" max="1294" width="48" bestFit="1" customWidth="1"/>
    <col min="1295" max="1295" width="48.86328125" bestFit="1" customWidth="1"/>
    <col min="1296" max="1296" width="16.33203125" bestFit="1" customWidth="1"/>
    <col min="1297" max="1297" width="15.46484375" bestFit="1" customWidth="1"/>
    <col min="1298" max="1298" width="44.19921875" bestFit="1" customWidth="1"/>
    <col min="1299" max="1299" width="47.73046875" bestFit="1" customWidth="1"/>
    <col min="1300" max="1300" width="18.9296875" bestFit="1" customWidth="1"/>
    <col min="1301" max="1301" width="18.6640625" bestFit="1" customWidth="1"/>
    <col min="1302" max="1302" width="37" bestFit="1" customWidth="1"/>
    <col min="1303" max="1303" width="35.19921875" bestFit="1" customWidth="1"/>
    <col min="1304" max="1304" width="28.59765625" bestFit="1" customWidth="1"/>
    <col min="1305" max="1305" width="10.3984375" bestFit="1" customWidth="1"/>
    <col min="1306" max="1306" width="41.06640625" bestFit="1" customWidth="1"/>
    <col min="1307" max="1307" width="27.796875" bestFit="1" customWidth="1"/>
    <col min="1308" max="1308" width="33.46484375" bestFit="1" customWidth="1"/>
    <col min="1309" max="1309" width="18.86328125" bestFit="1" customWidth="1"/>
    <col min="1310" max="1310" width="21.796875" bestFit="1" customWidth="1"/>
    <col min="1311" max="1311" width="38.796875" bestFit="1" customWidth="1"/>
    <col min="1312" max="1312" width="35.796875" bestFit="1" customWidth="1"/>
    <col min="1313" max="1313" width="18.33203125" bestFit="1" customWidth="1"/>
    <col min="1314" max="1314" width="34.59765625" bestFit="1" customWidth="1"/>
    <col min="1315" max="1315" width="19.73046875" bestFit="1" customWidth="1"/>
    <col min="1316" max="1316" width="30.265625" bestFit="1" customWidth="1"/>
    <col min="1317" max="1317" width="40.73046875" bestFit="1" customWidth="1"/>
    <col min="1318" max="1319" width="20.796875" bestFit="1" customWidth="1"/>
    <col min="1320" max="1320" width="31.19921875" bestFit="1" customWidth="1"/>
    <col min="1321" max="1321" width="17.1328125" bestFit="1" customWidth="1"/>
    <col min="1322" max="1322" width="38.1328125" bestFit="1" customWidth="1"/>
    <col min="1323" max="1323" width="25.06640625" bestFit="1" customWidth="1"/>
    <col min="1324" max="1324" width="50.59765625" bestFit="1" customWidth="1"/>
    <col min="1325" max="1325" width="8.46484375" bestFit="1" customWidth="1"/>
    <col min="1326" max="1326" width="27.265625" bestFit="1" customWidth="1"/>
    <col min="1327" max="1327" width="50.73046875" bestFit="1" customWidth="1"/>
    <col min="1328" max="1328" width="45.6640625" bestFit="1" customWidth="1"/>
    <col min="1329" max="1329" width="33.1328125" bestFit="1" customWidth="1"/>
    <col min="1330" max="1330" width="27" bestFit="1" customWidth="1"/>
    <col min="1331" max="1331" width="11.796875" bestFit="1" customWidth="1"/>
    <col min="1332" max="1332" width="14.33203125" bestFit="1" customWidth="1"/>
    <col min="1333" max="1333" width="11.73046875" bestFit="1" customWidth="1"/>
    <col min="1334" max="1334" width="7.33203125" bestFit="1" customWidth="1"/>
    <col min="1335" max="1335" width="46.3984375" bestFit="1" customWidth="1"/>
    <col min="1336" max="1336" width="14.33203125" bestFit="1" customWidth="1"/>
    <col min="1337" max="1337" width="18.6640625" bestFit="1" customWidth="1"/>
    <col min="1338" max="1338" width="24.6640625" bestFit="1" customWidth="1"/>
    <col min="1339" max="1339" width="33.796875" bestFit="1" customWidth="1"/>
    <col min="1340" max="1340" width="25.33203125" bestFit="1" customWidth="1"/>
    <col min="1341" max="1341" width="39.9296875" bestFit="1" customWidth="1"/>
    <col min="1342" max="1342" width="14.9296875" bestFit="1" customWidth="1"/>
    <col min="1343" max="1343" width="28.06640625" bestFit="1" customWidth="1"/>
    <col min="1344" max="1344" width="39.1328125" bestFit="1" customWidth="1"/>
    <col min="1345" max="1345" width="58.46484375" bestFit="1" customWidth="1"/>
    <col min="1346" max="1346" width="26.265625" bestFit="1" customWidth="1"/>
    <col min="1347" max="1347" width="38.796875" bestFit="1" customWidth="1"/>
    <col min="1348" max="1348" width="17.796875" bestFit="1" customWidth="1"/>
    <col min="1349" max="1349" width="15.3984375" bestFit="1" customWidth="1"/>
    <col min="1350" max="1350" width="35.33203125" bestFit="1" customWidth="1"/>
    <col min="1351" max="1351" width="52.265625" bestFit="1" customWidth="1"/>
    <col min="1352" max="1352" width="31.06640625" bestFit="1" customWidth="1"/>
    <col min="1353" max="1353" width="26" bestFit="1" customWidth="1"/>
    <col min="1354" max="1354" width="51" bestFit="1" customWidth="1"/>
    <col min="1355" max="1355" width="38.1328125" bestFit="1" customWidth="1"/>
    <col min="1356" max="1356" width="27.33203125" bestFit="1" customWidth="1"/>
    <col min="1357" max="1357" width="39.33203125" bestFit="1" customWidth="1"/>
    <col min="1358" max="1358" width="42.53125" bestFit="1" customWidth="1"/>
    <col min="1359" max="1359" width="35.6640625" bestFit="1" customWidth="1"/>
    <col min="1360" max="1360" width="15.1328125" bestFit="1" customWidth="1"/>
    <col min="1361" max="1361" width="24.53125" bestFit="1" customWidth="1"/>
    <col min="1362" max="1362" width="17.796875" bestFit="1" customWidth="1"/>
    <col min="1363" max="1363" width="29.06640625" bestFit="1" customWidth="1"/>
    <col min="1364" max="1364" width="32.3984375" bestFit="1" customWidth="1"/>
    <col min="1365" max="1365" width="35.265625" bestFit="1" customWidth="1"/>
    <col min="1366" max="1366" width="38.796875" bestFit="1" customWidth="1"/>
    <col min="1367" max="1367" width="50.9296875" bestFit="1" customWidth="1"/>
    <col min="1368" max="1368" width="32" bestFit="1" customWidth="1"/>
    <col min="1369" max="1369" width="51.1328125" bestFit="1" customWidth="1"/>
    <col min="1370" max="1370" width="48.796875" bestFit="1" customWidth="1"/>
    <col min="1371" max="1371" width="35.265625" bestFit="1" customWidth="1"/>
    <col min="1372" max="1372" width="50.796875" bestFit="1" customWidth="1"/>
    <col min="1373" max="1373" width="25.59765625" bestFit="1" customWidth="1"/>
    <col min="1374" max="1374" width="13.1328125" bestFit="1" customWidth="1"/>
    <col min="1375" max="1375" width="44.06640625" bestFit="1" customWidth="1"/>
    <col min="1376" max="1376" width="49.1328125" bestFit="1" customWidth="1"/>
    <col min="1377" max="1377" width="25" bestFit="1" customWidth="1"/>
    <col min="1378" max="1378" width="18.33203125" bestFit="1" customWidth="1"/>
    <col min="1379" max="1379" width="26.19921875" bestFit="1" customWidth="1"/>
    <col min="1380" max="1380" width="48.53125" bestFit="1" customWidth="1"/>
    <col min="1381" max="1381" width="25.59765625" bestFit="1" customWidth="1"/>
    <col min="1382" max="1382" width="21.33203125" bestFit="1" customWidth="1"/>
    <col min="1383" max="1383" width="36.796875" bestFit="1" customWidth="1"/>
    <col min="1384" max="1384" width="14.9296875" bestFit="1" customWidth="1"/>
    <col min="1385" max="1385" width="26.3984375" bestFit="1" customWidth="1"/>
    <col min="1386" max="1386" width="32" bestFit="1" customWidth="1"/>
    <col min="1387" max="1387" width="17.53125" bestFit="1" customWidth="1"/>
    <col min="1388" max="1388" width="47.3984375" bestFit="1" customWidth="1"/>
    <col min="1389" max="1389" width="54.53125" bestFit="1" customWidth="1"/>
    <col min="1390" max="1390" width="29.73046875" bestFit="1" customWidth="1"/>
    <col min="1391" max="1391" width="17.33203125" bestFit="1" customWidth="1"/>
    <col min="1392" max="1392" width="45.73046875" bestFit="1" customWidth="1"/>
    <col min="1393" max="1393" width="28" bestFit="1" customWidth="1"/>
    <col min="1394" max="1394" width="29.06640625" bestFit="1" customWidth="1"/>
    <col min="1395" max="1395" width="20.3984375" bestFit="1" customWidth="1"/>
    <col min="1396" max="1396" width="15.86328125" bestFit="1" customWidth="1"/>
    <col min="1397" max="1397" width="66" bestFit="1" customWidth="1"/>
    <col min="1398" max="1398" width="35.59765625" bestFit="1" customWidth="1"/>
    <col min="1399" max="1399" width="37.265625" bestFit="1" customWidth="1"/>
    <col min="1400" max="1400" width="28.265625" bestFit="1" customWidth="1"/>
    <col min="1401" max="1401" width="47.53125" bestFit="1" customWidth="1"/>
    <col min="1402" max="1402" width="31.9296875" bestFit="1" customWidth="1"/>
    <col min="1403" max="1403" width="49.796875" bestFit="1" customWidth="1"/>
    <col min="1404" max="1404" width="32.86328125" bestFit="1" customWidth="1"/>
    <col min="1405" max="1405" width="40" bestFit="1" customWidth="1"/>
    <col min="1406" max="1406" width="50.9296875" bestFit="1" customWidth="1"/>
    <col min="1407" max="1407" width="37.53125" bestFit="1" customWidth="1"/>
    <col min="1408" max="1408" width="50.19921875" bestFit="1" customWidth="1"/>
    <col min="1409" max="1409" width="23" bestFit="1" customWidth="1"/>
    <col min="1410" max="1410" width="26.33203125" bestFit="1" customWidth="1"/>
    <col min="1411" max="1411" width="8.73046875" bestFit="1" customWidth="1"/>
    <col min="1412" max="1412" width="23.86328125" bestFit="1" customWidth="1"/>
    <col min="1413" max="1413" width="27.265625" bestFit="1" customWidth="1"/>
    <col min="1414" max="1414" width="9.33203125" bestFit="1" customWidth="1"/>
    <col min="1415" max="1415" width="18.86328125" bestFit="1" customWidth="1"/>
    <col min="1416" max="1416" width="27.46484375" bestFit="1" customWidth="1"/>
    <col min="1417" max="1417" width="35.46484375" bestFit="1" customWidth="1"/>
    <col min="1418" max="1418" width="44.6640625" bestFit="1" customWidth="1"/>
    <col min="1419" max="1419" width="49.265625" bestFit="1" customWidth="1"/>
    <col min="1420" max="1420" width="16" bestFit="1" customWidth="1"/>
    <col min="1421" max="1421" width="22.9296875" bestFit="1" customWidth="1"/>
    <col min="1422" max="1422" width="29.33203125" bestFit="1" customWidth="1"/>
    <col min="1423" max="1423" width="21.265625" bestFit="1" customWidth="1"/>
    <col min="1424" max="1424" width="68.19921875" bestFit="1" customWidth="1"/>
    <col min="1425" max="1425" width="46.59765625" bestFit="1" customWidth="1"/>
    <col min="1426" max="1426" width="46.265625" bestFit="1" customWidth="1"/>
    <col min="1427" max="1427" width="50.9296875" bestFit="1" customWidth="1"/>
    <col min="1428" max="1428" width="47.33203125" bestFit="1" customWidth="1"/>
    <col min="1429" max="1429" width="6.796875" bestFit="1" customWidth="1"/>
    <col min="1430" max="1430" width="37.6640625" bestFit="1" customWidth="1"/>
    <col min="1431" max="1431" width="52" bestFit="1" customWidth="1"/>
    <col min="1432" max="1432" width="24.796875" bestFit="1" customWidth="1"/>
    <col min="1433" max="1433" width="12.59765625" bestFit="1" customWidth="1"/>
    <col min="1434" max="1434" width="37.3984375" bestFit="1" customWidth="1"/>
    <col min="1435" max="1435" width="48.59765625" bestFit="1" customWidth="1"/>
    <col min="1436" max="1436" width="6.46484375" bestFit="1" customWidth="1"/>
    <col min="1437" max="1437" width="26.265625" bestFit="1" customWidth="1"/>
    <col min="1438" max="1438" width="39.86328125" bestFit="1" customWidth="1"/>
    <col min="1439" max="1439" width="60.1328125" bestFit="1" customWidth="1"/>
    <col min="1440" max="1440" width="48.9296875" bestFit="1" customWidth="1"/>
    <col min="1441" max="1441" width="40.53125" bestFit="1" customWidth="1"/>
    <col min="1442" max="1442" width="36.6640625" bestFit="1" customWidth="1"/>
    <col min="1443" max="1443" width="30.53125" bestFit="1" customWidth="1"/>
    <col min="1444" max="1444" width="30.06640625" bestFit="1" customWidth="1"/>
    <col min="1445" max="1445" width="12.6640625" bestFit="1" customWidth="1"/>
    <col min="1446" max="1446" width="31.19921875" bestFit="1" customWidth="1"/>
    <col min="1447" max="1447" width="38" bestFit="1" customWidth="1"/>
    <col min="1448" max="1448" width="46.06640625" bestFit="1" customWidth="1"/>
    <col min="1449" max="1449" width="39.33203125" bestFit="1" customWidth="1"/>
    <col min="1450" max="1450" width="38.06640625" bestFit="1" customWidth="1"/>
    <col min="1451" max="1451" width="21.73046875" bestFit="1" customWidth="1"/>
    <col min="1452" max="1452" width="28.46484375" bestFit="1" customWidth="1"/>
    <col min="1453" max="1453" width="28.6640625" bestFit="1" customWidth="1"/>
    <col min="1454" max="1454" width="31.9296875" bestFit="1" customWidth="1"/>
    <col min="1455" max="1455" width="43.796875" bestFit="1" customWidth="1"/>
    <col min="1456" max="1456" width="43.86328125" bestFit="1" customWidth="1"/>
    <col min="1457" max="1457" width="36.86328125" bestFit="1" customWidth="1"/>
    <col min="1458" max="1458" width="52.9296875" bestFit="1" customWidth="1"/>
    <col min="1459" max="1459" width="36" bestFit="1" customWidth="1"/>
    <col min="1460" max="1460" width="43.1328125" bestFit="1" customWidth="1"/>
    <col min="1461" max="1461" width="43.33203125" bestFit="1" customWidth="1"/>
    <col min="1462" max="1462" width="50.53125" bestFit="1" customWidth="1"/>
    <col min="1463" max="1463" width="20.73046875" bestFit="1" customWidth="1"/>
    <col min="1464" max="1464" width="35.46484375" bestFit="1" customWidth="1"/>
    <col min="1465" max="1465" width="50.1328125" bestFit="1" customWidth="1"/>
    <col min="1466" max="1466" width="40.3984375" bestFit="1" customWidth="1"/>
    <col min="1467" max="1467" width="46.53125" bestFit="1" customWidth="1"/>
    <col min="1468" max="1468" width="51.46484375" bestFit="1" customWidth="1"/>
    <col min="1469" max="1469" width="47.9296875" bestFit="1" customWidth="1"/>
    <col min="1470" max="1470" width="36.73046875" bestFit="1" customWidth="1"/>
    <col min="1471" max="1471" width="48.46484375" bestFit="1" customWidth="1"/>
    <col min="1472" max="1472" width="38.265625" bestFit="1" customWidth="1"/>
    <col min="1473" max="1473" width="37.73046875" bestFit="1" customWidth="1"/>
    <col min="1474" max="1474" width="23.86328125" bestFit="1" customWidth="1"/>
    <col min="1475" max="1475" width="33.6640625" bestFit="1" customWidth="1"/>
    <col min="1476" max="1476" width="36.73046875" bestFit="1" customWidth="1"/>
    <col min="1477" max="1477" width="49.9296875" bestFit="1" customWidth="1"/>
    <col min="1478" max="1478" width="53.46484375" bestFit="1" customWidth="1"/>
    <col min="1479" max="1479" width="51.46484375" bestFit="1" customWidth="1"/>
    <col min="1480" max="1480" width="32.53125" bestFit="1" customWidth="1"/>
    <col min="1481" max="1481" width="46.265625" bestFit="1" customWidth="1"/>
    <col min="1482" max="1482" width="30.265625" bestFit="1" customWidth="1"/>
    <col min="1483" max="1483" width="37.86328125" bestFit="1" customWidth="1"/>
    <col min="1484" max="1484" width="45.6640625" bestFit="1" customWidth="1"/>
    <col min="1485" max="1485" width="29.9296875" bestFit="1" customWidth="1"/>
    <col min="1486" max="1486" width="54.796875" bestFit="1" customWidth="1"/>
    <col min="1487" max="1487" width="30.46484375" bestFit="1" customWidth="1"/>
    <col min="1488" max="1488" width="31.06640625" bestFit="1" customWidth="1"/>
    <col min="1489" max="1489" width="48.1328125" bestFit="1" customWidth="1"/>
    <col min="1490" max="1490" width="25.73046875" bestFit="1" customWidth="1"/>
    <col min="1491" max="1491" width="24.19921875" bestFit="1" customWidth="1"/>
    <col min="1492" max="1492" width="47.6640625" bestFit="1" customWidth="1"/>
    <col min="1493" max="1493" width="69.9296875" bestFit="1" customWidth="1"/>
    <col min="1494" max="1494" width="47.1328125" bestFit="1" customWidth="1"/>
    <col min="1495" max="1495" width="33.3984375" bestFit="1" customWidth="1"/>
    <col min="1496" max="1496" width="28.59765625" bestFit="1" customWidth="1"/>
    <col min="1497" max="1497" width="51.33203125" bestFit="1" customWidth="1"/>
    <col min="1498" max="1498" width="36.6640625" bestFit="1" customWidth="1"/>
    <col min="1499" max="1499" width="48.19921875" bestFit="1" customWidth="1"/>
    <col min="1500" max="1500" width="40.3984375" bestFit="1" customWidth="1"/>
    <col min="1501" max="1501" width="52.265625" bestFit="1" customWidth="1"/>
    <col min="1502" max="1502" width="21.73046875" bestFit="1" customWidth="1"/>
    <col min="1503" max="1503" width="36.06640625" bestFit="1" customWidth="1"/>
    <col min="1504" max="1504" width="41" bestFit="1" customWidth="1"/>
    <col min="1505" max="1505" width="17.06640625" bestFit="1" customWidth="1"/>
    <col min="1506" max="1506" width="26.19921875" bestFit="1" customWidth="1"/>
    <col min="1507" max="1507" width="45.6640625" bestFit="1" customWidth="1"/>
    <col min="1508" max="1508" width="52.73046875" bestFit="1" customWidth="1"/>
    <col min="1509" max="1509" width="30.1328125" bestFit="1" customWidth="1"/>
    <col min="1510" max="1510" width="47.6640625" bestFit="1" customWidth="1"/>
    <col min="1511" max="1511" width="45.46484375" bestFit="1" customWidth="1"/>
    <col min="1512" max="1512" width="39.86328125" bestFit="1" customWidth="1"/>
    <col min="1513" max="1513" width="25.53125" bestFit="1" customWidth="1"/>
    <col min="1514" max="1514" width="7.19921875" bestFit="1" customWidth="1"/>
    <col min="1515" max="1515" width="26.33203125" bestFit="1" customWidth="1"/>
    <col min="1516" max="1516" width="52.06640625" bestFit="1" customWidth="1"/>
    <col min="1517" max="1517" width="16.19921875" bestFit="1" customWidth="1"/>
    <col min="1518" max="1518" width="51" bestFit="1" customWidth="1"/>
    <col min="1519" max="1519" width="15.9296875" bestFit="1" customWidth="1"/>
    <col min="1520" max="1520" width="40.73046875" bestFit="1" customWidth="1"/>
    <col min="1521" max="1521" width="27.46484375" bestFit="1" customWidth="1"/>
    <col min="1522" max="1522" width="8" bestFit="1" customWidth="1"/>
    <col min="1523" max="1523" width="54.796875" bestFit="1" customWidth="1"/>
    <col min="1524" max="1524" width="39.796875" bestFit="1" customWidth="1"/>
    <col min="1525" max="1525" width="31.59765625" bestFit="1" customWidth="1"/>
    <col min="1526" max="1526" width="31.6640625" bestFit="1" customWidth="1"/>
    <col min="1527" max="1527" width="13.265625" bestFit="1" customWidth="1"/>
    <col min="1528" max="1528" width="19.46484375" bestFit="1" customWidth="1"/>
    <col min="1529" max="1529" width="31.3984375" bestFit="1" customWidth="1"/>
    <col min="1530" max="1530" width="23.59765625" bestFit="1" customWidth="1"/>
    <col min="1531" max="1531" width="14.6640625" bestFit="1" customWidth="1"/>
    <col min="1532" max="1532" width="37.33203125" bestFit="1" customWidth="1"/>
    <col min="1533" max="1533" width="24.33203125" bestFit="1" customWidth="1"/>
    <col min="1534" max="1534" width="20.265625" bestFit="1" customWidth="1"/>
    <col min="1535" max="1535" width="28.06640625" bestFit="1" customWidth="1"/>
    <col min="1536" max="1536" width="33.796875" bestFit="1" customWidth="1"/>
    <col min="1537" max="1537" width="37.796875" bestFit="1" customWidth="1"/>
    <col min="1538" max="1538" width="25.3984375" bestFit="1" customWidth="1"/>
    <col min="1539" max="1539" width="54.33203125" bestFit="1" customWidth="1"/>
    <col min="1540" max="1540" width="32.53125" bestFit="1" customWidth="1"/>
    <col min="1541" max="1541" width="30.73046875" bestFit="1" customWidth="1"/>
    <col min="1542" max="1542" width="30.86328125" bestFit="1" customWidth="1"/>
    <col min="1543" max="1543" width="13.9296875" bestFit="1" customWidth="1"/>
    <col min="1544" max="1544" width="8.3984375" bestFit="1" customWidth="1"/>
    <col min="1545" max="1545" width="47.86328125" bestFit="1" customWidth="1"/>
    <col min="1546" max="1546" width="32.46484375" bestFit="1" customWidth="1"/>
    <col min="1547" max="1547" width="5.59765625" bestFit="1" customWidth="1"/>
    <col min="1548" max="1548" width="35.33203125" bestFit="1" customWidth="1"/>
    <col min="1549" max="1549" width="6.53125" bestFit="1" customWidth="1"/>
    <col min="1550" max="1550" width="36.73046875" bestFit="1" customWidth="1"/>
    <col min="1551" max="1551" width="41.86328125" bestFit="1" customWidth="1"/>
    <col min="1552" max="1552" width="43.265625" bestFit="1" customWidth="1"/>
    <col min="1553" max="1553" width="32.796875" bestFit="1" customWidth="1"/>
    <col min="1554" max="1554" width="43" bestFit="1" customWidth="1"/>
    <col min="1555" max="1555" width="29.06640625" bestFit="1" customWidth="1"/>
    <col min="1556" max="1556" width="27.6640625" bestFit="1" customWidth="1"/>
    <col min="1557" max="1557" width="25.3984375" bestFit="1" customWidth="1"/>
    <col min="1558" max="1558" width="32.796875" bestFit="1" customWidth="1"/>
    <col min="1559" max="1559" width="10.59765625" bestFit="1" customWidth="1"/>
    <col min="1560" max="1560" width="35.1328125" bestFit="1" customWidth="1"/>
    <col min="1561" max="1561" width="27.6640625" bestFit="1" customWidth="1"/>
    <col min="1562" max="1562" width="18" bestFit="1" customWidth="1"/>
    <col min="1563" max="1563" width="54.796875" bestFit="1" customWidth="1"/>
    <col min="1564" max="1564" width="37.6640625" bestFit="1" customWidth="1"/>
    <col min="1565" max="1565" width="50.796875" bestFit="1" customWidth="1"/>
    <col min="1566" max="1566" width="33.19921875" bestFit="1" customWidth="1"/>
    <col min="1567" max="1567" width="11.265625" bestFit="1" customWidth="1"/>
    <col min="1568" max="1568" width="39.1328125" bestFit="1" customWidth="1"/>
    <col min="1569" max="1569" width="28.6640625" bestFit="1" customWidth="1"/>
    <col min="1570" max="1570" width="48.33203125" bestFit="1" customWidth="1"/>
    <col min="1571" max="1571" width="48.9296875" bestFit="1" customWidth="1"/>
    <col min="1572" max="1572" width="46.9296875" bestFit="1" customWidth="1"/>
    <col min="1573" max="1573" width="32" bestFit="1" customWidth="1"/>
    <col min="1574" max="1574" width="44.46484375" bestFit="1" customWidth="1"/>
    <col min="1575" max="1575" width="15" bestFit="1" customWidth="1"/>
    <col min="1576" max="1576" width="53.59765625" bestFit="1" customWidth="1"/>
    <col min="1577" max="1577" width="39.06640625" bestFit="1" customWidth="1"/>
    <col min="1578" max="1578" width="47.86328125" bestFit="1" customWidth="1"/>
    <col min="1579" max="1579" width="15.46484375" bestFit="1" customWidth="1"/>
    <col min="1580" max="1580" width="49.06640625" bestFit="1" customWidth="1"/>
    <col min="1581" max="1581" width="24" bestFit="1" customWidth="1"/>
    <col min="1582" max="1582" width="24.265625" bestFit="1" customWidth="1"/>
    <col min="1583" max="1583" width="10.06640625" bestFit="1" customWidth="1"/>
    <col min="1584" max="1584" width="51.86328125" bestFit="1" customWidth="1"/>
    <col min="1585" max="1585" width="52.1328125" bestFit="1" customWidth="1"/>
    <col min="1586" max="1586" width="44.46484375" bestFit="1" customWidth="1"/>
    <col min="1587" max="1587" width="46.9296875" bestFit="1" customWidth="1"/>
    <col min="1588" max="1588" width="18.59765625" bestFit="1" customWidth="1"/>
    <col min="1589" max="1589" width="49.796875" bestFit="1" customWidth="1"/>
    <col min="1590" max="1590" width="49" bestFit="1" customWidth="1"/>
    <col min="1591" max="1591" width="50.6640625" bestFit="1" customWidth="1"/>
    <col min="1592" max="1592" width="12.53125" bestFit="1" customWidth="1"/>
    <col min="1593" max="1593" width="10.265625" bestFit="1" customWidth="1"/>
    <col min="1594" max="1594" width="13.06640625" bestFit="1" customWidth="1"/>
    <col min="1595" max="1595" width="46.59765625" bestFit="1" customWidth="1"/>
    <col min="1596" max="1596" width="15.73046875" bestFit="1" customWidth="1"/>
    <col min="1597" max="1597" width="36.59765625" bestFit="1" customWidth="1"/>
    <col min="1598" max="1598" width="28.53125" bestFit="1" customWidth="1"/>
    <col min="1599" max="1599" width="11.06640625" bestFit="1" customWidth="1"/>
    <col min="1600" max="1600" width="33" bestFit="1" customWidth="1"/>
    <col min="1601" max="1601" width="21.265625" bestFit="1" customWidth="1"/>
    <col min="1602" max="1602" width="32.59765625" bestFit="1" customWidth="1"/>
    <col min="1603" max="1603" width="19.73046875" bestFit="1" customWidth="1"/>
    <col min="1604" max="1604" width="32.9296875" bestFit="1" customWidth="1"/>
    <col min="1605" max="1605" width="9.46484375" bestFit="1" customWidth="1"/>
    <col min="1606" max="1606" width="45.59765625" bestFit="1" customWidth="1"/>
    <col min="1607" max="1607" width="50.46484375" bestFit="1" customWidth="1"/>
    <col min="1608" max="1608" width="5.796875" bestFit="1" customWidth="1"/>
    <col min="1609" max="1609" width="43.3984375" bestFit="1" customWidth="1"/>
    <col min="1610" max="1610" width="48.1328125" bestFit="1" customWidth="1"/>
    <col min="1611" max="1611" width="31.46484375" bestFit="1" customWidth="1"/>
    <col min="1612" max="1612" width="10.46484375" bestFit="1" customWidth="1"/>
    <col min="1613" max="1613" width="28.265625" bestFit="1" customWidth="1"/>
    <col min="1614" max="1614" width="12.9296875" bestFit="1" customWidth="1"/>
    <col min="1615" max="1615" width="40.6640625" bestFit="1" customWidth="1"/>
    <col min="1616" max="1616" width="11.06640625" bestFit="1" customWidth="1"/>
    <col min="1617" max="1617" width="43.1328125" bestFit="1" customWidth="1"/>
    <col min="1618" max="1618" width="42.3984375" bestFit="1" customWidth="1"/>
    <col min="1619" max="1619" width="47.53125" bestFit="1" customWidth="1"/>
    <col min="1620" max="1620" width="18.73046875" bestFit="1" customWidth="1"/>
    <col min="1621" max="1621" width="21.33203125" bestFit="1" customWidth="1"/>
    <col min="1622" max="1622" width="52.6640625" bestFit="1" customWidth="1"/>
    <col min="1623" max="1623" width="17.06640625" bestFit="1" customWidth="1"/>
    <col min="1624" max="1624" width="52.6640625" bestFit="1" customWidth="1"/>
    <col min="1625" max="1625" width="26.6640625" bestFit="1" customWidth="1"/>
    <col min="1626" max="1626" width="10.6640625" bestFit="1" customWidth="1"/>
    <col min="1627" max="1627" width="8.265625" bestFit="1" customWidth="1"/>
    <col min="1628" max="1628" width="52" bestFit="1" customWidth="1"/>
    <col min="1629" max="1629" width="42.46484375" bestFit="1" customWidth="1"/>
    <col min="1630" max="1630" width="49.1328125" bestFit="1" customWidth="1"/>
    <col min="1631" max="1631" width="15.86328125" bestFit="1" customWidth="1"/>
    <col min="1632" max="1632" width="27.59765625" bestFit="1" customWidth="1"/>
    <col min="1633" max="1633" width="44.1328125" bestFit="1" customWidth="1"/>
    <col min="1634" max="1634" width="25.59765625" bestFit="1" customWidth="1"/>
    <col min="1635" max="1635" width="19.59765625" bestFit="1" customWidth="1"/>
    <col min="1636" max="1636" width="13.1328125" bestFit="1" customWidth="1"/>
    <col min="1637" max="1637" width="16.9296875" bestFit="1" customWidth="1"/>
    <col min="1638" max="1638" width="41.86328125" bestFit="1" customWidth="1"/>
    <col min="1639" max="1639" width="32.9296875" bestFit="1" customWidth="1"/>
    <col min="1640" max="1640" width="49.796875" bestFit="1" customWidth="1"/>
    <col min="1641" max="1641" width="45.33203125" bestFit="1" customWidth="1"/>
    <col min="1642" max="1642" width="49.53125" bestFit="1" customWidth="1"/>
    <col min="1643" max="1643" width="16.33203125" bestFit="1" customWidth="1"/>
    <col min="1644" max="1644" width="38.1328125" bestFit="1" customWidth="1"/>
    <col min="1645" max="1645" width="20.9296875" bestFit="1" customWidth="1"/>
    <col min="1646" max="1646" width="27.6640625" bestFit="1" customWidth="1"/>
    <col min="1647" max="1647" width="35.1328125" bestFit="1" customWidth="1"/>
    <col min="1648" max="1648" width="5.73046875" bestFit="1" customWidth="1"/>
    <col min="1649" max="1649" width="17.06640625" bestFit="1" customWidth="1"/>
    <col min="1650" max="1650" width="42.73046875" bestFit="1" customWidth="1"/>
    <col min="1651" max="1651" width="22.59765625" bestFit="1" customWidth="1"/>
    <col min="1652" max="1652" width="19.19921875" bestFit="1" customWidth="1"/>
    <col min="1653" max="1653" width="34" bestFit="1" customWidth="1"/>
    <col min="1654" max="1654" width="22.9296875" bestFit="1" customWidth="1"/>
    <col min="1655" max="1655" width="29.6640625" bestFit="1" customWidth="1"/>
    <col min="1656" max="1656" width="39.06640625" bestFit="1" customWidth="1"/>
    <col min="1657" max="1657" width="37.59765625" bestFit="1" customWidth="1"/>
    <col min="1658" max="1658" width="37.796875" bestFit="1" customWidth="1"/>
    <col min="1659" max="1659" width="41.33203125" bestFit="1" customWidth="1"/>
    <col min="1660" max="1660" width="24.265625" bestFit="1" customWidth="1"/>
    <col min="1661" max="1661" width="35.265625" bestFit="1" customWidth="1"/>
    <col min="1662" max="1662" width="38.33203125" bestFit="1" customWidth="1"/>
    <col min="1663" max="1663" width="18.6640625" bestFit="1" customWidth="1"/>
    <col min="1664" max="1664" width="50.9296875" bestFit="1" customWidth="1"/>
    <col min="1665" max="1665" width="19.33203125" bestFit="1" customWidth="1"/>
    <col min="1666" max="1666" width="37.53125" bestFit="1" customWidth="1"/>
    <col min="1667" max="1667" width="47.796875" bestFit="1" customWidth="1"/>
    <col min="1668" max="1668" width="38.59765625" bestFit="1" customWidth="1"/>
    <col min="1669" max="1669" width="39.53125" bestFit="1" customWidth="1"/>
    <col min="1670" max="1670" width="48.796875" bestFit="1" customWidth="1"/>
    <col min="1671" max="1671" width="23.33203125" bestFit="1" customWidth="1"/>
    <col min="1672" max="1672" width="54.1328125" bestFit="1" customWidth="1"/>
    <col min="1673" max="1673" width="18.53125" bestFit="1" customWidth="1"/>
    <col min="1674" max="1674" width="33.59765625" bestFit="1" customWidth="1"/>
    <col min="1675" max="1675" width="36.19921875" bestFit="1" customWidth="1"/>
    <col min="1676" max="1676" width="47.73046875" bestFit="1" customWidth="1"/>
    <col min="1677" max="1677" width="22.3984375" bestFit="1" customWidth="1"/>
    <col min="1678" max="1678" width="45.73046875" bestFit="1" customWidth="1"/>
    <col min="1679" max="1679" width="12.1328125" bestFit="1" customWidth="1"/>
    <col min="1680" max="1680" width="14.73046875" bestFit="1" customWidth="1"/>
    <col min="1681" max="1681" width="52.06640625" bestFit="1" customWidth="1"/>
    <col min="1682" max="1682" width="7.265625" bestFit="1" customWidth="1"/>
    <col min="1683" max="1683" width="51.59765625" bestFit="1" customWidth="1"/>
    <col min="1684" max="1684" width="48.796875" bestFit="1" customWidth="1"/>
    <col min="1685" max="1685" width="40.3984375" bestFit="1" customWidth="1"/>
    <col min="1686" max="1686" width="15.33203125" bestFit="1" customWidth="1"/>
    <col min="1687" max="1687" width="43.265625" bestFit="1" customWidth="1"/>
    <col min="1688" max="1688" width="48.9296875" bestFit="1" customWidth="1"/>
    <col min="1689" max="1689" width="38.19921875" bestFit="1" customWidth="1"/>
    <col min="1690" max="1690" width="36.53125" bestFit="1" customWidth="1"/>
    <col min="1691" max="1691" width="45.86328125" bestFit="1" customWidth="1"/>
    <col min="1692" max="1692" width="37" bestFit="1" customWidth="1"/>
    <col min="1693" max="1693" width="45.3984375" bestFit="1" customWidth="1"/>
    <col min="1694" max="1694" width="9" bestFit="1" customWidth="1"/>
    <col min="1695" max="1695" width="49.265625" bestFit="1" customWidth="1"/>
    <col min="1696" max="1696" width="47.9296875" bestFit="1" customWidth="1"/>
    <col min="1697" max="1697" width="8.3984375" bestFit="1" customWidth="1"/>
    <col min="1698" max="1698" width="31.9296875" bestFit="1" customWidth="1"/>
    <col min="1699" max="1699" width="30.6640625" bestFit="1" customWidth="1"/>
    <col min="1700" max="1700" width="12.3984375" bestFit="1" customWidth="1"/>
    <col min="1701" max="1701" width="43.86328125" bestFit="1" customWidth="1"/>
    <col min="1702" max="1702" width="14.6640625" bestFit="1" customWidth="1"/>
    <col min="1703" max="1703" width="37.73046875" bestFit="1" customWidth="1"/>
    <col min="1704" max="1704" width="38.6640625" bestFit="1" customWidth="1"/>
    <col min="1705" max="1705" width="14.59765625" bestFit="1" customWidth="1"/>
    <col min="1706" max="1706" width="21.19921875" bestFit="1" customWidth="1"/>
    <col min="1707" max="1707" width="18.53125" bestFit="1" customWidth="1"/>
    <col min="1708" max="1708" width="43.9296875" bestFit="1" customWidth="1"/>
    <col min="1709" max="1709" width="29.9296875" bestFit="1" customWidth="1"/>
    <col min="1710" max="1710" width="35.796875" bestFit="1" customWidth="1"/>
    <col min="1711" max="1711" width="21.3984375" bestFit="1" customWidth="1"/>
    <col min="1712" max="1712" width="11.3984375" bestFit="1" customWidth="1"/>
    <col min="1713" max="1713" width="52.59765625" bestFit="1" customWidth="1"/>
    <col min="1714" max="1714" width="40.73046875" bestFit="1" customWidth="1"/>
    <col min="1715" max="1715" width="10.53125" bestFit="1" customWidth="1"/>
    <col min="1716" max="1716" width="20.3984375" bestFit="1" customWidth="1"/>
    <col min="1717" max="1717" width="23.73046875" bestFit="1" customWidth="1"/>
    <col min="1718" max="1718" width="47.3984375" bestFit="1" customWidth="1"/>
    <col min="1719" max="1719" width="6.46484375" bestFit="1" customWidth="1"/>
    <col min="1720" max="1720" width="23.86328125" bestFit="1" customWidth="1"/>
    <col min="1721" max="1721" width="26.73046875" bestFit="1" customWidth="1"/>
    <col min="1722" max="1722" width="28.73046875" bestFit="1" customWidth="1"/>
    <col min="1723" max="1723" width="45.86328125" bestFit="1" customWidth="1"/>
    <col min="1724" max="1724" width="16.19921875" bestFit="1" customWidth="1"/>
    <col min="1725" max="1725" width="34.86328125" bestFit="1" customWidth="1"/>
    <col min="1726" max="1726" width="29.59765625" bestFit="1" customWidth="1"/>
    <col min="1727" max="1727" width="23.796875" bestFit="1" customWidth="1"/>
    <col min="1728" max="1728" width="33.796875" bestFit="1" customWidth="1"/>
    <col min="1729" max="1729" width="16.3984375" bestFit="1" customWidth="1"/>
    <col min="1730" max="1730" width="51.265625" bestFit="1" customWidth="1"/>
    <col min="1731" max="1731" width="49.9296875" bestFit="1" customWidth="1"/>
    <col min="1732" max="1732" width="44.33203125" bestFit="1" customWidth="1"/>
    <col min="1733" max="1733" width="21" bestFit="1" customWidth="1"/>
    <col min="1734" max="1734" width="15.73046875" bestFit="1" customWidth="1"/>
    <col min="1735" max="1735" width="44.59765625" bestFit="1" customWidth="1"/>
    <col min="1736" max="1736" width="21.59765625" bestFit="1" customWidth="1"/>
    <col min="1737" max="1737" width="42.3984375" bestFit="1" customWidth="1"/>
    <col min="1738" max="1738" width="29.796875" bestFit="1" customWidth="1"/>
    <col min="1739" max="1739" width="56.265625" bestFit="1" customWidth="1"/>
    <col min="1740" max="1740" width="20.19921875" bestFit="1" customWidth="1"/>
    <col min="1741" max="1741" width="11.53125" bestFit="1" customWidth="1"/>
    <col min="1742" max="1742" width="25.19921875" bestFit="1" customWidth="1"/>
    <col min="1743" max="1743" width="37.86328125" bestFit="1" customWidth="1"/>
    <col min="1744" max="1744" width="15.53125" bestFit="1" customWidth="1"/>
    <col min="1745" max="1745" width="19.06640625" bestFit="1" customWidth="1"/>
    <col min="1746" max="1746" width="26.19921875" bestFit="1" customWidth="1"/>
    <col min="1747" max="1747" width="52.1328125" bestFit="1" customWidth="1"/>
    <col min="1748" max="1748" width="48.19921875" bestFit="1" customWidth="1"/>
    <col min="1749" max="1749" width="40.86328125" bestFit="1" customWidth="1"/>
    <col min="1750" max="1750" width="62.46484375" bestFit="1" customWidth="1"/>
    <col min="1751" max="1751" width="29.59765625" bestFit="1" customWidth="1"/>
    <col min="1752" max="1752" width="22.1328125" bestFit="1" customWidth="1"/>
    <col min="1753" max="1753" width="25.9296875" bestFit="1" customWidth="1"/>
    <col min="1754" max="1754" width="38.73046875" bestFit="1" customWidth="1"/>
    <col min="1755" max="1755" width="27.86328125" bestFit="1" customWidth="1"/>
    <col min="1756" max="1756" width="50.796875" bestFit="1" customWidth="1"/>
    <col min="1757" max="1757" width="44.3984375" bestFit="1" customWidth="1"/>
    <col min="1758" max="1758" width="42.9296875" bestFit="1" customWidth="1"/>
    <col min="1759" max="1759" width="35.33203125" bestFit="1" customWidth="1"/>
    <col min="1760" max="1760" width="43.46484375" bestFit="1" customWidth="1"/>
    <col min="1761" max="1761" width="32.6640625" bestFit="1" customWidth="1"/>
    <col min="1762" max="1762" width="19.73046875" bestFit="1" customWidth="1"/>
    <col min="1763" max="1763" width="46" bestFit="1" customWidth="1"/>
    <col min="1764" max="1764" width="44.46484375" bestFit="1" customWidth="1"/>
    <col min="1765" max="1765" width="47.59765625" bestFit="1" customWidth="1"/>
    <col min="1766" max="1766" width="32.59765625" bestFit="1" customWidth="1"/>
    <col min="1767" max="1767" width="40.86328125" bestFit="1" customWidth="1"/>
    <col min="1768" max="1768" width="15.53125" bestFit="1" customWidth="1"/>
    <col min="1769" max="1769" width="48" bestFit="1" customWidth="1"/>
    <col min="1770" max="1770" width="32.59765625" bestFit="1" customWidth="1"/>
    <col min="1771" max="1771" width="37.53125" bestFit="1" customWidth="1"/>
    <col min="1772" max="1772" width="17.265625" bestFit="1" customWidth="1"/>
    <col min="1773" max="1773" width="16.46484375" bestFit="1" customWidth="1"/>
    <col min="1774" max="1774" width="36.9296875" bestFit="1" customWidth="1"/>
    <col min="1775" max="1775" width="29.73046875" bestFit="1" customWidth="1"/>
    <col min="1776" max="1776" width="54" bestFit="1" customWidth="1"/>
    <col min="1777" max="1777" width="14.59765625" bestFit="1" customWidth="1"/>
    <col min="1778" max="1778" width="44.53125" bestFit="1" customWidth="1"/>
    <col min="1779" max="1779" width="12.3984375" bestFit="1" customWidth="1"/>
    <col min="1780" max="1780" width="17.796875" bestFit="1" customWidth="1"/>
    <col min="1781" max="1781" width="23.6640625" bestFit="1" customWidth="1"/>
    <col min="1782" max="1782" width="11.06640625" bestFit="1" customWidth="1"/>
    <col min="1783" max="1783" width="35.9296875" bestFit="1" customWidth="1"/>
    <col min="1784" max="1784" width="31.265625" bestFit="1" customWidth="1"/>
    <col min="1785" max="1785" width="48.1328125" bestFit="1" customWidth="1"/>
    <col min="1786" max="1786" width="32.796875" bestFit="1" customWidth="1"/>
    <col min="1787" max="1787" width="21.46484375" bestFit="1" customWidth="1"/>
    <col min="1788" max="1788" width="25.6640625" bestFit="1" customWidth="1"/>
    <col min="1789" max="1789" width="50.46484375" bestFit="1" customWidth="1"/>
    <col min="1790" max="1790" width="30.46484375" bestFit="1" customWidth="1"/>
    <col min="1791" max="1791" width="29.6640625" bestFit="1" customWidth="1"/>
    <col min="1792" max="1792" width="25.796875" bestFit="1" customWidth="1"/>
    <col min="1793" max="1793" width="21.53125" bestFit="1" customWidth="1"/>
    <col min="1794" max="1794" width="35.6640625" bestFit="1" customWidth="1"/>
    <col min="1795" max="1795" width="16.265625" bestFit="1" customWidth="1"/>
    <col min="1796" max="1796" width="40.59765625" bestFit="1" customWidth="1"/>
    <col min="1797" max="1797" width="45.9296875" bestFit="1" customWidth="1"/>
    <col min="1798" max="1798" width="21.06640625" bestFit="1" customWidth="1"/>
    <col min="1799" max="1799" width="29.06640625" bestFit="1" customWidth="1"/>
    <col min="1800" max="1800" width="54.53125" bestFit="1" customWidth="1"/>
    <col min="1801" max="1801" width="37.3984375" bestFit="1" customWidth="1"/>
    <col min="1802" max="1802" width="23.73046875" bestFit="1" customWidth="1"/>
    <col min="1803" max="1803" width="16.53125" bestFit="1" customWidth="1"/>
    <col min="1804" max="1804" width="19.33203125" bestFit="1" customWidth="1"/>
    <col min="1805" max="1805" width="14.6640625" bestFit="1" customWidth="1"/>
    <col min="1806" max="1806" width="22.33203125" bestFit="1" customWidth="1"/>
    <col min="1807" max="1807" width="38.06640625" bestFit="1" customWidth="1"/>
    <col min="1808" max="1808" width="46.53125" bestFit="1" customWidth="1"/>
    <col min="1809" max="1809" width="57.9296875" bestFit="1" customWidth="1"/>
    <col min="1810" max="1810" width="23.6640625" bestFit="1" customWidth="1"/>
    <col min="1811" max="1811" width="50.9296875" bestFit="1" customWidth="1"/>
    <col min="1812" max="1812" width="19.33203125" bestFit="1" customWidth="1"/>
    <col min="1813" max="1813" width="12.06640625" bestFit="1" customWidth="1"/>
    <col min="1814" max="1814" width="7.3984375" bestFit="1" customWidth="1"/>
    <col min="1815" max="1815" width="19.59765625" bestFit="1" customWidth="1"/>
    <col min="1816" max="1816" width="31.86328125" bestFit="1" customWidth="1"/>
    <col min="1817" max="1817" width="42.265625" bestFit="1" customWidth="1"/>
    <col min="1818" max="1818" width="44.9296875" bestFit="1" customWidth="1"/>
    <col min="1819" max="1819" width="41.33203125" bestFit="1" customWidth="1"/>
    <col min="1820" max="1820" width="24.46484375" bestFit="1" customWidth="1"/>
    <col min="1821" max="1821" width="51.53125" bestFit="1" customWidth="1"/>
    <col min="1822" max="1822" width="15.1328125" bestFit="1" customWidth="1"/>
    <col min="1823" max="1823" width="18.06640625" bestFit="1" customWidth="1"/>
    <col min="1824" max="1824" width="44" bestFit="1" customWidth="1"/>
    <col min="1825" max="1825" width="31.265625" bestFit="1" customWidth="1"/>
    <col min="1826" max="1826" width="39" bestFit="1" customWidth="1"/>
    <col min="1827" max="1827" width="44.1328125" bestFit="1" customWidth="1"/>
    <col min="1828" max="1828" width="32.86328125" bestFit="1" customWidth="1"/>
    <col min="1829" max="1829" width="17.06640625" bestFit="1" customWidth="1"/>
    <col min="1830" max="1830" width="30.53125" bestFit="1" customWidth="1"/>
    <col min="1831" max="1831" width="29.33203125" bestFit="1" customWidth="1"/>
    <col min="1832" max="1832" width="44.6640625" bestFit="1" customWidth="1"/>
    <col min="1833" max="1833" width="46.1328125" bestFit="1" customWidth="1"/>
    <col min="1834" max="1834" width="37.796875" bestFit="1" customWidth="1"/>
    <col min="1835" max="1835" width="35.3984375" bestFit="1" customWidth="1"/>
    <col min="1836" max="1836" width="15.53125" bestFit="1" customWidth="1"/>
    <col min="1837" max="1837" width="10.73046875" bestFit="1" customWidth="1"/>
    <col min="1838" max="1838" width="12.33203125" bestFit="1" customWidth="1"/>
    <col min="1839" max="1839" width="19.86328125" bestFit="1" customWidth="1"/>
    <col min="1840" max="1840" width="18.265625" bestFit="1" customWidth="1"/>
    <col min="1841" max="1841" width="47.19921875" bestFit="1" customWidth="1"/>
    <col min="1842" max="1842" width="8.1328125" bestFit="1" customWidth="1"/>
    <col min="1843" max="1843" width="14.19921875" bestFit="1" customWidth="1"/>
    <col min="1844" max="1844" width="11.86328125" bestFit="1" customWidth="1"/>
    <col min="1845" max="1845" width="8" bestFit="1" customWidth="1"/>
    <col min="1846" max="1846" width="16.86328125" bestFit="1" customWidth="1"/>
    <col min="1847" max="1847" width="53.59765625" bestFit="1" customWidth="1"/>
    <col min="1848" max="1848" width="16.6640625" bestFit="1" customWidth="1"/>
    <col min="1849" max="1849" width="7.53125" bestFit="1" customWidth="1"/>
    <col min="1850" max="1850" width="8.19921875" bestFit="1" customWidth="1"/>
    <col min="1851" max="1851" width="12.46484375" bestFit="1" customWidth="1"/>
    <col min="1852" max="1852" width="40.73046875" bestFit="1" customWidth="1"/>
    <col min="1853" max="1853" width="24.6640625" bestFit="1" customWidth="1"/>
    <col min="1854" max="1854" width="23.265625" bestFit="1" customWidth="1"/>
    <col min="1855" max="1855" width="35.265625" bestFit="1" customWidth="1"/>
    <col min="1856" max="1856" width="34.73046875" bestFit="1" customWidth="1"/>
    <col min="1857" max="1857" width="5.6640625" bestFit="1" customWidth="1"/>
    <col min="1858" max="1858" width="28.73046875" bestFit="1" customWidth="1"/>
    <col min="1859" max="1859" width="15.73046875" bestFit="1" customWidth="1"/>
    <col min="1860" max="1860" width="18.9296875" bestFit="1" customWidth="1"/>
    <col min="1861" max="1861" width="29.59765625" bestFit="1" customWidth="1"/>
    <col min="1862" max="1862" width="45.9296875" bestFit="1" customWidth="1"/>
    <col min="1863" max="1863" width="19.9296875" bestFit="1" customWidth="1"/>
    <col min="1864" max="1864" width="5.796875" bestFit="1" customWidth="1"/>
    <col min="1865" max="1865" width="31.3984375" bestFit="1" customWidth="1"/>
    <col min="1866" max="1866" width="16.33203125" bestFit="1" customWidth="1"/>
    <col min="1867" max="1867" width="28.796875" bestFit="1" customWidth="1"/>
    <col min="1868" max="1868" width="14.06640625" bestFit="1" customWidth="1"/>
    <col min="1869" max="1869" width="21.6640625" bestFit="1" customWidth="1"/>
    <col min="1870" max="1870" width="46.73046875" bestFit="1" customWidth="1"/>
    <col min="1871" max="1871" width="39.73046875" bestFit="1" customWidth="1"/>
    <col min="1872" max="1872" width="53.53125" bestFit="1" customWidth="1"/>
    <col min="1873" max="1873" width="19" bestFit="1" customWidth="1"/>
    <col min="1874" max="1874" width="45.1328125" bestFit="1" customWidth="1"/>
    <col min="1875" max="1875" width="49.19921875" bestFit="1" customWidth="1"/>
    <col min="1876" max="1876" width="47.6640625" bestFit="1" customWidth="1"/>
    <col min="1877" max="1877" width="21.796875" bestFit="1" customWidth="1"/>
    <col min="1878" max="1878" width="17.59765625" bestFit="1" customWidth="1"/>
    <col min="1879" max="1879" width="23.86328125" bestFit="1" customWidth="1"/>
    <col min="1880" max="1880" width="24.265625" bestFit="1" customWidth="1"/>
    <col min="1881" max="1881" width="49.1328125" bestFit="1" customWidth="1"/>
    <col min="1882" max="1882" width="48.9296875" bestFit="1" customWidth="1"/>
    <col min="1883" max="1883" width="28.53125" bestFit="1" customWidth="1"/>
    <col min="1884" max="1884" width="10.6640625" bestFit="1" customWidth="1"/>
    <col min="1885" max="1885" width="25.73046875" bestFit="1" customWidth="1"/>
    <col min="1886" max="1886" width="35.33203125" bestFit="1" customWidth="1"/>
    <col min="1887" max="1887" width="23.73046875" bestFit="1" customWidth="1"/>
    <col min="1888" max="1888" width="25.9296875" bestFit="1" customWidth="1"/>
    <col min="1889" max="1889" width="49.46484375" bestFit="1" customWidth="1"/>
    <col min="1890" max="1890" width="47.265625" bestFit="1" customWidth="1"/>
    <col min="1891" max="1891" width="23.86328125" bestFit="1" customWidth="1"/>
    <col min="1892" max="1892" width="48.19921875" bestFit="1" customWidth="1"/>
    <col min="1893" max="1893" width="22.1328125" bestFit="1" customWidth="1"/>
    <col min="1894" max="1894" width="60.1328125" bestFit="1" customWidth="1"/>
    <col min="1895" max="1895" width="50.86328125" bestFit="1" customWidth="1"/>
    <col min="1896" max="1896" width="14.1328125" bestFit="1" customWidth="1"/>
    <col min="1897" max="1897" width="39" bestFit="1" customWidth="1"/>
    <col min="1898" max="1898" width="36.265625" bestFit="1" customWidth="1"/>
    <col min="1899" max="1899" width="49.265625" bestFit="1" customWidth="1"/>
    <col min="1900" max="1900" width="21.86328125" bestFit="1" customWidth="1"/>
    <col min="1901" max="1901" width="31.3984375" bestFit="1" customWidth="1"/>
    <col min="1902" max="1902" width="41.9296875" bestFit="1" customWidth="1"/>
    <col min="1903" max="1903" width="21.86328125" bestFit="1" customWidth="1"/>
    <col min="1904" max="1904" width="30.06640625" bestFit="1" customWidth="1"/>
    <col min="1905" max="1905" width="25.46484375" bestFit="1" customWidth="1"/>
    <col min="1906" max="1906" width="20.53125" bestFit="1" customWidth="1"/>
    <col min="1907" max="1907" width="24.86328125" bestFit="1" customWidth="1"/>
    <col min="1908" max="1908" width="25.3984375" bestFit="1" customWidth="1"/>
    <col min="1909" max="1909" width="23.33203125" bestFit="1" customWidth="1"/>
    <col min="1910" max="1910" width="17.265625" bestFit="1" customWidth="1"/>
    <col min="1911" max="1911" width="45.33203125" bestFit="1" customWidth="1"/>
    <col min="1912" max="1912" width="49.73046875" bestFit="1" customWidth="1"/>
    <col min="1913" max="1913" width="29.3984375" bestFit="1" customWidth="1"/>
    <col min="1914" max="1914" width="49.53125" bestFit="1" customWidth="1"/>
    <col min="1915" max="1915" width="59.59765625" bestFit="1" customWidth="1"/>
    <col min="1916" max="1916" width="21.19921875" bestFit="1" customWidth="1"/>
    <col min="1917" max="1917" width="31.265625" bestFit="1" customWidth="1"/>
    <col min="1918" max="1918" width="45.796875" bestFit="1" customWidth="1"/>
    <col min="1919" max="1919" width="20.1328125" bestFit="1" customWidth="1"/>
    <col min="1920" max="1920" width="25.46484375" bestFit="1" customWidth="1"/>
    <col min="1921" max="1921" width="38.265625" bestFit="1" customWidth="1"/>
    <col min="1922" max="1922" width="21.6640625" bestFit="1" customWidth="1"/>
    <col min="1923" max="1923" width="36.73046875" bestFit="1" customWidth="1"/>
    <col min="1924" max="1924" width="52.59765625" bestFit="1" customWidth="1"/>
    <col min="1925" max="1925" width="14.19921875" bestFit="1" customWidth="1"/>
    <col min="1926" max="1926" width="22" bestFit="1" customWidth="1"/>
    <col min="1927" max="1927" width="10.59765625" bestFit="1" customWidth="1"/>
    <col min="1928" max="1928" width="16.33203125" bestFit="1" customWidth="1"/>
    <col min="1929" max="1929" width="48.3984375" bestFit="1" customWidth="1"/>
    <col min="1930" max="1930" width="17.6640625" bestFit="1" customWidth="1"/>
    <col min="1931" max="1931" width="12.1328125" bestFit="1" customWidth="1"/>
    <col min="1932" max="1932" width="11.19921875" bestFit="1" customWidth="1"/>
    <col min="1933" max="1933" width="36.3984375" bestFit="1" customWidth="1"/>
    <col min="1934" max="1934" width="32.46484375" bestFit="1" customWidth="1"/>
    <col min="1935" max="1935" width="12.19921875" bestFit="1" customWidth="1"/>
    <col min="1936" max="1936" width="32.3984375" bestFit="1" customWidth="1"/>
    <col min="1937" max="1937" width="52.265625" bestFit="1" customWidth="1"/>
    <col min="1938" max="1938" width="25.33203125" bestFit="1" customWidth="1"/>
    <col min="1939" max="1939" width="34.6640625" bestFit="1" customWidth="1"/>
    <col min="1940" max="1940" width="42.19921875" bestFit="1" customWidth="1"/>
    <col min="1941" max="1941" width="43.796875" bestFit="1" customWidth="1"/>
    <col min="1942" max="1942" width="49.6640625" bestFit="1" customWidth="1"/>
    <col min="1943" max="1943" width="41.265625" bestFit="1" customWidth="1"/>
    <col min="1944" max="1944" width="6.06640625" bestFit="1" customWidth="1"/>
    <col min="1945" max="1945" width="24.3984375" bestFit="1" customWidth="1"/>
    <col min="1946" max="1946" width="17.3984375" bestFit="1" customWidth="1"/>
    <col min="1947" max="1947" width="26.1328125" bestFit="1" customWidth="1"/>
    <col min="1948" max="1948" width="14.6640625" bestFit="1" customWidth="1"/>
    <col min="1949" max="1949" width="42.9296875" bestFit="1" customWidth="1"/>
    <col min="1950" max="1950" width="77.1328125" bestFit="1" customWidth="1"/>
    <col min="1951" max="1951" width="8.1328125" bestFit="1" customWidth="1"/>
    <col min="1952" max="1952" width="38.73046875" bestFit="1" customWidth="1"/>
    <col min="1953" max="1953" width="15.19921875" bestFit="1" customWidth="1"/>
    <col min="1954" max="1954" width="36.33203125" bestFit="1" customWidth="1"/>
    <col min="1955" max="1955" width="20.53125" bestFit="1" customWidth="1"/>
    <col min="1956" max="1956" width="21.59765625" bestFit="1" customWidth="1"/>
    <col min="1957" max="1957" width="10.796875" bestFit="1" customWidth="1"/>
    <col min="1958" max="1958" width="23.19921875" bestFit="1" customWidth="1"/>
    <col min="1959" max="1959" width="23" bestFit="1" customWidth="1"/>
    <col min="1960" max="1960" width="46.33203125" bestFit="1" customWidth="1"/>
    <col min="1961" max="1961" width="13.06640625" bestFit="1" customWidth="1"/>
    <col min="1962" max="1962" width="16.1328125" bestFit="1" customWidth="1"/>
    <col min="1963" max="1963" width="44.53125" bestFit="1" customWidth="1"/>
    <col min="1964" max="1964" width="18.53125" bestFit="1" customWidth="1"/>
    <col min="1965" max="1965" width="18.265625" bestFit="1" customWidth="1"/>
    <col min="1966" max="1966" width="8.46484375" bestFit="1" customWidth="1"/>
    <col min="1967" max="1967" width="24.33203125" bestFit="1" customWidth="1"/>
    <col min="1968" max="1968" width="35.59765625" bestFit="1" customWidth="1"/>
    <col min="1969" max="1969" width="29.9296875" bestFit="1" customWidth="1"/>
    <col min="1970" max="1970" width="44.19921875" bestFit="1" customWidth="1"/>
    <col min="1971" max="1971" width="29.796875" bestFit="1" customWidth="1"/>
    <col min="1972" max="1972" width="36.86328125" bestFit="1" customWidth="1"/>
    <col min="1973" max="1973" width="50.59765625" bestFit="1" customWidth="1"/>
    <col min="1974" max="1974" width="27.3984375" bestFit="1" customWidth="1"/>
    <col min="1975" max="1975" width="46.265625" bestFit="1" customWidth="1"/>
    <col min="1976" max="1976" width="37.53125" bestFit="1" customWidth="1"/>
    <col min="1977" max="1977" width="34.53125" bestFit="1" customWidth="1"/>
    <col min="1978" max="1978" width="28.3984375" bestFit="1" customWidth="1"/>
    <col min="1979" max="1979" width="53.06640625" bestFit="1" customWidth="1"/>
    <col min="1980" max="1980" width="6" bestFit="1" customWidth="1"/>
    <col min="1981" max="1981" width="46" bestFit="1" customWidth="1"/>
    <col min="1982" max="1982" width="21.86328125" bestFit="1" customWidth="1"/>
    <col min="1983" max="1983" width="44.19921875" bestFit="1" customWidth="1"/>
    <col min="1984" max="1984" width="44.46484375" bestFit="1" customWidth="1"/>
    <col min="1985" max="1985" width="48.59765625" bestFit="1" customWidth="1"/>
    <col min="1986" max="1986" width="16.53125" bestFit="1" customWidth="1"/>
    <col min="1987" max="1987" width="31.46484375" bestFit="1" customWidth="1"/>
    <col min="1988" max="1988" width="50.19921875" bestFit="1" customWidth="1"/>
    <col min="1989" max="1989" width="14.59765625" bestFit="1" customWidth="1"/>
    <col min="1990" max="1990" width="34.33203125" bestFit="1" customWidth="1"/>
    <col min="1991" max="1991" width="17.19921875" bestFit="1" customWidth="1"/>
    <col min="1992" max="1992" width="13.33203125" bestFit="1" customWidth="1"/>
    <col min="1993" max="1993" width="8.53125" bestFit="1" customWidth="1"/>
    <col min="1994" max="1994" width="10.59765625" bestFit="1" customWidth="1"/>
    <col min="1995" max="1995" width="53.06640625" bestFit="1" customWidth="1"/>
    <col min="1996" max="1996" width="47.06640625" bestFit="1" customWidth="1"/>
    <col min="1997" max="1997" width="30.265625" bestFit="1" customWidth="1"/>
    <col min="1998" max="1998" width="14.265625" bestFit="1" customWidth="1"/>
    <col min="1999" max="1999" width="42.53125" bestFit="1" customWidth="1"/>
    <col min="2000" max="2000" width="31.796875" bestFit="1" customWidth="1"/>
    <col min="2001" max="2001" width="35.265625" bestFit="1" customWidth="1"/>
    <col min="2002" max="2002" width="25.59765625" bestFit="1" customWidth="1"/>
    <col min="2003" max="2003" width="50.1328125" bestFit="1" customWidth="1"/>
    <col min="2004" max="2004" width="25.265625" bestFit="1" customWidth="1"/>
    <col min="2005" max="2005" width="45.53125" bestFit="1" customWidth="1"/>
    <col min="2006" max="2006" width="46.46484375" bestFit="1" customWidth="1"/>
    <col min="2007" max="2007" width="41.06640625" bestFit="1" customWidth="1"/>
    <col min="2008" max="2008" width="11.265625" bestFit="1" customWidth="1"/>
    <col min="2009" max="2009" width="11.73046875" bestFit="1" customWidth="1"/>
    <col min="2010" max="2010" width="21.6640625" bestFit="1" customWidth="1"/>
    <col min="2011" max="2011" width="28.796875" bestFit="1" customWidth="1"/>
    <col min="2012" max="2012" width="8.73046875" bestFit="1" customWidth="1"/>
    <col min="2013" max="2013" width="9.9296875" bestFit="1" customWidth="1"/>
    <col min="2014" max="2014" width="19.1328125" bestFit="1" customWidth="1"/>
    <col min="2015" max="2015" width="12.53125" bestFit="1" customWidth="1"/>
    <col min="2016" max="2016" width="19.53125" bestFit="1" customWidth="1"/>
    <col min="2017" max="2017" width="37.86328125" bestFit="1" customWidth="1"/>
    <col min="2018" max="2018" width="40.06640625" bestFit="1" customWidth="1"/>
    <col min="2019" max="2019" width="44.59765625" bestFit="1" customWidth="1"/>
    <col min="2020" max="2020" width="33.1328125" bestFit="1" customWidth="1"/>
    <col min="2021" max="2021" width="28.6640625" bestFit="1" customWidth="1"/>
    <col min="2022" max="2022" width="38.3984375" bestFit="1" customWidth="1"/>
    <col min="2023" max="2023" width="27.9296875" bestFit="1" customWidth="1"/>
    <col min="2024" max="2024" width="22.06640625" bestFit="1" customWidth="1"/>
    <col min="2025" max="2025" width="28.73046875" bestFit="1" customWidth="1"/>
    <col min="2026" max="2026" width="23.46484375" bestFit="1" customWidth="1"/>
    <col min="2027" max="2027" width="20.73046875" bestFit="1" customWidth="1"/>
    <col min="2028" max="2028" width="7.9296875" bestFit="1" customWidth="1"/>
    <col min="2029" max="2029" width="23.86328125" bestFit="1" customWidth="1"/>
    <col min="2030" max="2030" width="21.9296875" bestFit="1" customWidth="1"/>
    <col min="2031" max="2031" width="53" bestFit="1" customWidth="1"/>
    <col min="2032" max="2032" width="30.06640625" bestFit="1" customWidth="1"/>
    <col min="2033" max="2033" width="13.59765625" bestFit="1" customWidth="1"/>
    <col min="2034" max="2034" width="9.46484375" bestFit="1" customWidth="1"/>
    <col min="2035" max="2035" width="44.46484375" bestFit="1" customWidth="1"/>
    <col min="2036" max="2036" width="30" bestFit="1" customWidth="1"/>
    <col min="2037" max="2037" width="43.265625" bestFit="1" customWidth="1"/>
    <col min="2038" max="2038" width="26.33203125" bestFit="1" customWidth="1"/>
    <col min="2039" max="2039" width="27" bestFit="1" customWidth="1"/>
    <col min="2040" max="2040" width="11.33203125" bestFit="1" customWidth="1"/>
    <col min="2041" max="2041" width="50.3984375" bestFit="1" customWidth="1"/>
    <col min="2042" max="2042" width="39.19921875" bestFit="1" customWidth="1"/>
    <col min="2043" max="2043" width="52.73046875" bestFit="1" customWidth="1"/>
    <col min="2044" max="2044" width="47.46484375" bestFit="1" customWidth="1"/>
    <col min="2045" max="2045" width="32.796875" bestFit="1" customWidth="1"/>
    <col min="2046" max="2046" width="39.73046875" bestFit="1" customWidth="1"/>
    <col min="2047" max="2047" width="11.53125" bestFit="1" customWidth="1"/>
    <col min="2048" max="2048" width="40.19921875" bestFit="1" customWidth="1"/>
    <col min="2049" max="2049" width="17.6640625" bestFit="1" customWidth="1"/>
    <col min="2050" max="2050" width="33.59765625" bestFit="1" customWidth="1"/>
    <col min="2051" max="2051" width="8.73046875" bestFit="1" customWidth="1"/>
    <col min="2052" max="2052" width="14.19921875" bestFit="1" customWidth="1"/>
    <col min="2053" max="2053" width="33.59765625" bestFit="1" customWidth="1"/>
    <col min="2054" max="2054" width="39.33203125" bestFit="1" customWidth="1"/>
    <col min="2055" max="2055" width="43.6640625" bestFit="1" customWidth="1"/>
    <col min="2056" max="2056" width="40.53125" bestFit="1" customWidth="1"/>
    <col min="2057" max="2057" width="54.19921875" bestFit="1" customWidth="1"/>
    <col min="2058" max="2058" width="24.59765625" bestFit="1" customWidth="1"/>
    <col min="2059" max="2059" width="16.1328125" bestFit="1" customWidth="1"/>
    <col min="2060" max="2060" width="34.9296875" bestFit="1" customWidth="1"/>
    <col min="2061" max="2061" width="35.46484375" bestFit="1" customWidth="1"/>
    <col min="2062" max="2062" width="27.9296875" bestFit="1" customWidth="1"/>
    <col min="2063" max="2063" width="23.796875" bestFit="1" customWidth="1"/>
    <col min="2064" max="2064" width="36.53125" bestFit="1" customWidth="1"/>
    <col min="2065" max="2065" width="52.86328125" bestFit="1" customWidth="1"/>
    <col min="2066" max="2066" width="47.53125" bestFit="1" customWidth="1"/>
    <col min="2067" max="2067" width="32" bestFit="1" customWidth="1"/>
    <col min="2068" max="2068" width="24.73046875" bestFit="1" customWidth="1"/>
    <col min="2069" max="2069" width="34.73046875" bestFit="1" customWidth="1"/>
    <col min="2070" max="2070" width="26.265625" bestFit="1" customWidth="1"/>
    <col min="2071" max="2071" width="32.86328125" bestFit="1" customWidth="1"/>
    <col min="2072" max="2072" width="27.1328125" bestFit="1" customWidth="1"/>
    <col min="2073" max="2073" width="44.06640625" bestFit="1" customWidth="1"/>
    <col min="2074" max="2074" width="24" bestFit="1" customWidth="1"/>
    <col min="2075" max="2075" width="50.86328125" bestFit="1" customWidth="1"/>
    <col min="2076" max="2076" width="9.796875" bestFit="1" customWidth="1"/>
    <col min="2077" max="2077" width="51.6640625" bestFit="1" customWidth="1"/>
    <col min="2078" max="2078" width="40.6640625" bestFit="1" customWidth="1"/>
    <col min="2079" max="2079" width="45.53125" bestFit="1" customWidth="1"/>
    <col min="2080" max="2080" width="19.86328125" bestFit="1" customWidth="1"/>
    <col min="2081" max="2081" width="19.796875" bestFit="1" customWidth="1"/>
    <col min="2082" max="2082" width="26.86328125" bestFit="1" customWidth="1"/>
    <col min="2083" max="2083" width="41.9296875" bestFit="1" customWidth="1"/>
    <col min="2084" max="2084" width="39.6640625" bestFit="1" customWidth="1"/>
    <col min="2085" max="2085" width="47.6640625" bestFit="1" customWidth="1"/>
    <col min="2086" max="2086" width="27.33203125" bestFit="1" customWidth="1"/>
    <col min="2087" max="2087" width="31.265625" bestFit="1" customWidth="1"/>
    <col min="2088" max="2088" width="47.33203125" bestFit="1" customWidth="1"/>
    <col min="2089" max="2089" width="21" bestFit="1" customWidth="1"/>
    <col min="2090" max="2090" width="9.73046875" bestFit="1" customWidth="1"/>
    <col min="2091" max="2091" width="30.6640625" bestFit="1" customWidth="1"/>
    <col min="2092" max="2092" width="24.46484375" bestFit="1" customWidth="1"/>
    <col min="2093" max="2093" width="46" bestFit="1" customWidth="1"/>
    <col min="2094" max="2094" width="45.796875" bestFit="1" customWidth="1"/>
    <col min="2095" max="2095" width="51.6640625" bestFit="1" customWidth="1"/>
    <col min="2096" max="2096" width="30.53125" bestFit="1" customWidth="1"/>
    <col min="2097" max="2097" width="36.46484375" bestFit="1" customWidth="1"/>
    <col min="2098" max="2098" width="25.1328125" bestFit="1" customWidth="1"/>
    <col min="2099" max="2099" width="44.265625" bestFit="1" customWidth="1"/>
    <col min="2100" max="2100" width="33.265625" bestFit="1" customWidth="1"/>
    <col min="2101" max="2101" width="20" bestFit="1" customWidth="1"/>
    <col min="2102" max="2102" width="49.6640625" bestFit="1" customWidth="1"/>
    <col min="2103" max="2103" width="31.06640625" bestFit="1" customWidth="1"/>
    <col min="2104" max="2104" width="39.33203125" bestFit="1" customWidth="1"/>
    <col min="2105" max="2105" width="20.796875" bestFit="1" customWidth="1"/>
    <col min="2106" max="2106" width="14.9296875" bestFit="1" customWidth="1"/>
    <col min="2107" max="2107" width="21" bestFit="1" customWidth="1"/>
    <col min="2108" max="2108" width="18.3984375" bestFit="1" customWidth="1"/>
    <col min="2109" max="2109" width="42.33203125" bestFit="1" customWidth="1"/>
    <col min="2110" max="2110" width="53.1328125" bestFit="1" customWidth="1"/>
    <col min="2111" max="2111" width="46.06640625" bestFit="1" customWidth="1"/>
    <col min="2112" max="2112" width="19.53125" bestFit="1" customWidth="1"/>
    <col min="2113" max="2113" width="47.6640625" bestFit="1" customWidth="1"/>
    <col min="2114" max="2114" width="27.33203125" bestFit="1" customWidth="1"/>
    <col min="2115" max="2115" width="14.19921875" bestFit="1" customWidth="1"/>
    <col min="2116" max="2116" width="38.86328125" bestFit="1" customWidth="1"/>
    <col min="2117" max="2117" width="53.265625" bestFit="1" customWidth="1"/>
    <col min="2118" max="2118" width="18.46484375" bestFit="1" customWidth="1"/>
    <col min="2119" max="2119" width="52.265625" bestFit="1" customWidth="1"/>
    <col min="2120" max="2120" width="18.73046875" bestFit="1" customWidth="1"/>
    <col min="2121" max="2121" width="29.1328125" bestFit="1" customWidth="1"/>
    <col min="2122" max="2122" width="46.796875" bestFit="1" customWidth="1"/>
    <col min="2123" max="2123" width="20" bestFit="1" customWidth="1"/>
    <col min="2124" max="2124" width="23.265625" bestFit="1" customWidth="1"/>
    <col min="2125" max="2125" width="24.53125" bestFit="1" customWidth="1"/>
    <col min="2126" max="2126" width="11.33203125" bestFit="1" customWidth="1"/>
    <col min="2127" max="2127" width="25.46484375" bestFit="1" customWidth="1"/>
    <col min="2128" max="2128" width="43.3984375" bestFit="1" customWidth="1"/>
    <col min="2129" max="2129" width="39.59765625" bestFit="1" customWidth="1"/>
    <col min="2130" max="2130" width="36" bestFit="1" customWidth="1"/>
    <col min="2131" max="2131" width="8.6640625" bestFit="1" customWidth="1"/>
    <col min="2132" max="2132" width="32.46484375" bestFit="1" customWidth="1"/>
    <col min="2133" max="2133" width="31.1328125" bestFit="1" customWidth="1"/>
    <col min="2134" max="2134" width="16.46484375" bestFit="1" customWidth="1"/>
    <col min="2135" max="2135" width="40.3984375" bestFit="1" customWidth="1"/>
    <col min="2136" max="2136" width="43.73046875" bestFit="1" customWidth="1"/>
    <col min="2137" max="2137" width="41.9296875" bestFit="1" customWidth="1"/>
    <col min="2138" max="2138" width="51" bestFit="1" customWidth="1"/>
    <col min="2139" max="2139" width="56.6640625" bestFit="1" customWidth="1"/>
    <col min="2140" max="2140" width="34" bestFit="1" customWidth="1"/>
    <col min="2141" max="2141" width="22.265625" bestFit="1" customWidth="1"/>
    <col min="2142" max="2142" width="42.06640625" bestFit="1" customWidth="1"/>
    <col min="2143" max="2143" width="14.19921875" bestFit="1" customWidth="1"/>
    <col min="2144" max="2144" width="23.33203125" bestFit="1" customWidth="1"/>
    <col min="2145" max="2145" width="34.6640625" bestFit="1" customWidth="1"/>
    <col min="2146" max="2146" width="22.86328125" bestFit="1" customWidth="1"/>
    <col min="2147" max="2147" width="23.6640625" bestFit="1" customWidth="1"/>
    <col min="2148" max="2148" width="49" bestFit="1" customWidth="1"/>
    <col min="2149" max="2149" width="15.19921875" bestFit="1" customWidth="1"/>
    <col min="2150" max="2150" width="25" bestFit="1" customWidth="1"/>
    <col min="2151" max="2151" width="26.73046875" bestFit="1" customWidth="1"/>
    <col min="2152" max="2152" width="33" bestFit="1" customWidth="1"/>
    <col min="2153" max="2153" width="49.6640625" bestFit="1" customWidth="1"/>
    <col min="2154" max="2154" width="18.46484375" bestFit="1" customWidth="1"/>
    <col min="2155" max="2155" width="38.53125" bestFit="1" customWidth="1"/>
    <col min="2156" max="2156" width="42.73046875" bestFit="1" customWidth="1"/>
    <col min="2157" max="2157" width="48.1328125" bestFit="1" customWidth="1"/>
    <col min="2158" max="2158" width="27.6640625" bestFit="1" customWidth="1"/>
    <col min="2159" max="2159" width="51.9296875" bestFit="1" customWidth="1"/>
    <col min="2160" max="2160" width="15.59765625" bestFit="1" customWidth="1"/>
    <col min="2161" max="2161" width="14" bestFit="1" customWidth="1"/>
    <col min="2162" max="2162" width="42.53125" bestFit="1" customWidth="1"/>
    <col min="2163" max="2163" width="5.06640625" bestFit="1" customWidth="1"/>
    <col min="2164" max="2164" width="8.796875" bestFit="1" customWidth="1"/>
    <col min="2165" max="2165" width="9.1328125" bestFit="1" customWidth="1"/>
    <col min="2166" max="2166" width="11.59765625" bestFit="1" customWidth="1"/>
    <col min="2167" max="2167" width="28.9296875" bestFit="1" customWidth="1"/>
    <col min="2168" max="2168" width="21.796875" bestFit="1" customWidth="1"/>
    <col min="2169" max="2169" width="46" bestFit="1" customWidth="1"/>
    <col min="2170" max="2170" width="31.33203125" bestFit="1" customWidth="1"/>
    <col min="2171" max="2171" width="30.6640625" bestFit="1" customWidth="1"/>
    <col min="2172" max="2172" width="12.265625" bestFit="1" customWidth="1"/>
    <col min="2173" max="2173" width="16.86328125" bestFit="1" customWidth="1"/>
    <col min="2174" max="2174" width="33.73046875" bestFit="1" customWidth="1"/>
    <col min="2175" max="2175" width="13.796875" bestFit="1" customWidth="1"/>
    <col min="2176" max="2176" width="18.86328125" bestFit="1" customWidth="1"/>
    <col min="2177" max="2177" width="28.86328125" bestFit="1" customWidth="1"/>
    <col min="2178" max="2178" width="31.265625" bestFit="1" customWidth="1"/>
    <col min="2179" max="2179" width="20.46484375" bestFit="1" customWidth="1"/>
    <col min="2180" max="2180" width="15.86328125" bestFit="1" customWidth="1"/>
    <col min="2181" max="2181" width="42.1328125" bestFit="1" customWidth="1"/>
    <col min="2182" max="2182" width="36.796875" bestFit="1" customWidth="1"/>
    <col min="2183" max="2183" width="35.1328125" bestFit="1" customWidth="1"/>
    <col min="2184" max="2184" width="11.53125" bestFit="1" customWidth="1"/>
    <col min="2185" max="2185" width="14.53125" bestFit="1" customWidth="1"/>
    <col min="2186" max="2186" width="31.1328125" bestFit="1" customWidth="1"/>
    <col min="2187" max="2187" width="18.19921875" bestFit="1" customWidth="1"/>
    <col min="2188" max="2188" width="17.46484375" bestFit="1" customWidth="1"/>
    <col min="2189" max="2189" width="15.265625" bestFit="1" customWidth="1"/>
    <col min="2190" max="2190" width="5.46484375" bestFit="1" customWidth="1"/>
    <col min="2191" max="2191" width="20.46484375" bestFit="1" customWidth="1"/>
    <col min="2192" max="2192" width="7.6640625" bestFit="1" customWidth="1"/>
    <col min="2193" max="2193" width="10.9296875" bestFit="1" customWidth="1"/>
    <col min="2194" max="2194" width="15.265625" bestFit="1" customWidth="1"/>
    <col min="2195" max="2195" width="19.6640625" bestFit="1" customWidth="1"/>
    <col min="2196" max="2196" width="24.86328125" bestFit="1" customWidth="1"/>
    <col min="2197" max="2197" width="49.9296875" bestFit="1" customWidth="1"/>
    <col min="2198" max="2198" width="53.33203125" bestFit="1" customWidth="1"/>
    <col min="2199" max="2199" width="19.6640625" bestFit="1" customWidth="1"/>
    <col min="2200" max="2200" width="46.3984375" bestFit="1" customWidth="1"/>
    <col min="2201" max="2201" width="10.33203125" bestFit="1" customWidth="1"/>
    <col min="2202" max="2202" width="59.1328125" bestFit="1" customWidth="1"/>
    <col min="2203" max="2203" width="32.46484375" bestFit="1" customWidth="1"/>
    <col min="2204" max="2204" width="16.06640625" bestFit="1" customWidth="1"/>
    <col min="2205" max="2205" width="35.53125" bestFit="1" customWidth="1"/>
    <col min="2206" max="2206" width="12.46484375" bestFit="1" customWidth="1"/>
    <col min="2207" max="2207" width="27.6640625" bestFit="1" customWidth="1"/>
    <col min="2208" max="2208" width="53.06640625" bestFit="1" customWidth="1"/>
    <col min="2209" max="2209" width="16.33203125" bestFit="1" customWidth="1"/>
    <col min="2210" max="2210" width="53.33203125" bestFit="1" customWidth="1"/>
    <col min="2211" max="2211" width="16.46484375" bestFit="1" customWidth="1"/>
    <col min="2212" max="2212" width="53.33203125" bestFit="1" customWidth="1"/>
    <col min="2213" max="2213" width="52.9296875" bestFit="1" customWidth="1"/>
    <col min="2214" max="2214" width="20.59765625" bestFit="1" customWidth="1"/>
    <col min="2215" max="2215" width="45.3984375" bestFit="1" customWidth="1"/>
    <col min="2216" max="2216" width="51.3984375" bestFit="1" customWidth="1"/>
    <col min="2217" max="2217" width="12.06640625" bestFit="1" customWidth="1"/>
    <col min="2218" max="2218" width="46.6640625" bestFit="1" customWidth="1"/>
    <col min="2219" max="2219" width="8.265625" bestFit="1" customWidth="1"/>
    <col min="2220" max="2220" width="28.73046875" bestFit="1" customWidth="1"/>
    <col min="2221" max="2221" width="30.06640625" bestFit="1" customWidth="1"/>
    <col min="2222" max="2222" width="34.06640625" bestFit="1" customWidth="1"/>
    <col min="2223" max="2223" width="9.73046875" bestFit="1" customWidth="1"/>
    <col min="2224" max="2224" width="48.265625" bestFit="1" customWidth="1"/>
    <col min="2225" max="2225" width="36.3984375" bestFit="1" customWidth="1"/>
    <col min="2226" max="2226" width="50.796875" bestFit="1" customWidth="1"/>
    <col min="2227" max="2227" width="22" bestFit="1" customWidth="1"/>
    <col min="2228" max="2228" width="13.3984375" bestFit="1" customWidth="1"/>
    <col min="2229" max="2229" width="32.33203125" bestFit="1" customWidth="1"/>
    <col min="2230" max="2230" width="27.265625" bestFit="1" customWidth="1"/>
    <col min="2231" max="2231" width="36.3984375" bestFit="1" customWidth="1"/>
    <col min="2232" max="2232" width="21.86328125" bestFit="1" customWidth="1"/>
    <col min="2233" max="2233" width="52.265625" bestFit="1" customWidth="1"/>
    <col min="2234" max="2234" width="26.9296875" bestFit="1" customWidth="1"/>
    <col min="2235" max="2235" width="40.265625" bestFit="1" customWidth="1"/>
    <col min="2236" max="2236" width="24.59765625" bestFit="1" customWidth="1"/>
    <col min="2237" max="2237" width="12.59765625" bestFit="1" customWidth="1"/>
    <col min="2238" max="2238" width="18.265625" bestFit="1" customWidth="1"/>
    <col min="2239" max="2239" width="50.06640625" bestFit="1" customWidth="1"/>
    <col min="2240" max="2240" width="50.3984375" bestFit="1" customWidth="1"/>
    <col min="2241" max="2241" width="46.796875" bestFit="1" customWidth="1"/>
    <col min="2242" max="2242" width="22.6640625" bestFit="1" customWidth="1"/>
    <col min="2243" max="2243" width="13.9296875" bestFit="1" customWidth="1"/>
    <col min="2244" max="2244" width="18.59765625" bestFit="1" customWidth="1"/>
    <col min="2245" max="2245" width="15.53125" bestFit="1" customWidth="1"/>
    <col min="2246" max="2246" width="18.1328125" bestFit="1" customWidth="1"/>
    <col min="2247" max="2247" width="27.3984375" bestFit="1" customWidth="1"/>
    <col min="2248" max="2248" width="15.53125" bestFit="1" customWidth="1"/>
    <col min="2249" max="2249" width="20.1328125" bestFit="1" customWidth="1"/>
    <col min="2250" max="2250" width="35.265625" bestFit="1" customWidth="1"/>
    <col min="2251" max="2251" width="14.33203125" bestFit="1" customWidth="1"/>
    <col min="2252" max="2252" width="14.06640625" bestFit="1" customWidth="1"/>
    <col min="2253" max="2253" width="21.9296875" bestFit="1" customWidth="1"/>
    <col min="2254" max="2254" width="33.1328125" bestFit="1" customWidth="1"/>
    <col min="2255" max="2255" width="46.796875" bestFit="1" customWidth="1"/>
    <col min="2256" max="2256" width="28.59765625" bestFit="1" customWidth="1"/>
    <col min="2257" max="2257" width="16.53125" bestFit="1" customWidth="1"/>
    <col min="2258" max="2258" width="35.06640625" bestFit="1" customWidth="1"/>
    <col min="2259" max="2259" width="47.6640625" bestFit="1" customWidth="1"/>
    <col min="2260" max="2260" width="19.33203125" bestFit="1" customWidth="1"/>
    <col min="2261" max="2261" width="13.06640625" bestFit="1" customWidth="1"/>
    <col min="2262" max="2262" width="52.86328125" bestFit="1" customWidth="1"/>
    <col min="2263" max="2263" width="16.73046875" bestFit="1" customWidth="1"/>
    <col min="2264" max="2264" width="70.6640625" bestFit="1" customWidth="1"/>
    <col min="2265" max="2265" width="27.9296875" bestFit="1" customWidth="1"/>
    <col min="2266" max="2266" width="13.73046875" bestFit="1" customWidth="1"/>
    <col min="2267" max="2267" width="9.86328125" bestFit="1" customWidth="1"/>
    <col min="2268" max="2268" width="38.46484375" bestFit="1" customWidth="1"/>
    <col min="2269" max="2269" width="48.796875" bestFit="1" customWidth="1"/>
    <col min="2270" max="2270" width="29.59765625" bestFit="1" customWidth="1"/>
    <col min="2271" max="2271" width="33.1328125" bestFit="1" customWidth="1"/>
    <col min="2272" max="2272" width="37.46484375" bestFit="1" customWidth="1"/>
    <col min="2273" max="2273" width="11.9296875" bestFit="1" customWidth="1"/>
    <col min="2274" max="2274" width="19.59765625" bestFit="1" customWidth="1"/>
    <col min="2275" max="2275" width="18.46484375" bestFit="1" customWidth="1"/>
    <col min="2276" max="2276" width="32.53125" bestFit="1" customWidth="1"/>
    <col min="2277" max="2277" width="27.796875" bestFit="1" customWidth="1"/>
    <col min="2278" max="2278" width="41.06640625" bestFit="1" customWidth="1"/>
    <col min="2279" max="2279" width="44.9296875" bestFit="1" customWidth="1"/>
    <col min="2280" max="2280" width="52.59765625" bestFit="1" customWidth="1"/>
    <col min="2281" max="2281" width="3.86328125" bestFit="1" customWidth="1"/>
    <col min="2282" max="2282" width="54.06640625" bestFit="1" customWidth="1"/>
    <col min="2283" max="2283" width="33.53125" bestFit="1" customWidth="1"/>
    <col min="2284" max="2284" width="50.265625" bestFit="1" customWidth="1"/>
    <col min="2285" max="2285" width="19" bestFit="1" customWidth="1"/>
    <col min="2286" max="2286" width="29.06640625" bestFit="1" customWidth="1"/>
    <col min="2287" max="2287" width="24" bestFit="1" customWidth="1"/>
    <col min="2288" max="2288" width="37.6640625" bestFit="1" customWidth="1"/>
    <col min="2289" max="2289" width="44.796875" bestFit="1" customWidth="1"/>
    <col min="2290" max="2290" width="53.796875" bestFit="1" customWidth="1"/>
    <col min="2291" max="2291" width="21.86328125" bestFit="1" customWidth="1"/>
    <col min="2292" max="2292" width="34.33203125" bestFit="1" customWidth="1"/>
    <col min="2293" max="2293" width="17.265625" bestFit="1" customWidth="1"/>
    <col min="2294" max="2294" width="27.46484375" bestFit="1" customWidth="1"/>
    <col min="2295" max="2295" width="46.1328125" bestFit="1" customWidth="1"/>
    <col min="2296" max="2296" width="29.73046875" bestFit="1" customWidth="1"/>
    <col min="2297" max="2297" width="51.46484375" bestFit="1" customWidth="1"/>
    <col min="2298" max="2298" width="21.1328125" bestFit="1" customWidth="1"/>
    <col min="2299" max="2299" width="24.33203125" bestFit="1" customWidth="1"/>
    <col min="2300" max="2300" width="44.86328125" bestFit="1" customWidth="1"/>
    <col min="2301" max="2301" width="32.06640625" bestFit="1" customWidth="1"/>
    <col min="2302" max="2302" width="23.86328125" bestFit="1" customWidth="1"/>
    <col min="2303" max="2303" width="40.53125" bestFit="1" customWidth="1"/>
    <col min="2304" max="2304" width="51.53125" bestFit="1" customWidth="1"/>
    <col min="2305" max="2305" width="23.19921875" bestFit="1" customWidth="1"/>
    <col min="2306" max="2306" width="14.19921875" bestFit="1" customWidth="1"/>
    <col min="2307" max="2307" width="12.59765625" bestFit="1" customWidth="1"/>
    <col min="2308" max="2308" width="16.86328125" bestFit="1" customWidth="1"/>
    <col min="2309" max="2309" width="21.3984375" bestFit="1" customWidth="1"/>
    <col min="2310" max="2310" width="3.53125" bestFit="1" customWidth="1"/>
    <col min="2311" max="2311" width="9" bestFit="1" customWidth="1"/>
    <col min="2312" max="2312" width="27.6640625" bestFit="1" customWidth="1"/>
    <col min="2313" max="2313" width="49.19921875" bestFit="1" customWidth="1"/>
    <col min="2314" max="2314" width="14.1328125" bestFit="1" customWidth="1"/>
    <col min="2315" max="2315" width="16.59765625" bestFit="1" customWidth="1"/>
    <col min="2316" max="2316" width="17.3984375" bestFit="1" customWidth="1"/>
    <col min="2317" max="2317" width="46.59765625" bestFit="1" customWidth="1"/>
    <col min="2318" max="2318" width="31.3984375" bestFit="1" customWidth="1"/>
    <col min="2319" max="2319" width="48.73046875" bestFit="1" customWidth="1"/>
    <col min="2320" max="2320" width="43.06640625" bestFit="1" customWidth="1"/>
    <col min="2321" max="2321" width="31.265625" bestFit="1" customWidth="1"/>
    <col min="2322" max="2322" width="36.6640625" bestFit="1" customWidth="1"/>
    <col min="2323" max="2323" width="37.46484375" bestFit="1" customWidth="1"/>
    <col min="2324" max="2324" width="37.59765625" bestFit="1" customWidth="1"/>
    <col min="2325" max="2325" width="36.3984375" bestFit="1" customWidth="1"/>
    <col min="2326" max="2326" width="34.46484375" bestFit="1" customWidth="1"/>
    <col min="2327" max="2327" width="45.19921875" bestFit="1" customWidth="1"/>
    <col min="2328" max="2328" width="25.796875" bestFit="1" customWidth="1"/>
    <col min="2329" max="2329" width="51.46484375" bestFit="1" customWidth="1"/>
    <col min="2330" max="2330" width="27.6640625" bestFit="1" customWidth="1"/>
    <col min="2331" max="2331" width="14.59765625" bestFit="1" customWidth="1"/>
    <col min="2332" max="2332" width="23.6640625" bestFit="1" customWidth="1"/>
    <col min="2333" max="2333" width="36.6640625" bestFit="1" customWidth="1"/>
    <col min="2334" max="2334" width="50.19921875" bestFit="1" customWidth="1"/>
    <col min="2335" max="2335" width="29.3984375" bestFit="1" customWidth="1"/>
    <col min="2336" max="2336" width="47.33203125" bestFit="1" customWidth="1"/>
    <col min="2337" max="2337" width="19.3984375" bestFit="1" customWidth="1"/>
    <col min="2338" max="2338" width="23.73046875" bestFit="1" customWidth="1"/>
    <col min="2339" max="2339" width="33.46484375" bestFit="1" customWidth="1"/>
    <col min="2340" max="2340" width="25.33203125" bestFit="1" customWidth="1"/>
    <col min="2341" max="2341" width="13.19921875" bestFit="1" customWidth="1"/>
    <col min="2342" max="2342" width="50.59765625" bestFit="1" customWidth="1"/>
    <col min="2343" max="2343" width="41.73046875" bestFit="1" customWidth="1"/>
    <col min="2344" max="2344" width="46.6640625" bestFit="1" customWidth="1"/>
    <col min="2345" max="2345" width="16.6640625" bestFit="1" customWidth="1"/>
    <col min="2346" max="2346" width="17" bestFit="1" customWidth="1"/>
    <col min="2347" max="2347" width="32.06640625" bestFit="1" customWidth="1"/>
    <col min="2348" max="2348" width="46.9296875" bestFit="1" customWidth="1"/>
    <col min="2349" max="2349" width="52.86328125" bestFit="1" customWidth="1"/>
    <col min="2350" max="2350" width="41.06640625" bestFit="1" customWidth="1"/>
    <col min="2351" max="2351" width="47.19921875" bestFit="1" customWidth="1"/>
    <col min="2352" max="2352" width="19.1328125" bestFit="1" customWidth="1"/>
    <col min="2353" max="2353" width="53.796875" bestFit="1" customWidth="1"/>
    <col min="2354" max="2354" width="25.33203125" bestFit="1" customWidth="1"/>
    <col min="2355" max="2355" width="34.3984375" bestFit="1" customWidth="1"/>
    <col min="2356" max="2356" width="47.73046875" bestFit="1" customWidth="1"/>
    <col min="2357" max="2357" width="38.53125" bestFit="1" customWidth="1"/>
    <col min="2358" max="2358" width="49.6640625" bestFit="1" customWidth="1"/>
    <col min="2359" max="2359" width="32.06640625" bestFit="1" customWidth="1"/>
    <col min="2360" max="2360" width="31.9296875" bestFit="1" customWidth="1"/>
    <col min="2361" max="2361" width="12.06640625" bestFit="1" customWidth="1"/>
    <col min="2362" max="2362" width="23.265625" bestFit="1" customWidth="1"/>
    <col min="2363" max="2363" width="6.265625" bestFit="1" customWidth="1"/>
    <col min="2364" max="2364" width="32.53125" bestFit="1" customWidth="1"/>
    <col min="2365" max="2365" width="20.9296875" bestFit="1" customWidth="1"/>
    <col min="2366" max="2366" width="47" bestFit="1" customWidth="1"/>
    <col min="2367" max="2367" width="15.3984375" bestFit="1" customWidth="1"/>
    <col min="2368" max="2368" width="18.6640625" bestFit="1" customWidth="1"/>
    <col min="2369" max="2369" width="67.265625" bestFit="1" customWidth="1"/>
    <col min="2370" max="2370" width="53.53125" bestFit="1" customWidth="1"/>
    <col min="2371" max="2371" width="20.46484375" bestFit="1" customWidth="1"/>
    <col min="2372" max="2372" width="20.73046875" bestFit="1" customWidth="1"/>
    <col min="2373" max="2373" width="4.1328125" bestFit="1" customWidth="1"/>
    <col min="2374" max="2374" width="29.59765625" bestFit="1" customWidth="1"/>
    <col min="2375" max="2375" width="28.6640625" bestFit="1" customWidth="1"/>
    <col min="2376" max="2376" width="20.265625" bestFit="1" customWidth="1"/>
    <col min="2377" max="2377" width="53.33203125" bestFit="1" customWidth="1"/>
    <col min="2378" max="2378" width="23.3984375" bestFit="1" customWidth="1"/>
    <col min="2379" max="2379" width="46.59765625" bestFit="1" customWidth="1"/>
    <col min="2380" max="2380" width="40.06640625" bestFit="1" customWidth="1"/>
    <col min="2381" max="2381" width="43.59765625" bestFit="1" customWidth="1"/>
    <col min="2382" max="2382" width="57.796875" bestFit="1" customWidth="1"/>
    <col min="2383" max="2383" width="46.6640625" bestFit="1" customWidth="1"/>
    <col min="2384" max="2384" width="28.53125" bestFit="1" customWidth="1"/>
    <col min="2385" max="2385" width="33.86328125" bestFit="1" customWidth="1"/>
    <col min="2386" max="2386" width="46.06640625" bestFit="1" customWidth="1"/>
    <col min="2387" max="2387" width="42.73046875" bestFit="1" customWidth="1"/>
    <col min="2388" max="2388" width="17.6640625" bestFit="1" customWidth="1"/>
    <col min="2389" max="2389" width="43.06640625" bestFit="1" customWidth="1"/>
    <col min="2390" max="2390" width="39.1328125" bestFit="1" customWidth="1"/>
    <col min="2391" max="2391" width="54.06640625" bestFit="1" customWidth="1"/>
    <col min="2392" max="2392" width="28.1328125" bestFit="1" customWidth="1"/>
    <col min="2393" max="2393" width="38.3984375" bestFit="1" customWidth="1"/>
    <col min="2394" max="2394" width="29.73046875" bestFit="1" customWidth="1"/>
    <col min="2395" max="2395" width="47.6640625" bestFit="1" customWidth="1"/>
    <col min="2396" max="2396" width="55.1328125" bestFit="1" customWidth="1"/>
    <col min="2397" max="2397" width="20.73046875" bestFit="1" customWidth="1"/>
    <col min="2398" max="2398" width="47.86328125" bestFit="1" customWidth="1"/>
    <col min="2399" max="2399" width="13.53125" bestFit="1" customWidth="1"/>
    <col min="2400" max="2400" width="49.06640625" bestFit="1" customWidth="1"/>
    <col min="2401" max="2401" width="45.53125" bestFit="1" customWidth="1"/>
    <col min="2402" max="2402" width="39.265625" bestFit="1" customWidth="1"/>
    <col min="2403" max="2403" width="33.53125" bestFit="1" customWidth="1"/>
    <col min="2404" max="2404" width="37" bestFit="1" customWidth="1"/>
    <col min="2405" max="2405" width="41.3984375" bestFit="1" customWidth="1"/>
    <col min="2406" max="2406" width="29.3984375" bestFit="1" customWidth="1"/>
    <col min="2407" max="2407" width="25.46484375" bestFit="1" customWidth="1"/>
    <col min="2408" max="2408" width="53" bestFit="1" customWidth="1"/>
    <col min="2409" max="2409" width="32.6640625" bestFit="1" customWidth="1"/>
    <col min="2410" max="2410" width="17" bestFit="1" customWidth="1"/>
    <col min="2411" max="2411" width="52.1328125" bestFit="1" customWidth="1"/>
    <col min="2412" max="2412" width="15.33203125" bestFit="1" customWidth="1"/>
    <col min="2413" max="2413" width="48.1328125" bestFit="1" customWidth="1"/>
    <col min="2414" max="2414" width="15.265625" bestFit="1" customWidth="1"/>
    <col min="2415" max="2415" width="35.9296875" bestFit="1" customWidth="1"/>
    <col min="2416" max="2416" width="33.265625" bestFit="1" customWidth="1"/>
    <col min="2417" max="2417" width="25" bestFit="1" customWidth="1"/>
    <col min="2418" max="2418" width="13.9296875" bestFit="1" customWidth="1"/>
    <col min="2419" max="2419" width="46.19921875" bestFit="1" customWidth="1"/>
    <col min="2420" max="2420" width="30.33203125" bestFit="1" customWidth="1"/>
    <col min="2421" max="2421" width="26.46484375" bestFit="1" customWidth="1"/>
    <col min="2422" max="2422" width="10" bestFit="1" customWidth="1"/>
    <col min="2423" max="2423" width="51.86328125" bestFit="1" customWidth="1"/>
    <col min="2424" max="2424" width="44.86328125" bestFit="1" customWidth="1"/>
    <col min="2425" max="2425" width="49" bestFit="1" customWidth="1"/>
    <col min="2426" max="2426" width="24.1328125" bestFit="1" customWidth="1"/>
    <col min="2427" max="2427" width="49.3984375" bestFit="1" customWidth="1"/>
    <col min="2428" max="2428" width="13.06640625" bestFit="1" customWidth="1"/>
    <col min="2429" max="2429" width="28.06640625" bestFit="1" customWidth="1"/>
    <col min="2430" max="2430" width="48.33203125" bestFit="1" customWidth="1"/>
    <col min="2431" max="2431" width="23.265625" bestFit="1" customWidth="1"/>
    <col min="2432" max="2432" width="33.265625" bestFit="1" customWidth="1"/>
    <col min="2433" max="2433" width="50.3984375" bestFit="1" customWidth="1"/>
    <col min="2434" max="2434" width="51.73046875" bestFit="1" customWidth="1"/>
    <col min="2435" max="2435" width="32.19921875" bestFit="1" customWidth="1"/>
    <col min="2436" max="2436" width="23.265625" bestFit="1" customWidth="1"/>
    <col min="2437" max="2437" width="21.796875" bestFit="1" customWidth="1"/>
    <col min="2438" max="2438" width="21.73046875" bestFit="1" customWidth="1"/>
    <col min="2439" max="2439" width="48.3984375" bestFit="1" customWidth="1"/>
    <col min="2440" max="2440" width="50.6640625" bestFit="1" customWidth="1"/>
    <col min="2441" max="2441" width="39.9296875" bestFit="1" customWidth="1"/>
    <col min="2442" max="2442" width="46.3984375" bestFit="1" customWidth="1"/>
    <col min="2443" max="2443" width="30.1328125" bestFit="1" customWidth="1"/>
    <col min="2444" max="2444" width="34.59765625" bestFit="1" customWidth="1"/>
    <col min="2445" max="2445" width="50" bestFit="1" customWidth="1"/>
    <col min="2446" max="2446" width="32" bestFit="1" customWidth="1"/>
    <col min="2447" max="2447" width="21.06640625" bestFit="1" customWidth="1"/>
    <col min="2448" max="2448" width="42.59765625" bestFit="1" customWidth="1"/>
    <col min="2449" max="2449" width="5.796875" bestFit="1" customWidth="1"/>
    <col min="2450" max="2450" width="21.86328125" bestFit="1" customWidth="1"/>
    <col min="2451" max="2451" width="13.19921875" bestFit="1" customWidth="1"/>
    <col min="2452" max="2452" width="26.6640625" bestFit="1" customWidth="1"/>
    <col min="2453" max="2453" width="4.1328125" bestFit="1" customWidth="1"/>
    <col min="2454" max="2454" width="12.265625" bestFit="1" customWidth="1"/>
    <col min="2455" max="2455" width="25.796875" bestFit="1" customWidth="1"/>
    <col min="2456" max="2456" width="43.46484375" bestFit="1" customWidth="1"/>
    <col min="2457" max="2457" width="20.796875" bestFit="1" customWidth="1"/>
    <col min="2458" max="2458" width="13.33203125" bestFit="1" customWidth="1"/>
    <col min="2459" max="2459" width="17.19921875" bestFit="1" customWidth="1"/>
    <col min="2460" max="2460" width="26.19921875" bestFit="1" customWidth="1"/>
    <col min="2461" max="2461" width="35.1328125" bestFit="1" customWidth="1"/>
    <col min="2462" max="2462" width="38.86328125" bestFit="1" customWidth="1"/>
    <col min="2463" max="2463" width="40.86328125" bestFit="1" customWidth="1"/>
    <col min="2464" max="2464" width="54.19921875" bestFit="1" customWidth="1"/>
    <col min="2465" max="2465" width="16.19921875" bestFit="1" customWidth="1"/>
    <col min="2466" max="2466" width="31.1328125" bestFit="1" customWidth="1"/>
    <col min="2467" max="2467" width="15.59765625" bestFit="1" customWidth="1"/>
    <col min="2468" max="2468" width="45.86328125" bestFit="1" customWidth="1"/>
    <col min="2469" max="2469" width="26.9296875" bestFit="1" customWidth="1"/>
    <col min="2470" max="2470" width="53.06640625" bestFit="1" customWidth="1"/>
    <col min="2471" max="2471" width="27.33203125" bestFit="1" customWidth="1"/>
    <col min="2472" max="2472" width="31.796875" bestFit="1" customWidth="1"/>
    <col min="2473" max="2473" width="9.796875" bestFit="1" customWidth="1"/>
    <col min="2474" max="2474" width="73.33203125" bestFit="1" customWidth="1"/>
    <col min="2475" max="2475" width="38.265625" bestFit="1" customWidth="1"/>
    <col min="2476" max="2476" width="41.06640625" bestFit="1" customWidth="1"/>
    <col min="2477" max="2477" width="48.796875" bestFit="1" customWidth="1"/>
    <col min="2478" max="2478" width="21.46484375" bestFit="1" customWidth="1"/>
    <col min="2479" max="2479" width="33.53125" bestFit="1" customWidth="1"/>
    <col min="2480" max="2480" width="36.6640625" bestFit="1" customWidth="1"/>
    <col min="2481" max="2481" width="48.53125" bestFit="1" customWidth="1"/>
    <col min="2482" max="2482" width="17.73046875" bestFit="1" customWidth="1"/>
    <col min="2483" max="2483" width="10.59765625" bestFit="1" customWidth="1"/>
    <col min="2484" max="2484" width="22.796875" bestFit="1" customWidth="1"/>
    <col min="2485" max="2485" width="34.796875" bestFit="1" customWidth="1"/>
    <col min="2486" max="2486" width="22.6640625" bestFit="1" customWidth="1"/>
    <col min="2487" max="2487" width="23.73046875" bestFit="1" customWidth="1"/>
    <col min="2488" max="2488" width="33.73046875" bestFit="1" customWidth="1"/>
    <col min="2489" max="2489" width="51.19921875" bestFit="1" customWidth="1"/>
    <col min="2490" max="2490" width="34" bestFit="1" customWidth="1"/>
    <col min="2491" max="2491" width="45.19921875" bestFit="1" customWidth="1"/>
    <col min="2492" max="2492" width="38.9296875" bestFit="1" customWidth="1"/>
    <col min="2493" max="2493" width="40.33203125" bestFit="1" customWidth="1"/>
    <col min="2494" max="2494" width="41.6640625" bestFit="1" customWidth="1"/>
    <col min="2495" max="2495" width="21.33203125" bestFit="1" customWidth="1"/>
    <col min="2496" max="2496" width="47.19921875" bestFit="1" customWidth="1"/>
    <col min="2497" max="2497" width="45.86328125" bestFit="1" customWidth="1"/>
    <col min="2498" max="2498" width="47.796875" bestFit="1" customWidth="1"/>
    <col min="2499" max="2499" width="43.53125" bestFit="1" customWidth="1"/>
    <col min="2500" max="2500" width="27.796875" bestFit="1" customWidth="1"/>
    <col min="2501" max="2501" width="44.86328125" bestFit="1" customWidth="1"/>
    <col min="2502" max="2502" width="41.06640625" bestFit="1" customWidth="1"/>
    <col min="2503" max="2503" width="11.19921875" bestFit="1" customWidth="1"/>
    <col min="2504" max="2504" width="51.06640625" bestFit="1" customWidth="1"/>
    <col min="2505" max="2505" width="46.796875" bestFit="1" customWidth="1"/>
    <col min="2506" max="2506" width="52.06640625" bestFit="1" customWidth="1"/>
    <col min="2507" max="2507" width="28.46484375" bestFit="1" customWidth="1"/>
    <col min="2508" max="2508" width="40.86328125" bestFit="1" customWidth="1"/>
    <col min="2509" max="2509" width="11.86328125" bestFit="1" customWidth="1"/>
    <col min="2510" max="2510" width="44.1328125" bestFit="1" customWidth="1"/>
    <col min="2511" max="2511" width="11.06640625" bestFit="1" customWidth="1"/>
    <col min="2512" max="2512" width="19.6640625" bestFit="1" customWidth="1"/>
    <col min="2513" max="2513" width="12.86328125" bestFit="1" customWidth="1"/>
    <col min="2514" max="2514" width="10.796875" bestFit="1" customWidth="1"/>
    <col min="2515" max="2515" width="26.53125" bestFit="1" customWidth="1"/>
    <col min="2516" max="2516" width="44.46484375" bestFit="1" customWidth="1"/>
    <col min="2517" max="2517" width="20.73046875" bestFit="1" customWidth="1"/>
    <col min="2518" max="2518" width="46.796875" bestFit="1" customWidth="1"/>
    <col min="2519" max="2519" width="43.73046875" bestFit="1" customWidth="1"/>
    <col min="2520" max="2520" width="4.19921875" bestFit="1" customWidth="1"/>
    <col min="2521" max="2521" width="39.33203125" bestFit="1" customWidth="1"/>
    <col min="2522" max="2522" width="18.73046875" bestFit="1" customWidth="1"/>
    <col min="2523" max="2523" width="54.1328125" bestFit="1" customWidth="1"/>
    <col min="2524" max="2524" width="22.9296875" bestFit="1" customWidth="1"/>
    <col min="2525" max="2525" width="30.19921875" bestFit="1" customWidth="1"/>
    <col min="2526" max="2526" width="46" bestFit="1" customWidth="1"/>
    <col min="2527" max="2527" width="40.1328125" bestFit="1" customWidth="1"/>
    <col min="2528" max="2528" width="11.46484375" bestFit="1" customWidth="1"/>
    <col min="2529" max="2529" width="46.1328125" bestFit="1" customWidth="1"/>
    <col min="2530" max="2530" width="42.06640625" bestFit="1" customWidth="1"/>
    <col min="2531" max="2531" width="21.59765625" bestFit="1" customWidth="1"/>
    <col min="2532" max="2532" width="17.86328125" bestFit="1" customWidth="1"/>
    <col min="2533" max="2533" width="15.06640625" bestFit="1" customWidth="1"/>
    <col min="2534" max="2534" width="48.265625" bestFit="1" customWidth="1"/>
    <col min="2535" max="2535" width="11.3984375" bestFit="1" customWidth="1"/>
    <col min="2536" max="2536" width="45.73046875" bestFit="1" customWidth="1"/>
    <col min="2537" max="2537" width="46.6640625" bestFit="1" customWidth="1"/>
    <col min="2538" max="2538" width="38.86328125" bestFit="1" customWidth="1"/>
    <col min="2539" max="2539" width="42.86328125" bestFit="1" customWidth="1"/>
    <col min="2540" max="2540" width="22.86328125" bestFit="1" customWidth="1"/>
    <col min="2541" max="2541" width="4.59765625" bestFit="1" customWidth="1"/>
    <col min="2542" max="2542" width="10.73046875" bestFit="1" customWidth="1"/>
    <col min="2543" max="2543" width="39.53125" bestFit="1" customWidth="1"/>
    <col min="2544" max="2544" width="42.86328125" bestFit="1" customWidth="1"/>
    <col min="2545" max="2545" width="24.19921875" bestFit="1" customWidth="1"/>
    <col min="2546" max="2546" width="12.46484375" bestFit="1" customWidth="1"/>
    <col min="2547" max="2547" width="48.59765625" bestFit="1" customWidth="1"/>
    <col min="2548" max="2548" width="50.59765625" bestFit="1" customWidth="1"/>
    <col min="2549" max="2549" width="34.1328125" bestFit="1" customWidth="1"/>
    <col min="2550" max="2550" width="30.73046875" bestFit="1" customWidth="1"/>
    <col min="2551" max="2551" width="34.86328125" bestFit="1" customWidth="1"/>
    <col min="2552" max="2552" width="29.53125" bestFit="1" customWidth="1"/>
    <col min="2553" max="2553" width="20.59765625" bestFit="1" customWidth="1"/>
    <col min="2554" max="2554" width="22" bestFit="1" customWidth="1"/>
    <col min="2555" max="2555" width="38.59765625" bestFit="1" customWidth="1"/>
    <col min="2556" max="2556" width="49.86328125" bestFit="1" customWidth="1"/>
    <col min="2557" max="2557" width="20.33203125" bestFit="1" customWidth="1"/>
    <col min="2558" max="2558" width="18.53125" bestFit="1" customWidth="1"/>
    <col min="2559" max="2559" width="48" bestFit="1" customWidth="1"/>
    <col min="2560" max="2560" width="51.59765625" bestFit="1" customWidth="1"/>
    <col min="2561" max="2561" width="18.86328125" bestFit="1" customWidth="1"/>
    <col min="2562" max="2562" width="40.6640625" bestFit="1" customWidth="1"/>
    <col min="2563" max="2563" width="44" bestFit="1" customWidth="1"/>
    <col min="2564" max="2564" width="10.59765625" bestFit="1" customWidth="1"/>
    <col min="2565" max="2565" width="32.3984375" bestFit="1" customWidth="1"/>
    <col min="2566" max="2566" width="19.33203125" bestFit="1" customWidth="1"/>
    <col min="2567" max="2567" width="30.1328125" bestFit="1" customWidth="1"/>
    <col min="2568" max="2568" width="35.9296875" bestFit="1" customWidth="1"/>
    <col min="2569" max="2569" width="53.59765625" bestFit="1" customWidth="1"/>
    <col min="2570" max="2570" width="28.19921875" bestFit="1" customWidth="1"/>
    <col min="2571" max="2571" width="16.265625" bestFit="1" customWidth="1"/>
    <col min="2572" max="2572" width="14.86328125" bestFit="1" customWidth="1"/>
    <col min="2573" max="2573" width="31.33203125" bestFit="1" customWidth="1"/>
    <col min="2574" max="2574" width="20.06640625" bestFit="1" customWidth="1"/>
    <col min="2575" max="2575" width="51.9296875" bestFit="1" customWidth="1"/>
    <col min="2576" max="2576" width="47.53125" bestFit="1" customWidth="1"/>
    <col min="2577" max="2577" width="25.9296875" bestFit="1" customWidth="1"/>
    <col min="2578" max="2578" width="48.59765625" bestFit="1" customWidth="1"/>
    <col min="2579" max="2579" width="45.46484375" bestFit="1" customWidth="1"/>
    <col min="2580" max="2580" width="28.06640625" bestFit="1" customWidth="1"/>
    <col min="2581" max="2581" width="7.73046875" bestFit="1" customWidth="1"/>
    <col min="2582" max="2582" width="10.796875" bestFit="1" customWidth="1"/>
    <col min="2583" max="2583" width="14.9296875" bestFit="1" customWidth="1"/>
    <col min="2584" max="2584" width="41.73046875" bestFit="1" customWidth="1"/>
    <col min="2585" max="2585" width="53.06640625" bestFit="1" customWidth="1"/>
    <col min="2586" max="2586" width="41.9296875" bestFit="1" customWidth="1"/>
    <col min="2587" max="2587" width="22.59765625" bestFit="1" customWidth="1"/>
    <col min="2588" max="2588" width="32" bestFit="1" customWidth="1"/>
    <col min="2589" max="2589" width="44.796875" bestFit="1" customWidth="1"/>
    <col min="2590" max="2590" width="46.9296875" bestFit="1" customWidth="1"/>
    <col min="2591" max="2591" width="40.46484375" bestFit="1" customWidth="1"/>
    <col min="2592" max="2592" width="33.73046875" bestFit="1" customWidth="1"/>
    <col min="2593" max="2593" width="34.33203125" bestFit="1" customWidth="1"/>
    <col min="2594" max="2594" width="48.1328125" bestFit="1" customWidth="1"/>
    <col min="2595" max="2595" width="32.59765625" bestFit="1" customWidth="1"/>
    <col min="2596" max="2596" width="44.3984375" bestFit="1" customWidth="1"/>
    <col min="2597" max="2597" width="42.796875" bestFit="1" customWidth="1"/>
    <col min="2598" max="2598" width="32" bestFit="1" customWidth="1"/>
    <col min="2599" max="2599" width="38.86328125" bestFit="1" customWidth="1"/>
    <col min="2600" max="2600" width="52.59765625" bestFit="1" customWidth="1"/>
    <col min="2601" max="2601" width="43.86328125" bestFit="1" customWidth="1"/>
    <col min="2602" max="2602" width="30.3984375" bestFit="1" customWidth="1"/>
    <col min="2603" max="2603" width="47.59765625" bestFit="1" customWidth="1"/>
    <col min="2604" max="2604" width="46.86328125" bestFit="1" customWidth="1"/>
    <col min="2605" max="2605" width="20.9296875" bestFit="1" customWidth="1"/>
    <col min="2606" max="2606" width="40" bestFit="1" customWidth="1"/>
    <col min="2607" max="2607" width="29.796875" bestFit="1" customWidth="1"/>
    <col min="2608" max="2608" width="54.265625" bestFit="1" customWidth="1"/>
    <col min="2609" max="2609" width="29.265625" bestFit="1" customWidth="1"/>
    <col min="2610" max="2610" width="21.86328125" bestFit="1" customWidth="1"/>
    <col min="2611" max="2611" width="29.265625" bestFit="1" customWidth="1"/>
    <col min="2612" max="2612" width="19.33203125" bestFit="1" customWidth="1"/>
    <col min="2613" max="2613" width="50.1328125" bestFit="1" customWidth="1"/>
    <col min="2614" max="2614" width="12.46484375" bestFit="1" customWidth="1"/>
    <col min="2615" max="2615" width="34.265625" bestFit="1" customWidth="1"/>
    <col min="2616" max="2616" width="39.3984375" bestFit="1" customWidth="1"/>
    <col min="2617" max="2617" width="16.265625" bestFit="1" customWidth="1"/>
    <col min="2618" max="2618" width="14" bestFit="1" customWidth="1"/>
    <col min="2619" max="2619" width="19" bestFit="1" customWidth="1"/>
    <col min="2620" max="2620" width="48.3984375" bestFit="1" customWidth="1"/>
    <col min="2621" max="2621" width="39.19921875" bestFit="1" customWidth="1"/>
    <col min="2622" max="2622" width="14.1328125" bestFit="1" customWidth="1"/>
    <col min="2623" max="2623" width="26.3984375" bestFit="1" customWidth="1"/>
    <col min="2624" max="2624" width="35" bestFit="1" customWidth="1"/>
    <col min="2625" max="2625" width="23.6640625" bestFit="1" customWidth="1"/>
    <col min="2626" max="2626" width="23.19921875" bestFit="1" customWidth="1"/>
    <col min="2627" max="2627" width="12.796875" bestFit="1" customWidth="1"/>
    <col min="2628" max="2628" width="38.6640625" bestFit="1" customWidth="1"/>
    <col min="2629" max="2629" width="27.53125" bestFit="1" customWidth="1"/>
    <col min="2630" max="2630" width="8.33203125" bestFit="1" customWidth="1"/>
    <col min="2631" max="2631" width="20.3984375" bestFit="1" customWidth="1"/>
    <col min="2632" max="2632" width="52.06640625" bestFit="1" customWidth="1"/>
    <col min="2633" max="2633" width="6.33203125" bestFit="1" customWidth="1"/>
    <col min="2634" max="2634" width="19.9296875" bestFit="1" customWidth="1"/>
    <col min="2635" max="2635" width="47.6640625" bestFit="1" customWidth="1"/>
    <col min="2636" max="2636" width="45.3984375" bestFit="1" customWidth="1"/>
    <col min="2637" max="2637" width="37.265625" bestFit="1" customWidth="1"/>
    <col min="2638" max="2638" width="17.9296875" bestFit="1" customWidth="1"/>
    <col min="2639" max="2639" width="26.53125" bestFit="1" customWidth="1"/>
    <col min="2640" max="2640" width="43.86328125" bestFit="1" customWidth="1"/>
    <col min="2641" max="2641" width="24.86328125" bestFit="1" customWidth="1"/>
    <col min="2642" max="2642" width="41.86328125" bestFit="1" customWidth="1"/>
    <col min="2643" max="2643" width="48.19921875" bestFit="1" customWidth="1"/>
    <col min="2644" max="2644" width="40.06640625" bestFit="1" customWidth="1"/>
    <col min="2645" max="2645" width="33.9296875" bestFit="1" customWidth="1"/>
    <col min="2646" max="2646" width="43" bestFit="1" customWidth="1"/>
    <col min="2647" max="2647" width="30.3984375" bestFit="1" customWidth="1"/>
    <col min="2648" max="2648" width="10.265625" bestFit="1" customWidth="1"/>
    <col min="2649" max="2649" width="37.265625" bestFit="1" customWidth="1"/>
    <col min="2650" max="2650" width="21.46484375" bestFit="1" customWidth="1"/>
    <col min="2651" max="2651" width="53.19921875" bestFit="1" customWidth="1"/>
    <col min="2652" max="2652" width="46.1328125" bestFit="1" customWidth="1"/>
    <col min="2653" max="2653" width="33.53125" bestFit="1" customWidth="1"/>
    <col min="2654" max="2654" width="7.1328125" bestFit="1" customWidth="1"/>
    <col min="2655" max="2655" width="39.1328125" bestFit="1" customWidth="1"/>
    <col min="2656" max="2656" width="29.86328125" bestFit="1" customWidth="1"/>
    <col min="2657" max="2657" width="32.1328125" bestFit="1" customWidth="1"/>
    <col min="2658" max="2658" width="8.1328125" bestFit="1" customWidth="1"/>
    <col min="2659" max="2659" width="32.53125" bestFit="1" customWidth="1"/>
    <col min="2660" max="2660" width="50.265625" bestFit="1" customWidth="1"/>
    <col min="2661" max="2661" width="48.9296875" bestFit="1" customWidth="1"/>
    <col min="2662" max="2662" width="33.53125" bestFit="1" customWidth="1"/>
    <col min="2663" max="2663" width="11.86328125" bestFit="1" customWidth="1"/>
    <col min="2664" max="2664" width="21.9296875" bestFit="1" customWidth="1"/>
    <col min="2665" max="2665" width="50.265625" bestFit="1" customWidth="1"/>
    <col min="2666" max="2666" width="25.19921875" bestFit="1" customWidth="1"/>
    <col min="2667" max="2667" width="23.6640625" bestFit="1" customWidth="1"/>
    <col min="2668" max="2668" width="36.33203125" bestFit="1" customWidth="1"/>
    <col min="2669" max="2669" width="33" bestFit="1" customWidth="1"/>
    <col min="2670" max="2670" width="27.3984375" bestFit="1" customWidth="1"/>
    <col min="2671" max="2671" width="6.265625" bestFit="1" customWidth="1"/>
    <col min="2672" max="2672" width="27.86328125" bestFit="1" customWidth="1"/>
    <col min="2673" max="2673" width="43.1328125" bestFit="1" customWidth="1"/>
    <col min="2674" max="2674" width="9.59765625" bestFit="1" customWidth="1"/>
    <col min="2675" max="2675" width="14.9296875" bestFit="1" customWidth="1"/>
    <col min="2676" max="2676" width="22" bestFit="1" customWidth="1"/>
    <col min="2677" max="2677" width="11.59765625" bestFit="1" customWidth="1"/>
    <col min="2678" max="2678" width="45.46484375" bestFit="1" customWidth="1"/>
    <col min="2679" max="2679" width="48.9296875" bestFit="1" customWidth="1"/>
    <col min="2680" max="2680" width="23.1328125" bestFit="1" customWidth="1"/>
    <col min="2681" max="2681" width="12.1328125" bestFit="1" customWidth="1"/>
    <col min="2682" max="2682" width="15.86328125" bestFit="1" customWidth="1"/>
    <col min="2683" max="2683" width="49.46484375" bestFit="1" customWidth="1"/>
    <col min="2684" max="2684" width="33.796875" bestFit="1" customWidth="1"/>
    <col min="2685" max="2685" width="10.06640625" bestFit="1" customWidth="1"/>
    <col min="2686" max="2686" width="53" bestFit="1" customWidth="1"/>
    <col min="2687" max="2687" width="24.46484375" bestFit="1" customWidth="1"/>
    <col min="2688" max="2688" width="50.73046875" bestFit="1" customWidth="1"/>
    <col min="2689" max="2689" width="18.796875" bestFit="1" customWidth="1"/>
    <col min="2690" max="2690" width="46.1328125" bestFit="1" customWidth="1"/>
    <col min="2691" max="2691" width="20.19921875" bestFit="1" customWidth="1"/>
    <col min="2692" max="2692" width="51" bestFit="1" customWidth="1"/>
    <col min="2693" max="2693" width="13.1328125" bestFit="1" customWidth="1"/>
    <col min="2694" max="2694" width="20.1328125" bestFit="1" customWidth="1"/>
    <col min="2695" max="2695" width="35.1328125" bestFit="1" customWidth="1"/>
    <col min="2696" max="2696" width="16.19921875" bestFit="1" customWidth="1"/>
    <col min="2697" max="2697" width="51" bestFit="1" customWidth="1"/>
    <col min="2698" max="2698" width="35.59765625" bestFit="1" customWidth="1"/>
    <col min="2699" max="2699" width="24.19921875" bestFit="1" customWidth="1"/>
    <col min="2700" max="2700" width="19.73046875" bestFit="1" customWidth="1"/>
    <col min="2701" max="2701" width="21.19921875" bestFit="1" customWidth="1"/>
    <col min="2702" max="2702" width="33.19921875" bestFit="1" customWidth="1"/>
    <col min="2703" max="2703" width="25.1328125" bestFit="1" customWidth="1"/>
    <col min="2704" max="2704" width="12.86328125" bestFit="1" customWidth="1"/>
    <col min="2705" max="2705" width="45.06640625" bestFit="1" customWidth="1"/>
    <col min="2706" max="2706" width="55.19921875" bestFit="1" customWidth="1"/>
    <col min="2707" max="2707" width="43.3984375" bestFit="1" customWidth="1"/>
    <col min="2708" max="2708" width="14.46484375" bestFit="1" customWidth="1"/>
    <col min="2709" max="2709" width="19.19921875" bestFit="1" customWidth="1"/>
    <col min="2710" max="2710" width="41.86328125" bestFit="1" customWidth="1"/>
    <col min="2711" max="2711" width="42.19921875" bestFit="1" customWidth="1"/>
    <col min="2712" max="2712" width="10.06640625" bestFit="1" customWidth="1"/>
    <col min="2713" max="2713" width="39.53125" bestFit="1" customWidth="1"/>
    <col min="2714" max="2714" width="35.53125" bestFit="1" customWidth="1"/>
    <col min="2715" max="2715" width="42.59765625" bestFit="1" customWidth="1"/>
    <col min="2716" max="2716" width="20.73046875" bestFit="1" customWidth="1"/>
    <col min="2717" max="2717" width="21.06640625" bestFit="1" customWidth="1"/>
    <col min="2718" max="2718" width="25.3984375" bestFit="1" customWidth="1"/>
    <col min="2719" max="2719" width="18.6640625" bestFit="1" customWidth="1"/>
    <col min="2720" max="2720" width="19.33203125" bestFit="1" customWidth="1"/>
    <col min="2721" max="2721" width="19.59765625" bestFit="1" customWidth="1"/>
    <col min="2722" max="2722" width="20.796875" bestFit="1" customWidth="1"/>
    <col min="2723" max="2723" width="16.73046875" bestFit="1" customWidth="1"/>
    <col min="2724" max="2724" width="29.73046875" bestFit="1" customWidth="1"/>
    <col min="2725" max="2725" width="22.53125" bestFit="1" customWidth="1"/>
    <col min="2726" max="2726" width="27.46484375" bestFit="1" customWidth="1"/>
    <col min="2727" max="2727" width="38.86328125" bestFit="1" customWidth="1"/>
    <col min="2728" max="2728" width="49.796875" bestFit="1" customWidth="1"/>
    <col min="2729" max="2729" width="38.73046875" bestFit="1" customWidth="1"/>
    <col min="2730" max="2730" width="43.86328125" bestFit="1" customWidth="1"/>
    <col min="2731" max="2731" width="39.46484375" bestFit="1" customWidth="1"/>
    <col min="2732" max="2732" width="47.46484375" bestFit="1" customWidth="1"/>
    <col min="2733" max="2733" width="19.3984375" bestFit="1" customWidth="1"/>
    <col min="2734" max="2734" width="38.19921875" bestFit="1" customWidth="1"/>
    <col min="2735" max="2735" width="52.265625" bestFit="1" customWidth="1"/>
    <col min="2736" max="2736" width="53.86328125" bestFit="1" customWidth="1"/>
    <col min="2737" max="2737" width="32.19921875" bestFit="1" customWidth="1"/>
    <col min="2738" max="2738" width="27.53125" bestFit="1" customWidth="1"/>
    <col min="2739" max="2739" width="13.73046875" bestFit="1" customWidth="1"/>
    <col min="2740" max="2740" width="37.53125" bestFit="1" customWidth="1"/>
    <col min="2741" max="2741" width="24.86328125" bestFit="1" customWidth="1"/>
    <col min="2742" max="2742" width="14.6640625" bestFit="1" customWidth="1"/>
    <col min="2743" max="2743" width="47.265625" bestFit="1" customWidth="1"/>
    <col min="2744" max="2744" width="27.73046875" bestFit="1" customWidth="1"/>
    <col min="2745" max="2745" width="26.9296875" bestFit="1" customWidth="1"/>
    <col min="2746" max="2746" width="9.19921875" bestFit="1" customWidth="1"/>
    <col min="2747" max="2747" width="45.6640625" bestFit="1" customWidth="1"/>
    <col min="2748" max="2748" width="8.86328125" bestFit="1" customWidth="1"/>
    <col min="2749" max="2749" width="52.19921875" bestFit="1" customWidth="1"/>
    <col min="2750" max="2750" width="33" bestFit="1" customWidth="1"/>
    <col min="2751" max="2751" width="31.46484375" bestFit="1" customWidth="1"/>
    <col min="2752" max="2752" width="50.59765625" bestFit="1" customWidth="1"/>
    <col min="2753" max="2753" width="35.86328125" bestFit="1" customWidth="1"/>
    <col min="2754" max="2754" width="39.9296875" bestFit="1" customWidth="1"/>
    <col min="2755" max="2755" width="38.3984375" bestFit="1" customWidth="1"/>
    <col min="2756" max="2756" width="11.265625" bestFit="1" customWidth="1"/>
    <col min="2757" max="2757" width="49.3984375" bestFit="1" customWidth="1"/>
    <col min="2758" max="2758" width="49.1328125" bestFit="1" customWidth="1"/>
    <col min="2759" max="2759" width="19.59765625" bestFit="1" customWidth="1"/>
    <col min="2760" max="2760" width="24.19921875" bestFit="1" customWidth="1"/>
    <col min="2761" max="2761" width="54.46484375" bestFit="1" customWidth="1"/>
    <col min="2762" max="2762" width="49.59765625" bestFit="1" customWidth="1"/>
    <col min="2763" max="2763" width="23.19921875" bestFit="1" customWidth="1"/>
    <col min="2764" max="2764" width="28" bestFit="1" customWidth="1"/>
    <col min="2765" max="2765" width="13" bestFit="1" customWidth="1"/>
    <col min="2766" max="2766" width="20.6640625" bestFit="1" customWidth="1"/>
    <col min="2767" max="2767" width="31.33203125" bestFit="1" customWidth="1"/>
    <col min="2768" max="2768" width="42.6640625" bestFit="1" customWidth="1"/>
    <col min="2769" max="2769" width="41.3984375" bestFit="1" customWidth="1"/>
    <col min="2770" max="2770" width="50" bestFit="1" customWidth="1"/>
    <col min="2771" max="2771" width="53.06640625" bestFit="1" customWidth="1"/>
    <col min="2772" max="2772" width="41.06640625" bestFit="1" customWidth="1"/>
    <col min="2773" max="2773" width="19.9296875" bestFit="1" customWidth="1"/>
    <col min="2774" max="2774" width="26.33203125" bestFit="1" customWidth="1"/>
    <col min="2775" max="2775" width="31.46484375" bestFit="1" customWidth="1"/>
    <col min="2776" max="2776" width="35.9296875" bestFit="1" customWidth="1"/>
    <col min="2777" max="2777" width="20.265625" bestFit="1" customWidth="1"/>
    <col min="2778" max="2778" width="24.6640625" bestFit="1" customWidth="1"/>
    <col min="2779" max="2779" width="13.19921875" bestFit="1" customWidth="1"/>
    <col min="2780" max="2780" width="28.33203125" bestFit="1" customWidth="1"/>
    <col min="2781" max="2781" width="26.796875" bestFit="1" customWidth="1"/>
    <col min="2782" max="2782" width="37.53125" bestFit="1" customWidth="1"/>
    <col min="2783" max="2783" width="40.1328125" bestFit="1" customWidth="1"/>
    <col min="2784" max="2784" width="34.3984375" bestFit="1" customWidth="1"/>
    <col min="2785" max="2785" width="13.59765625" bestFit="1" customWidth="1"/>
    <col min="2786" max="2786" width="18.796875" bestFit="1" customWidth="1"/>
    <col min="2787" max="2787" width="11.06640625" bestFit="1" customWidth="1"/>
    <col min="2788" max="2788" width="50.265625" bestFit="1" customWidth="1"/>
    <col min="2789" max="2789" width="40.9296875" bestFit="1" customWidth="1"/>
    <col min="2790" max="2790" width="25.33203125" bestFit="1" customWidth="1"/>
    <col min="2791" max="2791" width="44" bestFit="1" customWidth="1"/>
    <col min="2792" max="2792" width="39.9296875" bestFit="1" customWidth="1"/>
    <col min="2793" max="2793" width="35.3984375" bestFit="1" customWidth="1"/>
    <col min="2794" max="2794" width="29.1328125" bestFit="1" customWidth="1"/>
    <col min="2795" max="2795" width="52.796875" bestFit="1" customWidth="1"/>
    <col min="2796" max="2796" width="18.796875" bestFit="1" customWidth="1"/>
    <col min="2797" max="2797" width="30.86328125" bestFit="1" customWidth="1"/>
    <col min="2798" max="2798" width="44.06640625" bestFit="1" customWidth="1"/>
    <col min="2799" max="2799" width="41.6640625" bestFit="1" customWidth="1"/>
    <col min="2800" max="2800" width="8.9296875" bestFit="1" customWidth="1"/>
    <col min="2801" max="2801" width="37.9296875" bestFit="1" customWidth="1"/>
    <col min="2802" max="2802" width="10.33203125" bestFit="1" customWidth="1"/>
    <col min="2803" max="2803" width="52.59765625" bestFit="1" customWidth="1"/>
    <col min="2804" max="2804" width="6.3984375" bestFit="1" customWidth="1"/>
    <col min="2805" max="2805" width="53.46484375" bestFit="1" customWidth="1"/>
    <col min="2806" max="2806" width="20.1328125" bestFit="1" customWidth="1"/>
    <col min="2807" max="2807" width="14.3984375" bestFit="1" customWidth="1"/>
    <col min="2808" max="2808" width="30.265625" bestFit="1" customWidth="1"/>
    <col min="2809" max="2809" width="41.796875" bestFit="1" customWidth="1"/>
    <col min="2810" max="2810" width="43.19921875" bestFit="1" customWidth="1"/>
    <col min="2811" max="2811" width="35.796875" bestFit="1" customWidth="1"/>
    <col min="2812" max="2812" width="48.06640625" bestFit="1" customWidth="1"/>
    <col min="2813" max="2813" width="9" bestFit="1" customWidth="1"/>
    <col min="2814" max="2814" width="53.1328125" bestFit="1" customWidth="1"/>
    <col min="2815" max="2815" width="51.3984375" bestFit="1" customWidth="1"/>
    <col min="2816" max="2816" width="16.73046875" bestFit="1" customWidth="1"/>
    <col min="2817" max="2817" width="7.3984375" bestFit="1" customWidth="1"/>
    <col min="2818" max="2818" width="37.265625" bestFit="1" customWidth="1"/>
    <col min="2819" max="2819" width="21.33203125" bestFit="1" customWidth="1"/>
    <col min="2820" max="2820" width="36.6640625" bestFit="1" customWidth="1"/>
    <col min="2821" max="2821" width="28.19921875" bestFit="1" customWidth="1"/>
    <col min="2822" max="2822" width="25.19921875" bestFit="1" customWidth="1"/>
    <col min="2823" max="2823" width="28.1328125" bestFit="1" customWidth="1"/>
    <col min="2824" max="2824" width="29.265625" bestFit="1" customWidth="1"/>
    <col min="2825" max="2825" width="47.19921875" bestFit="1" customWidth="1"/>
    <col min="2826" max="2826" width="26.46484375" bestFit="1" customWidth="1"/>
    <col min="2827" max="2827" width="52.3984375" bestFit="1" customWidth="1"/>
    <col min="2828" max="2828" width="8.6640625" bestFit="1" customWidth="1"/>
    <col min="2829" max="2829" width="27.86328125" bestFit="1" customWidth="1"/>
    <col min="2830" max="2830" width="31.06640625" bestFit="1" customWidth="1"/>
    <col min="2831" max="2831" width="25.06640625" bestFit="1" customWidth="1"/>
    <col min="2832" max="2832" width="19.265625" bestFit="1" customWidth="1"/>
    <col min="2833" max="2833" width="24.6640625" bestFit="1" customWidth="1"/>
    <col min="2834" max="2834" width="22.796875" bestFit="1" customWidth="1"/>
    <col min="2835" max="2835" width="21.06640625" bestFit="1" customWidth="1"/>
    <col min="2836" max="2836" width="35.6640625" bestFit="1" customWidth="1"/>
    <col min="2837" max="2837" width="33.9296875" bestFit="1" customWidth="1"/>
    <col min="2838" max="2838" width="12.6640625" bestFit="1" customWidth="1"/>
    <col min="2839" max="2839" width="19" bestFit="1" customWidth="1"/>
    <col min="2840" max="2840" width="14.1328125" bestFit="1" customWidth="1"/>
    <col min="2841" max="2841" width="51.6640625" bestFit="1" customWidth="1"/>
    <col min="2842" max="2842" width="31" bestFit="1" customWidth="1"/>
    <col min="2843" max="2843" width="37.3984375" bestFit="1" customWidth="1"/>
    <col min="2844" max="2844" width="35.3984375" bestFit="1" customWidth="1"/>
    <col min="2845" max="2845" width="43.19921875" bestFit="1" customWidth="1"/>
    <col min="2846" max="2846" width="28.265625" bestFit="1" customWidth="1"/>
    <col min="2847" max="2847" width="31.265625" bestFit="1" customWidth="1"/>
    <col min="2848" max="2848" width="21.86328125" bestFit="1" customWidth="1"/>
    <col min="2849" max="2849" width="12.53125" bestFit="1" customWidth="1"/>
    <col min="2850" max="2850" width="23" bestFit="1" customWidth="1"/>
    <col min="2851" max="2851" width="43.9296875" bestFit="1" customWidth="1"/>
    <col min="2852" max="2852" width="5.19921875" bestFit="1" customWidth="1"/>
    <col min="2853" max="2853" width="41" bestFit="1" customWidth="1"/>
    <col min="2854" max="2854" width="12.06640625" bestFit="1" customWidth="1"/>
    <col min="2855" max="2855" width="43.06640625" bestFit="1" customWidth="1"/>
    <col min="2856" max="2856" width="5.9296875" bestFit="1" customWidth="1"/>
    <col min="2857" max="2857" width="39.46484375" bestFit="1" customWidth="1"/>
    <col min="2858" max="2858" width="24.6640625" bestFit="1" customWidth="1"/>
    <col min="2859" max="2859" width="38.86328125" bestFit="1" customWidth="1"/>
    <col min="2860" max="2860" width="39.33203125" bestFit="1" customWidth="1"/>
    <col min="2861" max="2861" width="41.06640625" bestFit="1" customWidth="1"/>
    <col min="2862" max="2862" width="43.73046875" bestFit="1" customWidth="1"/>
    <col min="2863" max="2863" width="49.9296875" bestFit="1" customWidth="1"/>
    <col min="2864" max="2864" width="51.53125" bestFit="1" customWidth="1"/>
    <col min="2865" max="2865" width="41.3984375" bestFit="1" customWidth="1"/>
    <col min="2866" max="2866" width="42.796875" bestFit="1" customWidth="1"/>
    <col min="2867" max="2867" width="16.6640625" bestFit="1" customWidth="1"/>
    <col min="2868" max="2868" width="26.9296875" bestFit="1" customWidth="1"/>
    <col min="2869" max="2869" width="33" bestFit="1" customWidth="1"/>
    <col min="2870" max="2870" width="11.796875" bestFit="1" customWidth="1"/>
    <col min="2871" max="2871" width="30.6640625" bestFit="1" customWidth="1"/>
    <col min="2872" max="2872" width="30.265625" bestFit="1" customWidth="1"/>
    <col min="2873" max="2873" width="40.19921875" bestFit="1" customWidth="1"/>
    <col min="2874" max="2874" width="19.46484375" bestFit="1" customWidth="1"/>
    <col min="2875" max="2875" width="26.3984375" bestFit="1" customWidth="1"/>
    <col min="2876" max="2876" width="12.46484375" bestFit="1" customWidth="1"/>
    <col min="2877" max="2877" width="23.6640625" bestFit="1" customWidth="1"/>
    <col min="2878" max="2878" width="39.19921875" bestFit="1" customWidth="1"/>
    <col min="2879" max="2879" width="16.06640625" bestFit="1" customWidth="1"/>
    <col min="2880" max="2880" width="9.33203125" bestFit="1" customWidth="1"/>
    <col min="2881" max="2881" width="23.265625" bestFit="1" customWidth="1"/>
    <col min="2882" max="2882" width="43.73046875" bestFit="1" customWidth="1"/>
    <col min="2883" max="2883" width="39.73046875" bestFit="1" customWidth="1"/>
    <col min="2884" max="2884" width="25.53125" bestFit="1" customWidth="1"/>
    <col min="2885" max="2885" width="52.33203125" bestFit="1" customWidth="1"/>
    <col min="2886" max="2886" width="53.59765625" bestFit="1" customWidth="1"/>
    <col min="2887" max="2887" width="21.265625" bestFit="1" customWidth="1"/>
    <col min="2888" max="2888" width="31.06640625" bestFit="1" customWidth="1"/>
    <col min="2889" max="2889" width="30.53125" bestFit="1" customWidth="1"/>
    <col min="2890" max="2890" width="43.265625" bestFit="1" customWidth="1"/>
    <col min="2891" max="2891" width="21.9296875" bestFit="1" customWidth="1"/>
    <col min="2892" max="2892" width="44.86328125" bestFit="1" customWidth="1"/>
    <col min="2893" max="2893" width="36.3984375" bestFit="1" customWidth="1"/>
    <col min="2894" max="2894" width="45.796875" bestFit="1" customWidth="1"/>
    <col min="2895" max="2895" width="45.1328125" bestFit="1" customWidth="1"/>
    <col min="2896" max="2896" width="56.9296875" bestFit="1" customWidth="1"/>
    <col min="2897" max="2897" width="41.265625" bestFit="1" customWidth="1"/>
    <col min="2898" max="2898" width="15.59765625" bestFit="1" customWidth="1"/>
    <col min="2899" max="2899" width="36.6640625" bestFit="1" customWidth="1"/>
    <col min="2900" max="2900" width="20.59765625" bestFit="1" customWidth="1"/>
    <col min="2901" max="2901" width="37.265625" bestFit="1" customWidth="1"/>
    <col min="2902" max="2902" width="20.73046875" bestFit="1" customWidth="1"/>
    <col min="2903" max="2903" width="37.53125" bestFit="1" customWidth="1"/>
    <col min="2904" max="2904" width="42.73046875" bestFit="1" customWidth="1"/>
    <col min="2905" max="2905" width="32.9296875" bestFit="1" customWidth="1"/>
    <col min="2906" max="2906" width="43.19921875" bestFit="1" customWidth="1"/>
    <col min="2907" max="2907" width="30.86328125" bestFit="1" customWidth="1"/>
    <col min="2908" max="2908" width="31.19921875" bestFit="1" customWidth="1"/>
    <col min="2909" max="2909" width="49.59765625" bestFit="1" customWidth="1"/>
    <col min="2910" max="2910" width="42.265625" bestFit="1" customWidth="1"/>
    <col min="2911" max="2911" width="31.3984375" bestFit="1" customWidth="1"/>
    <col min="2912" max="2912" width="42.59765625" bestFit="1" customWidth="1"/>
    <col min="2913" max="2913" width="35.86328125" bestFit="1" customWidth="1"/>
    <col min="2914" max="2914" width="50.9296875" bestFit="1" customWidth="1"/>
    <col min="2915" max="2915" width="36.46484375" bestFit="1" customWidth="1"/>
    <col min="2916" max="2916" width="46.265625" bestFit="1" customWidth="1"/>
    <col min="2917" max="2917" width="48.59765625" bestFit="1" customWidth="1"/>
    <col min="2918" max="2918" width="15.73046875" bestFit="1" customWidth="1"/>
    <col min="2919" max="2919" width="13.1328125" bestFit="1" customWidth="1"/>
    <col min="2920" max="2920" width="44.796875" bestFit="1" customWidth="1"/>
    <col min="2921" max="2921" width="11.9296875" bestFit="1" customWidth="1"/>
    <col min="2922" max="2922" width="16.6640625" bestFit="1" customWidth="1"/>
    <col min="2923" max="2923" width="53.19921875" bestFit="1" customWidth="1"/>
    <col min="2924" max="2924" width="39" bestFit="1" customWidth="1"/>
    <col min="2925" max="2925" width="20.3984375" bestFit="1" customWidth="1"/>
    <col min="2926" max="2926" width="48.53125" bestFit="1" customWidth="1"/>
    <col min="2927" max="2927" width="25.9296875" bestFit="1" customWidth="1"/>
    <col min="2928" max="2928" width="9.265625" bestFit="1" customWidth="1"/>
    <col min="2929" max="2929" width="39.3984375" bestFit="1" customWidth="1"/>
    <col min="2930" max="2930" width="19.19921875" bestFit="1" customWidth="1"/>
    <col min="2931" max="2931" width="9.6640625" bestFit="1" customWidth="1"/>
    <col min="2932" max="2932" width="43.796875" bestFit="1" customWidth="1"/>
    <col min="2933" max="2933" width="37.9296875" bestFit="1" customWidth="1"/>
    <col min="2934" max="2934" width="52.796875" bestFit="1" customWidth="1"/>
    <col min="2935" max="2935" width="26.796875" bestFit="1" customWidth="1"/>
    <col min="2936" max="2936" width="28.265625" bestFit="1" customWidth="1"/>
    <col min="2937" max="2937" width="14.86328125" bestFit="1" customWidth="1"/>
    <col min="2938" max="2938" width="10.06640625" bestFit="1" customWidth="1"/>
    <col min="2939" max="2939" width="53.73046875" bestFit="1" customWidth="1"/>
    <col min="2940" max="2940" width="21.265625" bestFit="1" customWidth="1"/>
    <col min="2941" max="2941" width="33.796875" bestFit="1" customWidth="1"/>
    <col min="2942" max="2942" width="31.86328125" bestFit="1" customWidth="1"/>
    <col min="2943" max="2943" width="12.796875" bestFit="1" customWidth="1"/>
    <col min="2944" max="2944" width="10.9296875" bestFit="1" customWidth="1"/>
    <col min="2945" max="2945" width="21.46484375" bestFit="1" customWidth="1"/>
    <col min="2946" max="2946" width="19.6640625" bestFit="1" customWidth="1"/>
    <col min="2947" max="2947" width="49.59765625" bestFit="1" customWidth="1"/>
    <col min="2948" max="2948" width="35.59765625" bestFit="1" customWidth="1"/>
    <col min="2949" max="2949" width="24.86328125" bestFit="1" customWidth="1"/>
    <col min="2950" max="2950" width="17.265625" bestFit="1" customWidth="1"/>
    <col min="2951" max="2951" width="21.6640625" bestFit="1" customWidth="1"/>
    <col min="2952" max="2952" width="28.265625" bestFit="1" customWidth="1"/>
    <col min="2953" max="2953" width="50.796875" bestFit="1" customWidth="1"/>
    <col min="2954" max="2954" width="43.33203125" bestFit="1" customWidth="1"/>
    <col min="2955" max="2955" width="17.46484375" bestFit="1" customWidth="1"/>
    <col min="2956" max="2956" width="25.3984375" bestFit="1" customWidth="1"/>
    <col min="2957" max="2957" width="23.59765625" bestFit="1" customWidth="1"/>
    <col min="2958" max="2958" width="39" bestFit="1" customWidth="1"/>
    <col min="2959" max="2959" width="29.1328125" bestFit="1" customWidth="1"/>
    <col min="2960" max="2960" width="34.1328125" bestFit="1" customWidth="1"/>
    <col min="2961" max="2961" width="49" bestFit="1" customWidth="1"/>
    <col min="2962" max="2962" width="50.73046875" bestFit="1" customWidth="1"/>
    <col min="2963" max="2963" width="11.46484375" bestFit="1" customWidth="1"/>
    <col min="2964" max="2964" width="34.19921875" bestFit="1" customWidth="1"/>
    <col min="2965" max="2965" width="28.06640625" bestFit="1" customWidth="1"/>
    <col min="2966" max="2966" width="32.796875" bestFit="1" customWidth="1"/>
    <col min="2967" max="2967" width="26.3984375" bestFit="1" customWidth="1"/>
    <col min="2968" max="2968" width="19.46484375" bestFit="1" customWidth="1"/>
    <col min="2969" max="2969" width="51.33203125" bestFit="1" customWidth="1"/>
    <col min="2970" max="2970" width="41.1328125" bestFit="1" customWidth="1"/>
    <col min="2971" max="2971" width="17.46484375" bestFit="1" customWidth="1"/>
    <col min="2972" max="2972" width="12.796875" bestFit="1" customWidth="1"/>
    <col min="2973" max="2973" width="45.59765625" bestFit="1" customWidth="1"/>
    <col min="2974" max="2974" width="41.06640625" bestFit="1" customWidth="1"/>
    <col min="2975" max="2975" width="32.46484375" bestFit="1" customWidth="1"/>
    <col min="2976" max="2976" width="47.1328125" bestFit="1" customWidth="1"/>
    <col min="2977" max="2977" width="28.06640625" bestFit="1" customWidth="1"/>
    <col min="2978" max="2978" width="52.53125" bestFit="1" customWidth="1"/>
    <col min="2979" max="2979" width="10" bestFit="1" customWidth="1"/>
    <col min="2980" max="2980" width="37.53125" bestFit="1" customWidth="1"/>
    <col min="2981" max="2981" width="43.33203125" bestFit="1" customWidth="1"/>
    <col min="2982" max="2982" width="44.1328125" bestFit="1" customWidth="1"/>
    <col min="2983" max="2983" width="47.53125" bestFit="1" customWidth="1"/>
    <col min="2984" max="2984" width="7.73046875" bestFit="1" customWidth="1"/>
    <col min="2985" max="2985" width="36.1328125" bestFit="1" customWidth="1"/>
    <col min="2986" max="2986" width="25.1328125" bestFit="1" customWidth="1"/>
    <col min="2987" max="2987" width="32.73046875" bestFit="1" customWidth="1"/>
    <col min="2988" max="2988" width="23.46484375" bestFit="1" customWidth="1"/>
    <col min="2989" max="2989" width="43.265625" bestFit="1" customWidth="1"/>
    <col min="2990" max="2990" width="35" bestFit="1" customWidth="1"/>
    <col min="2991" max="2991" width="12.46484375" bestFit="1" customWidth="1"/>
    <col min="2992" max="2992" width="45.86328125" bestFit="1" customWidth="1"/>
    <col min="2993" max="2993" width="48.6640625" bestFit="1" customWidth="1"/>
    <col min="2994" max="2994" width="46.6640625" bestFit="1" customWidth="1"/>
    <col min="2995" max="2995" width="20.59765625" bestFit="1" customWidth="1"/>
    <col min="2996" max="2996" width="46.53125" bestFit="1" customWidth="1"/>
    <col min="2997" max="2997" width="18.3984375" bestFit="1" customWidth="1"/>
    <col min="2998" max="2998" width="34.33203125" bestFit="1" customWidth="1"/>
    <col min="2999" max="2999" width="23.19921875" bestFit="1" customWidth="1"/>
    <col min="3000" max="3000" width="50.265625" bestFit="1" customWidth="1"/>
    <col min="3001" max="3001" width="9.9296875" bestFit="1" customWidth="1"/>
    <col min="3002" max="3002" width="10.3984375" bestFit="1" customWidth="1"/>
    <col min="3003" max="3003" width="54.33203125" bestFit="1" customWidth="1"/>
    <col min="3004" max="3004" width="46.46484375" bestFit="1" customWidth="1"/>
    <col min="3005" max="3005" width="48.06640625" bestFit="1" customWidth="1"/>
    <col min="3006" max="3006" width="46" bestFit="1" customWidth="1"/>
    <col min="3007" max="3007" width="34.9296875" bestFit="1" customWidth="1"/>
    <col min="3008" max="3008" width="15.796875" bestFit="1" customWidth="1"/>
    <col min="3009" max="3009" width="15.9296875" bestFit="1" customWidth="1"/>
    <col min="3010" max="3010" width="46.1328125" bestFit="1" customWidth="1"/>
    <col min="3011" max="3011" width="26.86328125" bestFit="1" customWidth="1"/>
    <col min="3012" max="3012" width="34.265625" bestFit="1" customWidth="1"/>
    <col min="3013" max="3013" width="27.46484375" bestFit="1" customWidth="1"/>
    <col min="3014" max="3014" width="46.86328125" bestFit="1" customWidth="1"/>
    <col min="3015" max="3015" width="31.9296875" bestFit="1" customWidth="1"/>
    <col min="3016" max="3016" width="47.46484375" bestFit="1" customWidth="1"/>
    <col min="3017" max="3017" width="13.73046875" bestFit="1" customWidth="1"/>
    <col min="3018" max="3018" width="32.3984375" bestFit="1" customWidth="1"/>
    <col min="3019" max="3019" width="47.1328125" bestFit="1" customWidth="1"/>
    <col min="3020" max="3020" width="25.86328125" bestFit="1" customWidth="1"/>
    <col min="3021" max="3021" width="17.9296875" bestFit="1" customWidth="1"/>
    <col min="3022" max="3022" width="38.796875" bestFit="1" customWidth="1"/>
    <col min="3023" max="3023" width="29.46484375" bestFit="1" customWidth="1"/>
    <col min="3024" max="3024" width="29.3984375" bestFit="1" customWidth="1"/>
    <col min="3025" max="3025" width="13.86328125" bestFit="1" customWidth="1"/>
    <col min="3026" max="3026" width="17" bestFit="1" customWidth="1"/>
    <col min="3027" max="3027" width="51.265625" bestFit="1" customWidth="1"/>
    <col min="3028" max="3028" width="30.06640625" bestFit="1" customWidth="1"/>
    <col min="3029" max="3029" width="36.1328125" bestFit="1" customWidth="1"/>
    <col min="3030" max="3030" width="11.33203125" bestFit="1" customWidth="1"/>
    <col min="3031" max="3031" width="8.73046875" bestFit="1" customWidth="1"/>
    <col min="3032" max="3032" width="29.53125" bestFit="1" customWidth="1"/>
    <col min="3033" max="3033" width="13.46484375" bestFit="1" customWidth="1"/>
    <col min="3034" max="3034" width="19.53125" bestFit="1" customWidth="1"/>
    <col min="3035" max="3035" width="24.19921875" bestFit="1" customWidth="1"/>
    <col min="3036" max="3036" width="38.73046875" bestFit="1" customWidth="1"/>
    <col min="3037" max="3037" width="31.46484375" bestFit="1" customWidth="1"/>
    <col min="3038" max="3038" width="23.33203125" bestFit="1" customWidth="1"/>
    <col min="3039" max="3039" width="22.3984375" bestFit="1" customWidth="1"/>
    <col min="3040" max="3040" width="34.19921875" bestFit="1" customWidth="1"/>
    <col min="3041" max="3041" width="22.33203125" bestFit="1" customWidth="1"/>
    <col min="3042" max="3042" width="9.73046875" bestFit="1" customWidth="1"/>
    <col min="3043" max="3043" width="14.9296875" bestFit="1" customWidth="1"/>
    <col min="3044" max="3044" width="17" bestFit="1" customWidth="1"/>
    <col min="3045" max="3045" width="51.3984375" bestFit="1" customWidth="1"/>
    <col min="3046" max="3046" width="16.59765625" bestFit="1" customWidth="1"/>
    <col min="3047" max="3047" width="32.86328125" bestFit="1" customWidth="1"/>
    <col min="3048" max="3048" width="32.796875" bestFit="1" customWidth="1"/>
    <col min="3049" max="3049" width="21.796875" bestFit="1" customWidth="1"/>
    <col min="3050" max="3050" width="32" bestFit="1" customWidth="1"/>
    <col min="3051" max="3051" width="42.73046875" bestFit="1" customWidth="1"/>
    <col min="3052" max="3052" width="52" bestFit="1" customWidth="1"/>
    <col min="3053" max="3053" width="50.796875" bestFit="1" customWidth="1"/>
    <col min="3054" max="3054" width="23.1328125" bestFit="1" customWidth="1"/>
    <col min="3055" max="3055" width="17.19921875" bestFit="1" customWidth="1"/>
    <col min="3056" max="3056" width="34.53125" bestFit="1" customWidth="1"/>
    <col min="3057" max="3057" width="34.3984375" bestFit="1" customWidth="1"/>
    <col min="3058" max="3058" width="33.6640625" bestFit="1" customWidth="1"/>
    <col min="3059" max="3059" width="46.33203125" bestFit="1" customWidth="1"/>
    <col min="3060" max="3060" width="47.19921875" bestFit="1" customWidth="1"/>
    <col min="3061" max="3061" width="33" bestFit="1" customWidth="1"/>
    <col min="3062" max="3062" width="9" bestFit="1" customWidth="1"/>
    <col min="3063" max="3063" width="33" bestFit="1" customWidth="1"/>
    <col min="3064" max="3064" width="17.53125" bestFit="1" customWidth="1"/>
    <col min="3065" max="3065" width="26.3984375" bestFit="1" customWidth="1"/>
    <col min="3066" max="3066" width="35.6640625" bestFit="1" customWidth="1"/>
    <col min="3067" max="3067" width="37" bestFit="1" customWidth="1"/>
    <col min="3068" max="3068" width="9.6640625" bestFit="1" customWidth="1"/>
    <col min="3069" max="3069" width="41" bestFit="1" customWidth="1"/>
    <col min="3070" max="3070" width="53.73046875" bestFit="1" customWidth="1"/>
    <col min="3071" max="3071" width="29.86328125" bestFit="1" customWidth="1"/>
    <col min="3072" max="3072" width="28.86328125" bestFit="1" customWidth="1"/>
    <col min="3073" max="3073" width="27.6640625" bestFit="1" customWidth="1"/>
    <col min="3074" max="3074" width="19.6640625" bestFit="1" customWidth="1"/>
    <col min="3075" max="3075" width="27.06640625" bestFit="1" customWidth="1"/>
    <col min="3076" max="3076" width="25.1328125" bestFit="1" customWidth="1"/>
    <col min="3077" max="3077" width="48.46484375" bestFit="1" customWidth="1"/>
    <col min="3078" max="3078" width="20.265625" bestFit="1" customWidth="1"/>
    <col min="3079" max="3079" width="18.46484375" bestFit="1" customWidth="1"/>
    <col min="3080" max="3080" width="38.265625" bestFit="1" customWidth="1"/>
    <col min="3081" max="3081" width="49.06640625" bestFit="1" customWidth="1"/>
    <col min="3082" max="3082" width="46.3984375" bestFit="1" customWidth="1"/>
    <col min="3083" max="3083" width="13.59765625" bestFit="1" customWidth="1"/>
    <col min="3084" max="3084" width="17.73046875" bestFit="1" customWidth="1"/>
    <col min="3085" max="3085" width="41.46484375" bestFit="1" customWidth="1"/>
    <col min="3086" max="3086" width="8.59765625" bestFit="1" customWidth="1"/>
    <col min="3087" max="3087" width="45.796875" bestFit="1" customWidth="1"/>
    <col min="3088" max="3088" width="78" bestFit="1" customWidth="1"/>
    <col min="3089" max="3089" width="46.19921875" bestFit="1" customWidth="1"/>
    <col min="3090" max="3090" width="38.06640625" bestFit="1" customWidth="1"/>
    <col min="3091" max="3091" width="28.265625" bestFit="1" customWidth="1"/>
    <col min="3092" max="3092" width="23.33203125" bestFit="1" customWidth="1"/>
    <col min="3093" max="3093" width="43.265625" bestFit="1" customWidth="1"/>
    <col min="3094" max="3094" width="36.73046875" bestFit="1" customWidth="1"/>
    <col min="3095" max="3095" width="38.19921875" bestFit="1" customWidth="1"/>
    <col min="3096" max="3096" width="18.33203125" bestFit="1" customWidth="1"/>
    <col min="3097" max="3097" width="28.06640625" bestFit="1" customWidth="1"/>
    <col min="3098" max="3098" width="25" bestFit="1" customWidth="1"/>
    <col min="3099" max="3099" width="17" bestFit="1" customWidth="1"/>
    <col min="3100" max="3100" width="43.59765625" bestFit="1" customWidth="1"/>
    <col min="3101" max="3101" width="25.33203125" bestFit="1" customWidth="1"/>
    <col min="3102" max="3102" width="46.1328125" bestFit="1" customWidth="1"/>
    <col min="3103" max="3103" width="39.1328125" bestFit="1" customWidth="1"/>
    <col min="3104" max="3104" width="38.33203125" bestFit="1" customWidth="1"/>
    <col min="3105" max="3105" width="26.265625" bestFit="1" customWidth="1"/>
    <col min="3106" max="3106" width="20.53125" bestFit="1" customWidth="1"/>
    <col min="3107" max="3107" width="51.73046875" bestFit="1" customWidth="1"/>
    <col min="3108" max="3108" width="23.73046875" bestFit="1" customWidth="1"/>
    <col min="3109" max="3109" width="48.59765625" bestFit="1" customWidth="1"/>
    <col min="3110" max="3110" width="34.9296875" bestFit="1" customWidth="1"/>
    <col min="3111" max="3111" width="53.59765625" bestFit="1" customWidth="1"/>
    <col min="3112" max="3112" width="54.6640625" bestFit="1" customWidth="1"/>
    <col min="3113" max="3113" width="27.3984375" bestFit="1" customWidth="1"/>
    <col min="3114" max="3114" width="48.46484375" bestFit="1" customWidth="1"/>
    <col min="3115" max="3115" width="25.9296875" bestFit="1" customWidth="1"/>
    <col min="3116" max="3116" width="16.265625" bestFit="1" customWidth="1"/>
    <col min="3117" max="3117" width="8.265625" bestFit="1" customWidth="1"/>
    <col min="3118" max="3118" width="10" bestFit="1" customWidth="1"/>
    <col min="3119" max="3119" width="21.46484375" bestFit="1" customWidth="1"/>
    <col min="3120" max="3120" width="24.59765625" bestFit="1" customWidth="1"/>
    <col min="3121" max="3121" width="50.796875" bestFit="1" customWidth="1"/>
    <col min="3122" max="3122" width="35.86328125" bestFit="1" customWidth="1"/>
    <col min="3123" max="3123" width="18.3984375" bestFit="1" customWidth="1"/>
    <col min="3124" max="3124" width="43.1328125" bestFit="1" customWidth="1"/>
    <col min="3125" max="3125" width="44.1328125" bestFit="1" customWidth="1"/>
    <col min="3126" max="3126" width="41.46484375" bestFit="1" customWidth="1"/>
    <col min="3127" max="3127" width="32.33203125" bestFit="1" customWidth="1"/>
    <col min="3128" max="3128" width="28.53125" bestFit="1" customWidth="1"/>
    <col min="3129" max="3129" width="10.06640625" bestFit="1" customWidth="1"/>
    <col min="3130" max="3130" width="38.06640625" bestFit="1" customWidth="1"/>
    <col min="3131" max="3131" width="30.06640625" bestFit="1" customWidth="1"/>
    <col min="3132" max="3132" width="14.33203125" bestFit="1" customWidth="1"/>
    <col min="3133" max="3133" width="33.6640625" bestFit="1" customWidth="1"/>
    <col min="3134" max="3134" width="20.33203125" bestFit="1" customWidth="1"/>
    <col min="3135" max="3135" width="30.9296875" bestFit="1" customWidth="1"/>
    <col min="3136" max="3136" width="35.265625" bestFit="1" customWidth="1"/>
    <col min="3137" max="3137" width="52.33203125" bestFit="1" customWidth="1"/>
    <col min="3138" max="3138" width="5.3984375" bestFit="1" customWidth="1"/>
    <col min="3139" max="3139" width="30.33203125" bestFit="1" customWidth="1"/>
    <col min="3140" max="3140" width="50.53125" bestFit="1" customWidth="1"/>
    <col min="3141" max="3141" width="45.9296875" bestFit="1" customWidth="1"/>
    <col min="3142" max="3142" width="17.73046875" bestFit="1" customWidth="1"/>
    <col min="3143" max="3143" width="45.46484375" bestFit="1" customWidth="1"/>
    <col min="3144" max="3144" width="26.1328125" bestFit="1" customWidth="1"/>
    <col min="3145" max="3145" width="34.86328125" bestFit="1" customWidth="1"/>
    <col min="3146" max="3146" width="30.86328125" bestFit="1" customWidth="1"/>
    <col min="3147" max="3147" width="32.1328125" bestFit="1" customWidth="1"/>
    <col min="3148" max="3148" width="26.59765625" bestFit="1" customWidth="1"/>
    <col min="3149" max="3149" width="14.3984375" bestFit="1" customWidth="1"/>
    <col min="3150" max="3150" width="12.265625" bestFit="1" customWidth="1"/>
    <col min="3151" max="3151" width="25.73046875" bestFit="1" customWidth="1"/>
    <col min="3152" max="3152" width="16" bestFit="1" customWidth="1"/>
    <col min="3153" max="3153" width="26.3984375" bestFit="1" customWidth="1"/>
    <col min="3154" max="3154" width="30.86328125" bestFit="1" customWidth="1"/>
    <col min="3155" max="3155" width="51.06640625" bestFit="1" customWidth="1"/>
    <col min="3156" max="3156" width="15.1328125" bestFit="1" customWidth="1"/>
    <col min="3157" max="3157" width="28.1328125" bestFit="1" customWidth="1"/>
    <col min="3158" max="3158" width="34" bestFit="1" customWidth="1"/>
    <col min="3159" max="3159" width="46.6640625" bestFit="1" customWidth="1"/>
    <col min="3160" max="3160" width="14.73046875" bestFit="1" customWidth="1"/>
    <col min="3161" max="3161" width="47.6640625" bestFit="1" customWidth="1"/>
    <col min="3162" max="3162" width="20.73046875" bestFit="1" customWidth="1"/>
    <col min="3163" max="3163" width="43.73046875" bestFit="1" customWidth="1"/>
    <col min="3164" max="3164" width="24.6640625" bestFit="1" customWidth="1"/>
    <col min="3165" max="3165" width="19.1328125" bestFit="1" customWidth="1"/>
    <col min="3166" max="3166" width="17.1328125" bestFit="1" customWidth="1"/>
    <col min="3167" max="3167" width="46.53125" bestFit="1" customWidth="1"/>
    <col min="3168" max="3168" width="30.1328125" bestFit="1" customWidth="1"/>
    <col min="3169" max="3169" width="33.86328125" bestFit="1" customWidth="1"/>
    <col min="3170" max="3170" width="34.796875" bestFit="1" customWidth="1"/>
    <col min="3171" max="3171" width="46.265625" bestFit="1" customWidth="1"/>
    <col min="3172" max="3172" width="42.6640625" bestFit="1" customWidth="1"/>
    <col min="3173" max="3173" width="33.33203125" bestFit="1" customWidth="1"/>
    <col min="3174" max="3174" width="39.6640625" bestFit="1" customWidth="1"/>
    <col min="3175" max="3175" width="39.9296875" bestFit="1" customWidth="1"/>
    <col min="3176" max="3176" width="40.1328125" bestFit="1" customWidth="1"/>
    <col min="3177" max="3177" width="25.3984375" bestFit="1" customWidth="1"/>
    <col min="3178" max="3178" width="71.06640625" bestFit="1" customWidth="1"/>
    <col min="3179" max="3179" width="22.19921875" bestFit="1" customWidth="1"/>
    <col min="3180" max="3180" width="42.59765625" bestFit="1" customWidth="1"/>
    <col min="3181" max="3181" width="54.46484375" bestFit="1" customWidth="1"/>
    <col min="3182" max="3182" width="16.59765625" bestFit="1" customWidth="1"/>
    <col min="3183" max="3183" width="35.86328125" bestFit="1" customWidth="1"/>
    <col min="3184" max="3184" width="15.3984375" bestFit="1" customWidth="1"/>
    <col min="3185" max="3185" width="36.59765625" bestFit="1" customWidth="1"/>
    <col min="3186" max="3186" width="18.53125" bestFit="1" customWidth="1"/>
    <col min="3187" max="3187" width="19.33203125" bestFit="1" customWidth="1"/>
    <col min="3188" max="3188" width="47.06640625" bestFit="1" customWidth="1"/>
    <col min="3189" max="3189" width="55.3984375" bestFit="1" customWidth="1"/>
    <col min="3190" max="3190" width="46.86328125" bestFit="1" customWidth="1"/>
    <col min="3191" max="3191" width="24.06640625" bestFit="1" customWidth="1"/>
    <col min="3192" max="3192" width="44" bestFit="1" customWidth="1"/>
    <col min="3193" max="3193" width="22.1328125" bestFit="1" customWidth="1"/>
    <col min="3194" max="3194" width="31.06640625" bestFit="1" customWidth="1"/>
    <col min="3195" max="3195" width="35.53125" bestFit="1" customWidth="1"/>
    <col min="3196" max="3196" width="51.3984375" bestFit="1" customWidth="1"/>
    <col min="3197" max="3197" width="48.19921875" bestFit="1" customWidth="1"/>
    <col min="3198" max="3198" width="16.53125" bestFit="1" customWidth="1"/>
    <col min="3199" max="3199" width="21.59765625" bestFit="1" customWidth="1"/>
    <col min="3200" max="3200" width="40.265625" bestFit="1" customWidth="1"/>
    <col min="3201" max="3201" width="27.59765625" bestFit="1" customWidth="1"/>
    <col min="3202" max="3202" width="35.73046875" bestFit="1" customWidth="1"/>
    <col min="3203" max="3203" width="40.06640625" bestFit="1" customWidth="1"/>
    <col min="3204" max="3204" width="37.73046875" bestFit="1" customWidth="1"/>
    <col min="3205" max="3205" width="16.46484375" bestFit="1" customWidth="1"/>
    <col min="3206" max="3206" width="31.265625" bestFit="1" customWidth="1"/>
    <col min="3207" max="3207" width="35.796875" bestFit="1" customWidth="1"/>
    <col min="3208" max="3208" width="8.796875" bestFit="1" customWidth="1"/>
    <col min="3209" max="3209" width="32.06640625" bestFit="1" customWidth="1"/>
    <col min="3210" max="3210" width="49.86328125" bestFit="1" customWidth="1"/>
    <col min="3211" max="3211" width="27.3984375" bestFit="1" customWidth="1"/>
    <col min="3212" max="3212" width="29.59765625" bestFit="1" customWidth="1"/>
    <col min="3213" max="3213" width="49.86328125" bestFit="1" customWidth="1"/>
    <col min="3214" max="3214" width="35.46484375" bestFit="1" customWidth="1"/>
    <col min="3215" max="3215" width="44.3984375" bestFit="1" customWidth="1"/>
    <col min="3216" max="3216" width="33.9296875" bestFit="1" customWidth="1"/>
    <col min="3217" max="3217" width="7.73046875" bestFit="1" customWidth="1"/>
    <col min="3218" max="3218" width="23.6640625" bestFit="1" customWidth="1"/>
    <col min="3219" max="3219" width="22" bestFit="1" customWidth="1"/>
    <col min="3220" max="3220" width="44.73046875" bestFit="1" customWidth="1"/>
    <col min="3221" max="3221" width="22.3984375" bestFit="1" customWidth="1"/>
    <col min="3222" max="3222" width="52.19921875" bestFit="1" customWidth="1"/>
    <col min="3223" max="3223" width="43.06640625" bestFit="1" customWidth="1"/>
    <col min="3224" max="3224" width="54.33203125" bestFit="1" customWidth="1"/>
    <col min="3225" max="3225" width="18.33203125" bestFit="1" customWidth="1"/>
    <col min="3226" max="3226" width="19.53125" bestFit="1" customWidth="1"/>
    <col min="3227" max="3227" width="32.33203125" bestFit="1" customWidth="1"/>
    <col min="3228" max="3228" width="52.46484375" bestFit="1" customWidth="1"/>
    <col min="3229" max="3229" width="25.06640625" bestFit="1" customWidth="1"/>
    <col min="3230" max="3230" width="44.73046875" bestFit="1" customWidth="1"/>
    <col min="3231" max="3231" width="13.53125" bestFit="1" customWidth="1"/>
    <col min="3232" max="3232" width="16.53125" bestFit="1" customWidth="1"/>
    <col min="3233" max="3233" width="45.46484375" bestFit="1" customWidth="1"/>
    <col min="3234" max="3234" width="12.9296875" bestFit="1" customWidth="1"/>
    <col min="3235" max="3235" width="13.53125" bestFit="1" customWidth="1"/>
    <col min="3236" max="3236" width="34.33203125" bestFit="1" customWidth="1"/>
    <col min="3237" max="3237" width="34.46484375" bestFit="1" customWidth="1"/>
    <col min="3238" max="3238" width="37.73046875" bestFit="1" customWidth="1"/>
    <col min="3239" max="3239" width="37.3984375" bestFit="1" customWidth="1"/>
    <col min="3240" max="3240" width="19.9296875" bestFit="1" customWidth="1"/>
    <col min="3241" max="3241" width="19.19921875" bestFit="1" customWidth="1"/>
    <col min="3242" max="3242" width="26.59765625" bestFit="1" customWidth="1"/>
    <col min="3243" max="3243" width="19.3984375" bestFit="1" customWidth="1"/>
    <col min="3244" max="3244" width="37.3984375" bestFit="1" customWidth="1"/>
    <col min="3245" max="3245" width="28.265625" bestFit="1" customWidth="1"/>
    <col min="3246" max="3246" width="48.59765625" bestFit="1" customWidth="1"/>
    <col min="3247" max="3247" width="33.796875" bestFit="1" customWidth="1"/>
    <col min="3248" max="3248" width="38.265625" bestFit="1" customWidth="1"/>
    <col min="3249" max="3249" width="39.3984375" bestFit="1" customWidth="1"/>
    <col min="3250" max="3250" width="34.73046875" bestFit="1" customWidth="1"/>
    <col min="3251" max="3251" width="49" bestFit="1" customWidth="1"/>
    <col min="3252" max="3252" width="18.53125" bestFit="1" customWidth="1"/>
    <col min="3253" max="3253" width="24.6640625" bestFit="1" customWidth="1"/>
    <col min="3254" max="3254" width="35.33203125" bestFit="1" customWidth="1"/>
    <col min="3255" max="3255" width="25.06640625" bestFit="1" customWidth="1"/>
    <col min="3256" max="3256" width="34.59765625" bestFit="1" customWidth="1"/>
    <col min="3257" max="3257" width="16.9296875" bestFit="1" customWidth="1"/>
    <col min="3258" max="3258" width="15" bestFit="1" customWidth="1"/>
    <col min="3259" max="3259" width="40.1328125" bestFit="1" customWidth="1"/>
    <col min="3260" max="3260" width="35.33203125" bestFit="1" customWidth="1"/>
    <col min="3261" max="3261" width="47.1328125" bestFit="1" customWidth="1"/>
    <col min="3262" max="3262" width="15.19921875" bestFit="1" customWidth="1"/>
    <col min="3263" max="3263" width="15.1328125" bestFit="1" customWidth="1"/>
    <col min="3264" max="3264" width="16.06640625" bestFit="1" customWidth="1"/>
    <col min="3265" max="3265" width="39.86328125" bestFit="1" customWidth="1"/>
    <col min="3266" max="3266" width="49.46484375" bestFit="1" customWidth="1"/>
    <col min="3267" max="3267" width="50.3984375" bestFit="1" customWidth="1"/>
    <col min="3268" max="3268" width="8" bestFit="1" customWidth="1"/>
    <col min="3269" max="3269" width="35.46484375" bestFit="1" customWidth="1"/>
    <col min="3270" max="3270" width="41.1328125" bestFit="1" customWidth="1"/>
    <col min="3271" max="3271" width="24" bestFit="1" customWidth="1"/>
    <col min="3272" max="3272" width="31.1328125" bestFit="1" customWidth="1"/>
    <col min="3273" max="3273" width="25.06640625" bestFit="1" customWidth="1"/>
    <col min="3274" max="3274" width="24.3984375" bestFit="1" customWidth="1"/>
    <col min="3275" max="3275" width="30.53125" bestFit="1" customWidth="1"/>
    <col min="3276" max="3276" width="31.73046875" bestFit="1" customWidth="1"/>
    <col min="3277" max="3277" width="27.33203125" bestFit="1" customWidth="1"/>
    <col min="3278" max="3278" width="17.265625" bestFit="1" customWidth="1"/>
    <col min="3279" max="3279" width="35.53125" bestFit="1" customWidth="1"/>
    <col min="3280" max="3280" width="42.3984375" bestFit="1" customWidth="1"/>
    <col min="3281" max="3281" width="34.3984375" bestFit="1" customWidth="1"/>
    <col min="3282" max="3282" width="30" bestFit="1" customWidth="1"/>
    <col min="3283" max="3283" width="29.59765625" bestFit="1" customWidth="1"/>
    <col min="3284" max="3284" width="54.73046875" bestFit="1" customWidth="1"/>
    <col min="3285" max="3285" width="24.33203125" bestFit="1" customWidth="1"/>
    <col min="3286" max="3286" width="36" bestFit="1" customWidth="1"/>
    <col min="3287" max="3287" width="48" bestFit="1" customWidth="1"/>
    <col min="3288" max="3288" width="32.86328125" bestFit="1" customWidth="1"/>
    <col min="3289" max="3289" width="20.06640625" bestFit="1" customWidth="1"/>
    <col min="3290" max="3290" width="41.9296875" bestFit="1" customWidth="1"/>
    <col min="3291" max="3291" width="24" bestFit="1" customWidth="1"/>
    <col min="3292" max="3292" width="28.06640625" bestFit="1" customWidth="1"/>
    <col min="3293" max="3293" width="40.46484375" bestFit="1" customWidth="1"/>
    <col min="3294" max="3294" width="29.3984375" bestFit="1" customWidth="1"/>
    <col min="3295" max="3295" width="47.1328125" bestFit="1" customWidth="1"/>
    <col min="3296" max="3296" width="50.3984375" bestFit="1" customWidth="1"/>
    <col min="3297" max="3297" width="20.6640625" bestFit="1" customWidth="1"/>
    <col min="3298" max="3298" width="43.265625" bestFit="1" customWidth="1"/>
    <col min="3299" max="3299" width="7.19921875" bestFit="1" customWidth="1"/>
    <col min="3300" max="3300" width="53.1328125" bestFit="1" customWidth="1"/>
    <col min="3301" max="3301" width="9.1328125" bestFit="1" customWidth="1"/>
    <col min="3302" max="3302" width="51.796875" bestFit="1" customWidth="1"/>
    <col min="3303" max="3303" width="20.3984375" bestFit="1" customWidth="1"/>
    <col min="3304" max="3304" width="7.59765625" bestFit="1" customWidth="1"/>
    <col min="3305" max="3305" width="38.06640625" bestFit="1" customWidth="1"/>
    <col min="3306" max="3306" width="18.06640625" bestFit="1" customWidth="1"/>
    <col min="3307" max="3307" width="9.53125" bestFit="1" customWidth="1"/>
    <col min="3308" max="3308" width="26.3984375" bestFit="1" customWidth="1"/>
    <col min="3309" max="3309" width="10.9296875" bestFit="1" customWidth="1"/>
    <col min="3310" max="3310" width="42.06640625" bestFit="1" customWidth="1"/>
    <col min="3311" max="3311" width="48.19921875" bestFit="1" customWidth="1"/>
    <col min="3312" max="3312" width="36.33203125" bestFit="1" customWidth="1"/>
    <col min="3313" max="3313" width="27.3984375" bestFit="1" customWidth="1"/>
    <col min="3314" max="3314" width="15.265625" bestFit="1" customWidth="1"/>
    <col min="3315" max="3315" width="21.53125" bestFit="1" customWidth="1"/>
    <col min="3316" max="3316" width="37.73046875" bestFit="1" customWidth="1"/>
    <col min="3317" max="3317" width="28.9296875" bestFit="1" customWidth="1"/>
    <col min="3318" max="3318" width="24.06640625" bestFit="1" customWidth="1"/>
    <col min="3319" max="3319" width="22.3984375" bestFit="1" customWidth="1"/>
    <col min="3320" max="3320" width="46.73046875" bestFit="1" customWidth="1"/>
    <col min="3321" max="3321" width="37.265625" bestFit="1" customWidth="1"/>
    <col min="3322" max="3322" width="52.06640625" bestFit="1" customWidth="1"/>
    <col min="3323" max="3323" width="18.265625" bestFit="1" customWidth="1"/>
    <col min="3324" max="3324" width="26.53125" bestFit="1" customWidth="1"/>
    <col min="3325" max="3325" width="24" bestFit="1" customWidth="1"/>
    <col min="3326" max="3326" width="30.73046875" bestFit="1" customWidth="1"/>
    <col min="3327" max="3327" width="34.06640625" bestFit="1" customWidth="1"/>
    <col min="3328" max="3328" width="23.9296875" bestFit="1" customWidth="1"/>
    <col min="3329" max="3329" width="40.06640625" bestFit="1" customWidth="1"/>
    <col min="3330" max="3330" width="17.1328125" bestFit="1" customWidth="1"/>
    <col min="3331" max="3331" width="24.1328125" bestFit="1" customWidth="1"/>
    <col min="3332" max="3332" width="49.796875" bestFit="1" customWidth="1"/>
    <col min="3333" max="3333" width="47" bestFit="1" customWidth="1"/>
    <col min="3334" max="3334" width="21.9296875" bestFit="1" customWidth="1"/>
    <col min="3335" max="3335" width="16" bestFit="1" customWidth="1"/>
    <col min="3336" max="3336" width="50.3984375" bestFit="1" customWidth="1"/>
    <col min="3337" max="3337" width="15.6640625" bestFit="1" customWidth="1"/>
    <col min="3338" max="3338" width="11.19921875" bestFit="1" customWidth="1"/>
    <col min="3339" max="3339" width="16.265625" bestFit="1" customWidth="1"/>
    <col min="3340" max="3340" width="49.73046875" bestFit="1" customWidth="1"/>
    <col min="3341" max="3341" width="36" bestFit="1" customWidth="1"/>
    <col min="3342" max="3343" width="48.53125" bestFit="1" customWidth="1"/>
    <col min="3344" max="3344" width="12.33203125" bestFit="1" customWidth="1"/>
    <col min="3345" max="3345" width="26.9296875" bestFit="1" customWidth="1"/>
    <col min="3346" max="3346" width="36.6640625" bestFit="1" customWidth="1"/>
    <col min="3347" max="3347" width="19.73046875" bestFit="1" customWidth="1"/>
    <col min="3348" max="3348" width="42.796875" bestFit="1" customWidth="1"/>
    <col min="3349" max="3349" width="19" bestFit="1" customWidth="1"/>
    <col min="3350" max="3350" width="36.53125" bestFit="1" customWidth="1"/>
    <col min="3351" max="3351" width="37.9296875" bestFit="1" customWidth="1"/>
    <col min="3352" max="3352" width="39.1328125" bestFit="1" customWidth="1"/>
    <col min="3353" max="3353" width="21.6640625" bestFit="1" customWidth="1"/>
    <col min="3354" max="3354" width="42.53125" bestFit="1" customWidth="1"/>
    <col min="3355" max="3355" width="38.19921875" bestFit="1" customWidth="1"/>
    <col min="3356" max="3356" width="47.86328125" bestFit="1" customWidth="1"/>
    <col min="3357" max="3357" width="27.59765625" bestFit="1" customWidth="1"/>
    <col min="3358" max="3358" width="27.53125" bestFit="1" customWidth="1"/>
    <col min="3359" max="3359" width="53.46484375" bestFit="1" customWidth="1"/>
    <col min="3360" max="3360" width="10.46484375" bestFit="1" customWidth="1"/>
    <col min="3361" max="3361" width="19.3984375" bestFit="1" customWidth="1"/>
    <col min="3362" max="3362" width="39.6640625" bestFit="1" customWidth="1"/>
    <col min="3363" max="3363" width="34.53125" bestFit="1" customWidth="1"/>
    <col min="3364" max="3364" width="19.6640625" bestFit="1" customWidth="1"/>
    <col min="3365" max="3365" width="24.19921875" bestFit="1" customWidth="1"/>
    <col min="3366" max="3366" width="10.46484375" bestFit="1" customWidth="1"/>
    <col min="3367" max="3367" width="9.9296875" bestFit="1" customWidth="1"/>
    <col min="3368" max="3368" width="17.265625" bestFit="1" customWidth="1"/>
    <col min="3369" max="3369" width="48.33203125" bestFit="1" customWidth="1"/>
    <col min="3370" max="3370" width="42.9296875" bestFit="1" customWidth="1"/>
    <col min="3371" max="3371" width="25.59765625" bestFit="1" customWidth="1"/>
    <col min="3372" max="3372" width="16.3984375" bestFit="1" customWidth="1"/>
    <col min="3373" max="3373" width="26" bestFit="1" customWidth="1"/>
    <col min="3374" max="3374" width="30.3984375" bestFit="1" customWidth="1"/>
    <col min="3375" max="3375" width="32.06640625" bestFit="1" customWidth="1"/>
    <col min="3376" max="3376" width="39" bestFit="1" customWidth="1"/>
    <col min="3377" max="3377" width="31.59765625" bestFit="1" customWidth="1"/>
    <col min="3378" max="3378" width="48.59765625" bestFit="1" customWidth="1"/>
    <col min="3379" max="3379" width="35.1328125" bestFit="1" customWidth="1"/>
    <col min="3380" max="3380" width="35.19921875" bestFit="1" customWidth="1"/>
    <col min="3381" max="3381" width="44.86328125" bestFit="1" customWidth="1"/>
    <col min="3382" max="3382" width="43" bestFit="1" customWidth="1"/>
    <col min="3383" max="3383" width="16.06640625" bestFit="1" customWidth="1"/>
    <col min="3384" max="3384" width="45.53125" bestFit="1" customWidth="1"/>
    <col min="3385" max="3385" width="25.53125" bestFit="1" customWidth="1"/>
    <col min="3386" max="3386" width="35.265625" bestFit="1" customWidth="1"/>
    <col min="3387" max="3387" width="20.796875" bestFit="1" customWidth="1"/>
    <col min="3388" max="3388" width="12.9296875" bestFit="1" customWidth="1"/>
    <col min="3389" max="3389" width="16" bestFit="1" customWidth="1"/>
    <col min="3390" max="3390" width="12.46484375" bestFit="1" customWidth="1"/>
    <col min="3391" max="3391" width="20.265625" bestFit="1" customWidth="1"/>
    <col min="3392" max="3392" width="19.19921875" bestFit="1" customWidth="1"/>
    <col min="3393" max="3393" width="34.73046875" bestFit="1" customWidth="1"/>
    <col min="3394" max="3394" width="27.19921875" bestFit="1" customWidth="1"/>
    <col min="3395" max="3395" width="25.796875" bestFit="1" customWidth="1"/>
    <col min="3396" max="3396" width="43.3984375" bestFit="1" customWidth="1"/>
    <col min="3397" max="3397" width="21.19921875" bestFit="1" customWidth="1"/>
    <col min="3398" max="3398" width="10.59765625" bestFit="1" customWidth="1"/>
    <col min="3399" max="3399" width="39.53125" bestFit="1" customWidth="1"/>
    <col min="3400" max="3400" width="22.86328125" bestFit="1" customWidth="1"/>
    <col min="3401" max="3401" width="24.33203125" bestFit="1" customWidth="1"/>
    <col min="3402" max="3402" width="14.86328125" bestFit="1" customWidth="1"/>
    <col min="3403" max="3403" width="17.59765625" bestFit="1" customWidth="1"/>
    <col min="3404" max="3404" width="30" bestFit="1" customWidth="1"/>
    <col min="3405" max="3405" width="14.06640625" bestFit="1" customWidth="1"/>
    <col min="3406" max="3406" width="26.73046875" bestFit="1" customWidth="1"/>
    <col min="3407" max="3407" width="25.73046875" bestFit="1" customWidth="1"/>
    <col min="3408" max="3408" width="50" bestFit="1" customWidth="1"/>
    <col min="3409" max="3409" width="13.46484375" bestFit="1" customWidth="1"/>
    <col min="3410" max="3410" width="22.06640625" bestFit="1" customWidth="1"/>
    <col min="3411" max="3411" width="17.3984375" bestFit="1" customWidth="1"/>
    <col min="3412" max="3412" width="50.6640625" bestFit="1" customWidth="1"/>
    <col min="3413" max="3413" width="23.46484375" bestFit="1" customWidth="1"/>
    <col min="3414" max="3414" width="12.06640625" bestFit="1" customWidth="1"/>
    <col min="3415" max="3415" width="22.06640625" bestFit="1" customWidth="1"/>
    <col min="3416" max="3416" width="33.46484375" bestFit="1" customWidth="1"/>
    <col min="3417" max="3417" width="41.9296875" bestFit="1" customWidth="1"/>
    <col min="3418" max="3418" width="46.59765625" bestFit="1" customWidth="1"/>
    <col min="3419" max="3419" width="27.1328125" bestFit="1" customWidth="1"/>
    <col min="3420" max="3420" width="26.796875" bestFit="1" customWidth="1"/>
    <col min="3421" max="3421" width="9.6640625" bestFit="1" customWidth="1"/>
    <col min="3422" max="3422" width="35.06640625" bestFit="1" customWidth="1"/>
    <col min="3423" max="3423" width="21.59765625" bestFit="1" customWidth="1"/>
    <col min="3424" max="3424" width="17.3984375" bestFit="1" customWidth="1"/>
    <col min="3425" max="3425" width="26.59765625" bestFit="1" customWidth="1"/>
    <col min="3426" max="3426" width="52.265625" bestFit="1" customWidth="1"/>
    <col min="3427" max="3427" width="7" bestFit="1" customWidth="1"/>
    <col min="3428" max="3428" width="21.1328125" bestFit="1" customWidth="1"/>
    <col min="3429" max="3429" width="15.86328125" bestFit="1" customWidth="1"/>
    <col min="3430" max="3430" width="48.3984375" bestFit="1" customWidth="1"/>
    <col min="3431" max="3431" width="20.19921875" bestFit="1" customWidth="1"/>
    <col min="3432" max="3432" width="30.53125" bestFit="1" customWidth="1"/>
    <col min="3433" max="3433" width="13.06640625" bestFit="1" customWidth="1"/>
    <col min="3434" max="3434" width="45.59765625" bestFit="1" customWidth="1"/>
    <col min="3435" max="3435" width="11.59765625" bestFit="1" customWidth="1"/>
    <col min="3436" max="3436" width="47.265625" bestFit="1" customWidth="1"/>
    <col min="3437" max="3437" width="43.53125" bestFit="1" customWidth="1"/>
    <col min="3438" max="3438" width="34.06640625" bestFit="1" customWidth="1"/>
    <col min="3439" max="3439" width="45.86328125" bestFit="1" customWidth="1"/>
    <col min="3440" max="3440" width="28.3984375" bestFit="1" customWidth="1"/>
    <col min="3441" max="3441" width="20.73046875" bestFit="1" customWidth="1"/>
    <col min="3442" max="3442" width="41.33203125" bestFit="1" customWidth="1"/>
    <col min="3443" max="3443" width="40.1328125" bestFit="1" customWidth="1"/>
    <col min="3444" max="3444" width="24.265625" bestFit="1" customWidth="1"/>
    <col min="3445" max="3445" width="16.06640625" bestFit="1" customWidth="1"/>
    <col min="3446" max="3446" width="26.9296875" bestFit="1" customWidth="1"/>
    <col min="3447" max="3447" width="50.19921875" bestFit="1" customWidth="1"/>
    <col min="3448" max="3448" width="23.796875" bestFit="1" customWidth="1"/>
    <col min="3449" max="3449" width="24.46484375" bestFit="1" customWidth="1"/>
    <col min="3450" max="3450" width="14.59765625" bestFit="1" customWidth="1"/>
    <col min="3451" max="3451" width="37.86328125" bestFit="1" customWidth="1"/>
    <col min="3452" max="3452" width="20.3984375" bestFit="1" customWidth="1"/>
    <col min="3453" max="3453" width="10.6640625" bestFit="1" customWidth="1"/>
    <col min="3454" max="3454" width="18.86328125" bestFit="1" customWidth="1"/>
    <col min="3455" max="3455" width="34.33203125" bestFit="1" customWidth="1"/>
    <col min="3456" max="3456" width="50.46484375" bestFit="1" customWidth="1"/>
    <col min="3457" max="3457" width="14.46484375" bestFit="1" customWidth="1"/>
    <col min="3458" max="3458" width="29.73046875" bestFit="1" customWidth="1"/>
    <col min="3459" max="3459" width="23.46484375" bestFit="1" customWidth="1"/>
    <col min="3460" max="3460" width="24.19921875" bestFit="1" customWidth="1"/>
    <col min="3461" max="3461" width="17.265625" bestFit="1" customWidth="1"/>
    <col min="3462" max="3462" width="25.53125" bestFit="1" customWidth="1"/>
    <col min="3463" max="3463" width="24.33203125" bestFit="1" customWidth="1"/>
    <col min="3464" max="3464" width="20.19921875" bestFit="1" customWidth="1"/>
    <col min="3465" max="3465" width="31.6640625" bestFit="1" customWidth="1"/>
    <col min="3466" max="3466" width="50.59765625" bestFit="1" customWidth="1"/>
    <col min="3467" max="3467" width="38.06640625" bestFit="1" customWidth="1"/>
    <col min="3468" max="3468" width="11.796875" bestFit="1" customWidth="1"/>
    <col min="3469" max="3469" width="43.33203125" bestFit="1" customWidth="1"/>
    <col min="3470" max="3470" width="29.1328125" bestFit="1" customWidth="1"/>
    <col min="3471" max="3471" width="25.33203125" bestFit="1" customWidth="1"/>
    <col min="3472" max="3472" width="48.796875" bestFit="1" customWidth="1"/>
    <col min="3473" max="3473" width="37.33203125" bestFit="1" customWidth="1"/>
    <col min="3474" max="3474" width="16.6640625" bestFit="1" customWidth="1"/>
    <col min="3475" max="3475" width="27" bestFit="1" customWidth="1"/>
    <col min="3476" max="3476" width="21.265625" bestFit="1" customWidth="1"/>
    <col min="3477" max="3477" width="32.86328125" bestFit="1" customWidth="1"/>
    <col min="3478" max="3478" width="26.265625" bestFit="1" customWidth="1"/>
    <col min="3479" max="3479" width="45.53125" bestFit="1" customWidth="1"/>
    <col min="3480" max="3480" width="25.86328125" bestFit="1" customWidth="1"/>
    <col min="3481" max="3481" width="30.9296875" bestFit="1" customWidth="1"/>
    <col min="3482" max="3482" width="11.06640625" bestFit="1" customWidth="1"/>
    <col min="3483" max="3483" width="17.6640625" bestFit="1" customWidth="1"/>
    <col min="3484" max="3484" width="17.265625" bestFit="1" customWidth="1"/>
    <col min="3485" max="3485" width="31.19921875" bestFit="1" customWidth="1"/>
    <col min="3486" max="3486" width="14.46484375" bestFit="1" customWidth="1"/>
    <col min="3487" max="3487" width="13.19921875" bestFit="1" customWidth="1"/>
    <col min="3488" max="3488" width="23.33203125" bestFit="1" customWidth="1"/>
    <col min="3489" max="3489" width="15.53125" bestFit="1" customWidth="1"/>
    <col min="3490" max="3490" width="50.73046875" bestFit="1" customWidth="1"/>
    <col min="3491" max="3491" width="54.06640625" bestFit="1" customWidth="1"/>
    <col min="3492" max="3492" width="52.33203125" bestFit="1" customWidth="1"/>
    <col min="3493" max="3493" width="27.6640625" bestFit="1" customWidth="1"/>
    <col min="3494" max="3494" width="17" bestFit="1" customWidth="1"/>
    <col min="3495" max="3495" width="48.33203125" bestFit="1" customWidth="1"/>
    <col min="3496" max="3496" width="43.06640625" bestFit="1" customWidth="1"/>
    <col min="3497" max="3497" width="45.53125" bestFit="1" customWidth="1"/>
    <col min="3498" max="3498" width="25.33203125" bestFit="1" customWidth="1"/>
    <col min="3499" max="3499" width="29.86328125" bestFit="1" customWidth="1"/>
    <col min="3500" max="3500" width="21.59765625" bestFit="1" customWidth="1"/>
    <col min="3501" max="3501" width="31.265625" bestFit="1" customWidth="1"/>
    <col min="3502" max="3502" width="34.46484375" bestFit="1" customWidth="1"/>
    <col min="3503" max="3503" width="17.3984375" bestFit="1" customWidth="1"/>
    <col min="3504" max="3504" width="27.73046875" bestFit="1" customWidth="1"/>
    <col min="3505" max="3505" width="20.265625" bestFit="1" customWidth="1"/>
    <col min="3506" max="3506" width="40.59765625" bestFit="1" customWidth="1"/>
    <col min="3507" max="3508" width="20.46484375" bestFit="1" customWidth="1"/>
    <col min="3509" max="3509" width="51.73046875" bestFit="1" customWidth="1"/>
    <col min="3510" max="3510" width="35.1328125" bestFit="1" customWidth="1"/>
    <col min="3511" max="3511" width="25.73046875" bestFit="1" customWidth="1"/>
    <col min="3512" max="3512" width="25.796875" bestFit="1" customWidth="1"/>
    <col min="3513" max="3513" width="19.46484375" bestFit="1" customWidth="1"/>
    <col min="3514" max="3514" width="35.796875" bestFit="1" customWidth="1"/>
    <col min="3515" max="3515" width="40.796875" bestFit="1" customWidth="1"/>
    <col min="3516" max="3516" width="37.33203125" bestFit="1" customWidth="1"/>
    <col min="3517" max="3517" width="16.53125" bestFit="1" customWidth="1"/>
    <col min="3518" max="3518" width="14.3984375" bestFit="1" customWidth="1"/>
    <col min="3519" max="3519" width="10.59765625" bestFit="1" customWidth="1"/>
    <col min="3520" max="3520" width="32.796875" bestFit="1" customWidth="1"/>
    <col min="3521" max="3521" width="20.9296875" bestFit="1" customWidth="1"/>
    <col min="3522" max="3522" width="32.73046875" bestFit="1" customWidth="1"/>
    <col min="3523" max="3523" width="36.06640625" bestFit="1" customWidth="1"/>
    <col min="3524" max="3524" width="15.9296875" bestFit="1" customWidth="1"/>
    <col min="3525" max="3525" width="53.53125" bestFit="1" customWidth="1"/>
    <col min="3526" max="3526" width="39.59765625" bestFit="1" customWidth="1"/>
    <col min="3527" max="3527" width="35.59765625" bestFit="1" customWidth="1"/>
    <col min="3528" max="3528" width="40.46484375" bestFit="1" customWidth="1"/>
    <col min="3529" max="3529" width="55.19921875" bestFit="1" customWidth="1"/>
    <col min="3530" max="3530" width="24" bestFit="1" customWidth="1"/>
    <col min="3531" max="3531" width="56.1328125" bestFit="1" customWidth="1"/>
    <col min="3532" max="3532" width="23.1328125" bestFit="1" customWidth="1"/>
    <col min="3533" max="3533" width="14.33203125" bestFit="1" customWidth="1"/>
    <col min="3534" max="3534" width="29.1328125" bestFit="1" customWidth="1"/>
    <col min="3535" max="3535" width="47.796875" bestFit="1" customWidth="1"/>
    <col min="3536" max="3536" width="49.19921875" bestFit="1" customWidth="1"/>
    <col min="3537" max="3537" width="31.59765625" bestFit="1" customWidth="1"/>
    <col min="3538" max="3538" width="34.1328125" bestFit="1" customWidth="1"/>
    <col min="3539" max="3539" width="27.46484375" bestFit="1" customWidth="1"/>
    <col min="3540" max="3540" width="29.1328125" bestFit="1" customWidth="1"/>
    <col min="3541" max="3541" width="43.265625" bestFit="1" customWidth="1"/>
    <col min="3542" max="3542" width="35.06640625" bestFit="1" customWidth="1"/>
    <col min="3543" max="3543" width="26.46484375" bestFit="1" customWidth="1"/>
    <col min="3544" max="3544" width="21.3984375" bestFit="1" customWidth="1"/>
    <col min="3545" max="3545" width="42.19921875" bestFit="1" customWidth="1"/>
    <col min="3546" max="3546" width="39.53125" bestFit="1" customWidth="1"/>
    <col min="3547" max="3547" width="37.3984375" bestFit="1" customWidth="1"/>
    <col min="3548" max="3548" width="34.86328125" bestFit="1" customWidth="1"/>
    <col min="3549" max="3549" width="17.9296875" bestFit="1" customWidth="1"/>
    <col min="3550" max="3550" width="7.73046875" bestFit="1" customWidth="1"/>
    <col min="3551" max="3551" width="45.59765625" bestFit="1" customWidth="1"/>
    <col min="3552" max="3552" width="28.33203125" bestFit="1" customWidth="1"/>
    <col min="3553" max="3553" width="18.796875" bestFit="1" customWidth="1"/>
    <col min="3554" max="3554" width="40.6640625" bestFit="1" customWidth="1"/>
    <col min="3555" max="3555" width="36.6640625" bestFit="1" customWidth="1"/>
    <col min="3556" max="3556" width="52.33203125" bestFit="1" customWidth="1"/>
    <col min="3557" max="3557" width="34.73046875" bestFit="1" customWidth="1"/>
    <col min="3558" max="3558" width="13.9296875" bestFit="1" customWidth="1"/>
    <col min="3559" max="3559" width="48.265625" bestFit="1" customWidth="1"/>
    <col min="3560" max="3560" width="44.3984375" bestFit="1" customWidth="1"/>
    <col min="3561" max="3561" width="49.265625" bestFit="1" customWidth="1"/>
    <col min="3562" max="3562" width="12.9296875" bestFit="1" customWidth="1"/>
    <col min="3563" max="3563" width="21.46484375" bestFit="1" customWidth="1"/>
    <col min="3564" max="3564" width="50.46484375" bestFit="1" customWidth="1"/>
    <col min="3565" max="3565" width="46" bestFit="1" customWidth="1"/>
    <col min="3566" max="3566" width="16.265625" bestFit="1" customWidth="1"/>
    <col min="3567" max="3567" width="49.59765625" bestFit="1" customWidth="1"/>
    <col min="3568" max="3568" width="32.9296875" bestFit="1" customWidth="1"/>
    <col min="3569" max="3569" width="48.53125" bestFit="1" customWidth="1"/>
    <col min="3570" max="3570" width="37.53125" bestFit="1" customWidth="1"/>
    <col min="3571" max="3571" width="37.265625" bestFit="1" customWidth="1"/>
    <col min="3572" max="3572" width="14.3984375" bestFit="1" customWidth="1"/>
    <col min="3573" max="3573" width="10.796875" bestFit="1" customWidth="1"/>
    <col min="3574" max="3574" width="21.6640625" bestFit="1" customWidth="1"/>
    <col min="3575" max="3575" width="39.86328125" bestFit="1" customWidth="1"/>
    <col min="3576" max="3576" width="26.33203125" bestFit="1" customWidth="1"/>
    <col min="3577" max="3577" width="24" bestFit="1" customWidth="1"/>
    <col min="3578" max="3578" width="42.73046875" bestFit="1" customWidth="1"/>
    <col min="3579" max="3579" width="23" bestFit="1" customWidth="1"/>
    <col min="3580" max="3580" width="20.73046875" bestFit="1" customWidth="1"/>
    <col min="3581" max="3581" width="42.86328125" bestFit="1" customWidth="1"/>
    <col min="3582" max="3582" width="33.86328125" bestFit="1" customWidth="1"/>
    <col min="3583" max="3583" width="30.265625" bestFit="1" customWidth="1"/>
    <col min="3584" max="3584" width="25.1328125" bestFit="1" customWidth="1"/>
    <col min="3585" max="3585" width="12.6640625" bestFit="1" customWidth="1"/>
    <col min="3586" max="3586" width="26.86328125" bestFit="1" customWidth="1"/>
    <col min="3587" max="3587" width="21.46484375" bestFit="1" customWidth="1"/>
    <col min="3588" max="3588" width="22.19921875" bestFit="1" customWidth="1"/>
    <col min="3589" max="3590" width="36.06640625" bestFit="1" customWidth="1"/>
    <col min="3591" max="3591" width="46" bestFit="1" customWidth="1"/>
    <col min="3592" max="3592" width="23.3984375" bestFit="1" customWidth="1"/>
    <col min="3593" max="3593" width="19.59765625" bestFit="1" customWidth="1"/>
    <col min="3594" max="3594" width="40.3984375" bestFit="1" customWidth="1"/>
    <col min="3595" max="3595" width="47.3984375" bestFit="1" customWidth="1"/>
    <col min="3596" max="3596" width="10.796875" bestFit="1" customWidth="1"/>
    <col min="3597" max="3597" width="48.265625" bestFit="1" customWidth="1"/>
    <col min="3598" max="3598" width="20.46484375" bestFit="1" customWidth="1"/>
    <col min="3599" max="3599" width="28.796875" bestFit="1" customWidth="1"/>
    <col min="3600" max="3600" width="17.73046875" bestFit="1" customWidth="1"/>
    <col min="3601" max="3601" width="49.59765625" bestFit="1" customWidth="1"/>
    <col min="3602" max="3602" width="40.6640625" bestFit="1" customWidth="1"/>
    <col min="3603" max="3603" width="27.1328125" bestFit="1" customWidth="1"/>
    <col min="3604" max="3604" width="42.59765625" bestFit="1" customWidth="1"/>
    <col min="3605" max="3605" width="21.9296875" bestFit="1" customWidth="1"/>
    <col min="3606" max="3606" width="42.19921875" bestFit="1" customWidth="1"/>
    <col min="3607" max="3607" width="51.6640625" bestFit="1" customWidth="1"/>
    <col min="3608" max="3608" width="37.9296875" bestFit="1" customWidth="1"/>
    <col min="3609" max="3609" width="20.796875" bestFit="1" customWidth="1"/>
    <col min="3610" max="3610" width="39" bestFit="1" customWidth="1"/>
    <col min="3611" max="3611" width="18.33203125" bestFit="1" customWidth="1"/>
    <col min="3612" max="3612" width="20.6640625" bestFit="1" customWidth="1"/>
    <col min="3613" max="3613" width="51.9296875" bestFit="1" customWidth="1"/>
    <col min="3614" max="3614" width="48.06640625" bestFit="1" customWidth="1"/>
    <col min="3615" max="3615" width="48.86328125" bestFit="1" customWidth="1"/>
    <col min="3616" max="3616" width="25" bestFit="1" customWidth="1"/>
    <col min="3617" max="3617" width="39.796875" bestFit="1" customWidth="1"/>
    <col min="3618" max="3618" width="29.73046875" bestFit="1" customWidth="1"/>
    <col min="3619" max="3619" width="51.59765625" bestFit="1" customWidth="1"/>
    <col min="3620" max="3620" width="28.73046875" bestFit="1" customWidth="1"/>
    <col min="3621" max="3621" width="16.06640625" bestFit="1" customWidth="1"/>
    <col min="3622" max="3622" width="39" bestFit="1" customWidth="1"/>
    <col min="3623" max="3623" width="18.46484375" bestFit="1" customWidth="1"/>
    <col min="3624" max="3624" width="24.6640625" bestFit="1" customWidth="1"/>
    <col min="3625" max="3625" width="17.06640625" bestFit="1" customWidth="1"/>
    <col min="3626" max="3626" width="34.265625" bestFit="1" customWidth="1"/>
    <col min="3627" max="3627" width="47.3984375" bestFit="1" customWidth="1"/>
    <col min="3628" max="3628" width="50.46484375" bestFit="1" customWidth="1"/>
    <col min="3629" max="3629" width="26" bestFit="1" customWidth="1"/>
    <col min="3630" max="3630" width="40.86328125" bestFit="1" customWidth="1"/>
    <col min="3631" max="3631" width="50.265625" bestFit="1" customWidth="1"/>
    <col min="3632" max="3632" width="34.06640625" bestFit="1" customWidth="1"/>
    <col min="3633" max="3633" width="21.33203125" bestFit="1" customWidth="1"/>
    <col min="3634" max="3634" width="40.06640625" bestFit="1" customWidth="1"/>
    <col min="3635" max="3635" width="22" bestFit="1" customWidth="1"/>
    <col min="3636" max="3636" width="47.265625" bestFit="1" customWidth="1"/>
    <col min="3637" max="3637" width="40.796875" bestFit="1" customWidth="1"/>
    <col min="3638" max="3638" width="15.796875" bestFit="1" customWidth="1"/>
    <col min="3639" max="3639" width="36.19921875" bestFit="1" customWidth="1"/>
    <col min="3640" max="3640" width="29.19921875" bestFit="1" customWidth="1"/>
    <col min="3641" max="3641" width="25.9296875" bestFit="1" customWidth="1"/>
    <col min="3642" max="3642" width="43.265625" bestFit="1" customWidth="1"/>
    <col min="3643" max="3643" width="49.796875" bestFit="1" customWidth="1"/>
    <col min="3644" max="3644" width="49" bestFit="1" customWidth="1"/>
    <col min="3645" max="3645" width="21.265625" bestFit="1" customWidth="1"/>
    <col min="3646" max="3646" width="47.265625" bestFit="1" customWidth="1"/>
    <col min="3647" max="3647" width="27.9296875" bestFit="1" customWidth="1"/>
    <col min="3648" max="3648" width="23.9296875" bestFit="1" customWidth="1"/>
    <col min="3649" max="3649" width="46.796875" bestFit="1" customWidth="1"/>
    <col min="3650" max="3650" width="17.796875" bestFit="1" customWidth="1"/>
    <col min="3651" max="3651" width="29.9296875" bestFit="1" customWidth="1"/>
    <col min="3652" max="3652" width="26.6640625" bestFit="1" customWidth="1"/>
    <col min="3653" max="3653" width="16.86328125" bestFit="1" customWidth="1"/>
    <col min="3654" max="3654" width="21.19921875" bestFit="1" customWidth="1"/>
    <col min="3655" max="3655" width="9.3984375" bestFit="1" customWidth="1"/>
    <col min="3656" max="3656" width="19.1328125" bestFit="1" customWidth="1"/>
    <col min="3657" max="3657" width="24.73046875" bestFit="1" customWidth="1"/>
    <col min="3658" max="3658" width="32.19921875" bestFit="1" customWidth="1"/>
    <col min="3659" max="3659" width="21.19921875" bestFit="1" customWidth="1"/>
    <col min="3660" max="3660" width="17.06640625" bestFit="1" customWidth="1"/>
    <col min="3661" max="3661" width="30.46484375" bestFit="1" customWidth="1"/>
    <col min="3662" max="3662" width="16.6640625" bestFit="1" customWidth="1"/>
    <col min="3663" max="3663" width="13" bestFit="1" customWidth="1"/>
    <col min="3664" max="3664" width="33.59765625" bestFit="1" customWidth="1"/>
    <col min="3665" max="3665" width="19.9296875" bestFit="1" customWidth="1"/>
    <col min="3666" max="3666" width="25.06640625" bestFit="1" customWidth="1"/>
    <col min="3667" max="3667" width="28.19921875" bestFit="1" customWidth="1"/>
    <col min="3668" max="3668" width="20.19921875" bestFit="1" customWidth="1"/>
    <col min="3669" max="3669" width="26" bestFit="1" customWidth="1"/>
    <col min="3670" max="3670" width="32.796875" bestFit="1" customWidth="1"/>
    <col min="3671" max="3671" width="18.53125" bestFit="1" customWidth="1"/>
    <col min="3672" max="3672" width="41.53125" bestFit="1" customWidth="1"/>
    <col min="3673" max="3673" width="32.265625" bestFit="1" customWidth="1"/>
    <col min="3674" max="3674" width="42.265625" bestFit="1" customWidth="1"/>
    <col min="3675" max="3675" width="49.53125" bestFit="1" customWidth="1"/>
    <col min="3676" max="3676" width="40" bestFit="1" customWidth="1"/>
    <col min="3677" max="3677" width="11.53125" bestFit="1" customWidth="1"/>
    <col min="3678" max="3678" width="13.1328125" bestFit="1" customWidth="1"/>
    <col min="3679" max="3679" width="42.73046875" bestFit="1" customWidth="1"/>
    <col min="3680" max="3680" width="28.59765625" bestFit="1" customWidth="1"/>
    <col min="3681" max="3681" width="17.3984375" bestFit="1" customWidth="1"/>
    <col min="3682" max="3682" width="11.06640625" bestFit="1" customWidth="1"/>
    <col min="3683" max="3683" width="15.796875" bestFit="1" customWidth="1"/>
    <col min="3684" max="3684" width="37.9296875" bestFit="1" customWidth="1"/>
    <col min="3685" max="3685" width="21.1328125" bestFit="1" customWidth="1"/>
    <col min="3686" max="3686" width="33.6640625" bestFit="1" customWidth="1"/>
    <col min="3687" max="3687" width="35.46484375" bestFit="1" customWidth="1"/>
    <col min="3688" max="3688" width="46.06640625" bestFit="1" customWidth="1"/>
    <col min="3689" max="3689" width="28.796875" bestFit="1" customWidth="1"/>
    <col min="3690" max="3690" width="37.9296875" bestFit="1" customWidth="1"/>
    <col min="3691" max="3691" width="45.9296875" bestFit="1" customWidth="1"/>
    <col min="3692" max="3692" width="45.6640625" bestFit="1" customWidth="1"/>
    <col min="3693" max="3693" width="23" bestFit="1" customWidth="1"/>
    <col min="3694" max="3694" width="40.73046875" bestFit="1" customWidth="1"/>
    <col min="3695" max="3695" width="52.53125" bestFit="1" customWidth="1"/>
    <col min="3696" max="3696" width="19.265625" bestFit="1" customWidth="1"/>
    <col min="3697" max="3697" width="22.6640625" bestFit="1" customWidth="1"/>
    <col min="3698" max="3698" width="16.86328125" bestFit="1" customWidth="1"/>
    <col min="3699" max="3699" width="30.796875" bestFit="1" customWidth="1"/>
    <col min="3700" max="3700" width="19.19921875" bestFit="1" customWidth="1"/>
    <col min="3701" max="3701" width="20.46484375" bestFit="1" customWidth="1"/>
    <col min="3702" max="3702" width="31.33203125" bestFit="1" customWidth="1"/>
    <col min="3703" max="3703" width="46.06640625" bestFit="1" customWidth="1"/>
    <col min="3704" max="3704" width="14.6640625" bestFit="1" customWidth="1"/>
    <col min="3705" max="3705" width="49.3984375" bestFit="1" customWidth="1"/>
    <col min="3706" max="3706" width="45.86328125" bestFit="1" customWidth="1"/>
    <col min="3707" max="3707" width="30.53125" bestFit="1" customWidth="1"/>
    <col min="3708" max="3708" width="15" bestFit="1" customWidth="1"/>
    <col min="3709" max="3709" width="41.9296875" bestFit="1" customWidth="1"/>
    <col min="3710" max="3710" width="29.53125" bestFit="1" customWidth="1"/>
    <col min="3711" max="3711" width="49.3984375" bestFit="1" customWidth="1"/>
    <col min="3712" max="3712" width="51.1328125" bestFit="1" customWidth="1"/>
    <col min="3713" max="3713" width="30.6640625" bestFit="1" customWidth="1"/>
    <col min="3714" max="3714" width="5.3984375" bestFit="1" customWidth="1"/>
    <col min="3715" max="3715" width="50.73046875" bestFit="1" customWidth="1"/>
    <col min="3716" max="3716" width="23.9296875" bestFit="1" customWidth="1"/>
    <col min="3717" max="3717" width="17.59765625" bestFit="1" customWidth="1"/>
    <col min="3718" max="3718" width="23.1328125" bestFit="1" customWidth="1"/>
    <col min="3719" max="3719" width="21.1328125" bestFit="1" customWidth="1"/>
    <col min="3720" max="3720" width="5.19921875" bestFit="1" customWidth="1"/>
    <col min="3721" max="3721" width="46.265625" bestFit="1" customWidth="1"/>
    <col min="3722" max="3722" width="50.1328125" bestFit="1" customWidth="1"/>
    <col min="3723" max="3723" width="53.46484375" bestFit="1" customWidth="1"/>
    <col min="3724" max="3724" width="30.796875" bestFit="1" customWidth="1"/>
    <col min="3725" max="3725" width="24.06640625" bestFit="1" customWidth="1"/>
    <col min="3726" max="3726" width="42.796875" bestFit="1" customWidth="1"/>
    <col min="3727" max="3727" width="13.796875" bestFit="1" customWidth="1"/>
    <col min="3728" max="3728" width="31.796875" bestFit="1" customWidth="1"/>
    <col min="3729" max="3729" width="26.9296875" bestFit="1" customWidth="1"/>
    <col min="3730" max="3730" width="31.33203125" bestFit="1" customWidth="1"/>
    <col min="3731" max="3731" width="12.3984375" bestFit="1" customWidth="1"/>
    <col min="3732" max="3732" width="33.796875" bestFit="1" customWidth="1"/>
    <col min="3733" max="3733" width="47.1328125" bestFit="1" customWidth="1"/>
    <col min="3734" max="3734" width="33.3984375" bestFit="1" customWidth="1"/>
    <col min="3735" max="3735" width="22.06640625" bestFit="1" customWidth="1"/>
    <col min="3736" max="3736" width="15.796875" bestFit="1" customWidth="1"/>
    <col min="3737" max="3737" width="52.06640625" bestFit="1" customWidth="1"/>
    <col min="3738" max="3738" width="32.73046875" bestFit="1" customWidth="1"/>
    <col min="3739" max="3739" width="32" bestFit="1" customWidth="1"/>
    <col min="3740" max="3740" width="26.86328125" bestFit="1" customWidth="1"/>
    <col min="3741" max="3741" width="11.1328125" bestFit="1" customWidth="1"/>
    <col min="3742" max="3742" width="35.265625" bestFit="1" customWidth="1"/>
    <col min="3743" max="3743" width="46.1328125" bestFit="1" customWidth="1"/>
    <col min="3744" max="3744" width="18" bestFit="1" customWidth="1"/>
    <col min="3745" max="3745" width="31.06640625" bestFit="1" customWidth="1"/>
    <col min="3746" max="3746" width="30.3984375" bestFit="1" customWidth="1"/>
    <col min="3747" max="3747" width="14.59765625" bestFit="1" customWidth="1"/>
    <col min="3748" max="3748" width="47.796875" bestFit="1" customWidth="1"/>
    <col min="3749" max="3749" width="19.73046875" bestFit="1" customWidth="1"/>
    <col min="3750" max="3750" width="18.6640625" bestFit="1" customWidth="1"/>
    <col min="3751" max="3751" width="15.06640625" bestFit="1" customWidth="1"/>
    <col min="3752" max="3752" width="37.86328125" bestFit="1" customWidth="1"/>
    <col min="3753" max="3753" width="21.796875" bestFit="1" customWidth="1"/>
    <col min="3754" max="3754" width="37.86328125" bestFit="1" customWidth="1"/>
    <col min="3755" max="3755" width="46.59765625" bestFit="1" customWidth="1"/>
    <col min="3756" max="3756" width="48.33203125" bestFit="1" customWidth="1"/>
    <col min="3757" max="3757" width="32.73046875" bestFit="1" customWidth="1"/>
    <col min="3758" max="3758" width="9.6640625" bestFit="1" customWidth="1"/>
    <col min="3759" max="3759" width="28.19921875" bestFit="1" customWidth="1"/>
    <col min="3760" max="3760" width="11.33203125" bestFit="1" customWidth="1"/>
    <col min="3761" max="3761" width="15.9296875" bestFit="1" customWidth="1"/>
    <col min="3762" max="3762" width="51.59765625" bestFit="1" customWidth="1"/>
    <col min="3763" max="3763" width="44.46484375" bestFit="1" customWidth="1"/>
    <col min="3764" max="3764" width="26.86328125" bestFit="1" customWidth="1"/>
    <col min="3765" max="3765" width="41.53125" bestFit="1" customWidth="1"/>
    <col min="3766" max="3766" width="26.73046875" bestFit="1" customWidth="1"/>
    <col min="3767" max="3767" width="51.73046875" bestFit="1" customWidth="1"/>
    <col min="3768" max="3768" width="42.19921875" bestFit="1" customWidth="1"/>
    <col min="3769" max="3769" width="25.06640625" bestFit="1" customWidth="1"/>
    <col min="3770" max="3770" width="30.19921875" bestFit="1" customWidth="1"/>
    <col min="3771" max="3771" width="41.06640625" bestFit="1" customWidth="1"/>
    <col min="3772" max="3772" width="22" bestFit="1" customWidth="1"/>
    <col min="3773" max="3773" width="14.59765625" bestFit="1" customWidth="1"/>
    <col min="3774" max="3774" width="20.59765625" bestFit="1" customWidth="1"/>
    <col min="3775" max="3775" width="12.53125" bestFit="1" customWidth="1"/>
    <col min="3776" max="3776" width="10.33203125" bestFit="1" customWidth="1"/>
    <col min="3777" max="3777" width="39.59765625" bestFit="1" customWidth="1"/>
    <col min="3778" max="3778" width="36.86328125" bestFit="1" customWidth="1"/>
    <col min="3779" max="3779" width="39.19921875" bestFit="1" customWidth="1"/>
    <col min="3780" max="3780" width="16.265625" bestFit="1" customWidth="1"/>
    <col min="3781" max="3781" width="42.3984375" bestFit="1" customWidth="1"/>
    <col min="3782" max="3782" width="49.3984375" bestFit="1" customWidth="1"/>
    <col min="3783" max="3783" width="40.9296875" bestFit="1" customWidth="1"/>
    <col min="3784" max="3784" width="15.53125" bestFit="1" customWidth="1"/>
    <col min="3785" max="3785" width="25.53125" bestFit="1" customWidth="1"/>
    <col min="3786" max="3786" width="49.59765625" bestFit="1" customWidth="1"/>
    <col min="3787" max="3787" width="29.265625" bestFit="1" customWidth="1"/>
    <col min="3788" max="3788" width="54.9296875" bestFit="1" customWidth="1"/>
    <col min="3789" max="3789" width="22.53125" bestFit="1" customWidth="1"/>
    <col min="3790" max="3790" width="26.1328125" bestFit="1" customWidth="1"/>
    <col min="3791" max="3791" width="43.73046875" bestFit="1" customWidth="1"/>
    <col min="3792" max="3792" width="46.86328125" bestFit="1" customWidth="1"/>
    <col min="3793" max="3793" width="48.9296875" bestFit="1" customWidth="1"/>
    <col min="3794" max="3794" width="35" bestFit="1" customWidth="1"/>
    <col min="3795" max="3795" width="43.6640625" bestFit="1" customWidth="1"/>
    <col min="3796" max="3796" width="54.3984375" bestFit="1" customWidth="1"/>
    <col min="3797" max="3797" width="14.46484375" bestFit="1" customWidth="1"/>
    <col min="3798" max="3798" width="14.33203125" bestFit="1" customWidth="1"/>
    <col min="3799" max="3799" width="23.796875" bestFit="1" customWidth="1"/>
    <col min="3800" max="3800" width="53.73046875" bestFit="1" customWidth="1"/>
    <col min="3801" max="3801" width="35" bestFit="1" customWidth="1"/>
    <col min="3802" max="3802" width="43.46484375" bestFit="1" customWidth="1"/>
    <col min="3803" max="3803" width="24.3984375" bestFit="1" customWidth="1"/>
    <col min="3804" max="3804" width="10.265625" bestFit="1" customWidth="1"/>
    <col min="3805" max="3805" width="31.73046875" bestFit="1" customWidth="1"/>
    <col min="3806" max="3806" width="30.53125" bestFit="1" customWidth="1"/>
    <col min="3807" max="3807" width="25.796875" bestFit="1" customWidth="1"/>
    <col min="3808" max="3808" width="6" bestFit="1" customWidth="1"/>
    <col min="3809" max="3809" width="17.53125" bestFit="1" customWidth="1"/>
    <col min="3810" max="3810" width="31.6640625" bestFit="1" customWidth="1"/>
    <col min="3811" max="3811" width="26.1328125" bestFit="1" customWidth="1"/>
    <col min="3812" max="3812" width="37.33203125" bestFit="1" customWidth="1"/>
    <col min="3813" max="3813" width="50.19921875" bestFit="1" customWidth="1"/>
    <col min="3814" max="3814" width="9.9296875" bestFit="1" customWidth="1"/>
    <col min="3815" max="3815" width="49.59765625" bestFit="1" customWidth="1"/>
    <col min="3816" max="3816" width="30.6640625" bestFit="1" customWidth="1"/>
    <col min="3817" max="3817" width="11.19921875" bestFit="1" customWidth="1"/>
    <col min="3818" max="3818" width="33" bestFit="1" customWidth="1"/>
    <col min="3819" max="3819" width="6.59765625" bestFit="1" customWidth="1"/>
    <col min="3820" max="3820" width="35.86328125" bestFit="1" customWidth="1"/>
    <col min="3821" max="3821" width="37.9296875" bestFit="1" customWidth="1"/>
    <col min="3822" max="3822" width="44.265625" bestFit="1" customWidth="1"/>
    <col min="3823" max="3823" width="6.19921875" bestFit="1" customWidth="1"/>
    <col min="3824" max="3824" width="47.1328125" bestFit="1" customWidth="1"/>
    <col min="3825" max="3825" width="18.06640625" bestFit="1" customWidth="1"/>
    <col min="3826" max="3826" width="15.3984375" bestFit="1" customWidth="1"/>
    <col min="3827" max="3827" width="32" bestFit="1" customWidth="1"/>
    <col min="3828" max="3828" width="26.33203125" bestFit="1" customWidth="1"/>
    <col min="3829" max="3829" width="18.86328125" bestFit="1" customWidth="1"/>
    <col min="3830" max="3830" width="36.6640625" bestFit="1" customWidth="1"/>
    <col min="3831" max="3831" width="17.33203125" bestFit="1" customWidth="1"/>
    <col min="3832" max="3832" width="44.33203125" bestFit="1" customWidth="1"/>
    <col min="3833" max="3833" width="30.3984375" bestFit="1" customWidth="1"/>
    <col min="3834" max="3834" width="27.19921875" bestFit="1" customWidth="1"/>
    <col min="3835" max="3835" width="31" bestFit="1" customWidth="1"/>
    <col min="3836" max="3836" width="10" bestFit="1" customWidth="1"/>
    <col min="3837" max="3837" width="20.6640625" bestFit="1" customWidth="1"/>
    <col min="3838" max="3838" width="51.1328125" bestFit="1" customWidth="1"/>
    <col min="3839" max="3839" width="27.73046875" bestFit="1" customWidth="1"/>
    <col min="3840" max="3840" width="47.53125" bestFit="1" customWidth="1"/>
    <col min="3841" max="3841" width="14.59765625" bestFit="1" customWidth="1"/>
    <col min="3842" max="3842" width="29.3984375" bestFit="1" customWidth="1"/>
    <col min="3843" max="3843" width="5.1328125" bestFit="1" customWidth="1"/>
    <col min="3844" max="3844" width="41.33203125" bestFit="1" customWidth="1"/>
    <col min="3845" max="3845" width="51.33203125" bestFit="1" customWidth="1"/>
    <col min="3846" max="3846" width="36.59765625" bestFit="1" customWidth="1"/>
    <col min="3847" max="3847" width="20.265625" bestFit="1" customWidth="1"/>
    <col min="3848" max="3848" width="17.3984375" bestFit="1" customWidth="1"/>
    <col min="3849" max="3849" width="32.46484375" bestFit="1" customWidth="1"/>
    <col min="3850" max="3850" width="13.06640625" bestFit="1" customWidth="1"/>
    <col min="3851" max="3851" width="25.9296875" bestFit="1" customWidth="1"/>
    <col min="3852" max="3852" width="9.9296875" bestFit="1" customWidth="1"/>
    <col min="3853" max="3853" width="42.6640625" bestFit="1" customWidth="1"/>
    <col min="3854" max="3854" width="16.46484375" bestFit="1" customWidth="1"/>
    <col min="3855" max="3855" width="16.53125" bestFit="1" customWidth="1"/>
    <col min="3856" max="3856" width="22.6640625" bestFit="1" customWidth="1"/>
    <col min="3857" max="3857" width="36" bestFit="1" customWidth="1"/>
    <col min="3858" max="3858" width="46.6640625" bestFit="1" customWidth="1"/>
    <col min="3859" max="3859" width="44.6640625" bestFit="1" customWidth="1"/>
    <col min="3860" max="3860" width="22.73046875" bestFit="1" customWidth="1"/>
    <col min="3861" max="3861" width="49.1328125" bestFit="1" customWidth="1"/>
    <col min="3862" max="3862" width="19.1328125" bestFit="1" customWidth="1"/>
    <col min="3863" max="3863" width="37.59765625" bestFit="1" customWidth="1"/>
    <col min="3864" max="3864" width="51.1328125" bestFit="1" customWidth="1"/>
    <col min="3865" max="3865" width="28.3984375" bestFit="1" customWidth="1"/>
    <col min="3866" max="3866" width="53.06640625" bestFit="1" customWidth="1"/>
    <col min="3867" max="3867" width="19" bestFit="1" customWidth="1"/>
    <col min="3868" max="3868" width="27.86328125" bestFit="1" customWidth="1"/>
    <col min="3869" max="3869" width="12.3984375" bestFit="1" customWidth="1"/>
    <col min="3870" max="3870" width="53.73046875" bestFit="1" customWidth="1"/>
    <col min="3871" max="3871" width="21.73046875" bestFit="1" customWidth="1"/>
    <col min="3872" max="3872" width="42.19921875" bestFit="1" customWidth="1"/>
    <col min="3873" max="3873" width="15.59765625" bestFit="1" customWidth="1"/>
    <col min="3874" max="3874" width="49.9296875" bestFit="1" customWidth="1"/>
    <col min="3875" max="3875" width="46.1328125" bestFit="1" customWidth="1"/>
    <col min="3876" max="3876" width="43.46484375" bestFit="1" customWidth="1"/>
    <col min="3877" max="3877" width="28.6640625" bestFit="1" customWidth="1"/>
    <col min="3878" max="3878" width="46.796875" bestFit="1" customWidth="1"/>
    <col min="3879" max="3880" width="19.46484375" bestFit="1" customWidth="1"/>
    <col min="3881" max="3881" width="24.33203125" bestFit="1" customWidth="1"/>
    <col min="3882" max="3882" width="40.796875" bestFit="1" customWidth="1"/>
    <col min="3883" max="3883" width="44.59765625" bestFit="1" customWidth="1"/>
    <col min="3884" max="3884" width="14.3984375" bestFit="1" customWidth="1"/>
    <col min="3885" max="3885" width="23.3984375" bestFit="1" customWidth="1"/>
    <col min="3886" max="3886" width="37.3984375" bestFit="1" customWidth="1"/>
    <col min="3887" max="3887" width="35.19921875" bestFit="1" customWidth="1"/>
    <col min="3888" max="3888" width="52.1328125" bestFit="1" customWidth="1"/>
    <col min="3889" max="3889" width="52.86328125" bestFit="1" customWidth="1"/>
    <col min="3890" max="3890" width="28.59765625" bestFit="1" customWidth="1"/>
    <col min="3891" max="3891" width="41.796875" bestFit="1" customWidth="1"/>
    <col min="3892" max="3892" width="22.33203125" bestFit="1" customWidth="1"/>
    <col min="3893" max="3893" width="31.06640625" bestFit="1" customWidth="1"/>
    <col min="3894" max="3894" width="37.06640625" bestFit="1" customWidth="1"/>
    <col min="3895" max="3895" width="40.33203125" bestFit="1" customWidth="1"/>
    <col min="3896" max="3896" width="53.9296875" bestFit="1" customWidth="1"/>
    <col min="3897" max="3897" width="7.9296875" bestFit="1" customWidth="1"/>
    <col min="3898" max="3898" width="21.3984375" bestFit="1" customWidth="1"/>
    <col min="3899" max="3899" width="22.33203125" bestFit="1" customWidth="1"/>
    <col min="3900" max="3900" width="28.53125" bestFit="1" customWidth="1"/>
    <col min="3901" max="3901" width="28.33203125" bestFit="1" customWidth="1"/>
    <col min="3902" max="3902" width="24.06640625" bestFit="1" customWidth="1"/>
    <col min="3903" max="3903" width="46.6640625" bestFit="1" customWidth="1"/>
    <col min="3904" max="3904" width="54.86328125" bestFit="1" customWidth="1"/>
    <col min="3905" max="3905" width="48.06640625" bestFit="1" customWidth="1"/>
    <col min="3906" max="3906" width="18.53125" bestFit="1" customWidth="1"/>
    <col min="3907" max="3907" width="39.6640625" bestFit="1" customWidth="1"/>
    <col min="3908" max="3908" width="30.1328125" bestFit="1" customWidth="1"/>
    <col min="3909" max="3909" width="8.73046875" bestFit="1" customWidth="1"/>
    <col min="3910" max="3910" width="17.53125" bestFit="1" customWidth="1"/>
    <col min="3911" max="3911" width="19" bestFit="1" customWidth="1"/>
    <col min="3912" max="3912" width="12.19921875" bestFit="1" customWidth="1"/>
    <col min="3913" max="3913" width="22.1328125" bestFit="1" customWidth="1"/>
    <col min="3914" max="3914" width="50.265625" bestFit="1" customWidth="1"/>
    <col min="3915" max="3915" width="26.46484375" bestFit="1" customWidth="1"/>
    <col min="3916" max="3916" width="44.265625" bestFit="1" customWidth="1"/>
    <col min="3917" max="3917" width="46" bestFit="1" customWidth="1"/>
    <col min="3918" max="3918" width="22.06640625" bestFit="1" customWidth="1"/>
    <col min="3919" max="3919" width="6.73046875" bestFit="1" customWidth="1"/>
    <col min="3920" max="3920" width="22.6640625" bestFit="1" customWidth="1"/>
    <col min="3921" max="3921" width="40" bestFit="1" customWidth="1"/>
    <col min="3922" max="3922" width="25.86328125" bestFit="1" customWidth="1"/>
    <col min="3923" max="3923" width="46.86328125" bestFit="1" customWidth="1"/>
    <col min="3924" max="3924" width="34.33203125" bestFit="1" customWidth="1"/>
    <col min="3925" max="3925" width="28.1328125" bestFit="1" customWidth="1"/>
    <col min="3926" max="3926" width="8.19921875" bestFit="1" customWidth="1"/>
    <col min="3927" max="3927" width="43.3984375" bestFit="1" customWidth="1"/>
    <col min="3928" max="3928" width="38.19921875" bestFit="1" customWidth="1"/>
    <col min="3929" max="3929" width="40.86328125" bestFit="1" customWidth="1"/>
    <col min="3930" max="3930" width="48.1328125" bestFit="1" customWidth="1"/>
    <col min="3931" max="3931" width="48.33203125" bestFit="1" customWidth="1"/>
    <col min="3932" max="3932" width="49.796875" bestFit="1" customWidth="1"/>
    <col min="3933" max="3933" width="27.1328125" bestFit="1" customWidth="1"/>
    <col min="3934" max="3934" width="6.53125" bestFit="1" customWidth="1"/>
    <col min="3935" max="3935" width="27.06640625" bestFit="1" customWidth="1"/>
    <col min="3936" max="3936" width="12.86328125" bestFit="1" customWidth="1"/>
    <col min="3937" max="3937" width="24.265625" bestFit="1" customWidth="1"/>
    <col min="3938" max="3938" width="23.73046875" bestFit="1" customWidth="1"/>
    <col min="3939" max="3939" width="20.06640625" bestFit="1" customWidth="1"/>
    <col min="3940" max="3940" width="14.6640625" bestFit="1" customWidth="1"/>
    <col min="3941" max="3941" width="25.86328125" bestFit="1" customWidth="1"/>
    <col min="3942" max="3942" width="9.6640625" bestFit="1" customWidth="1"/>
    <col min="3943" max="3943" width="21.33203125" bestFit="1" customWidth="1"/>
    <col min="3944" max="3944" width="45.796875" bestFit="1" customWidth="1"/>
    <col min="3945" max="3945" width="48.1328125" bestFit="1" customWidth="1"/>
    <col min="3946" max="3946" width="25.6640625" bestFit="1" customWidth="1"/>
    <col min="3947" max="3947" width="39.3984375" bestFit="1" customWidth="1"/>
    <col min="3948" max="3948" width="46" bestFit="1" customWidth="1"/>
    <col min="3949" max="3949" width="11.46484375" bestFit="1" customWidth="1"/>
    <col min="3950" max="3950" width="39" bestFit="1" customWidth="1"/>
    <col min="3951" max="3951" width="15.33203125" bestFit="1" customWidth="1"/>
    <col min="3952" max="3952" width="15" bestFit="1" customWidth="1"/>
    <col min="3953" max="3953" width="45" bestFit="1" customWidth="1"/>
    <col min="3954" max="3954" width="36.46484375" bestFit="1" customWidth="1"/>
    <col min="3955" max="3955" width="13.6640625" bestFit="1" customWidth="1"/>
    <col min="3956" max="3956" width="23.59765625" bestFit="1" customWidth="1"/>
    <col min="3957" max="3957" width="17.796875" bestFit="1" customWidth="1"/>
    <col min="3958" max="3958" width="26.6640625" bestFit="1" customWidth="1"/>
    <col min="3959" max="3959" width="25.9296875" bestFit="1" customWidth="1"/>
    <col min="3960" max="3960" width="27.265625" bestFit="1" customWidth="1"/>
    <col min="3961" max="3961" width="9.86328125" bestFit="1" customWidth="1"/>
    <col min="3962" max="3962" width="11.19921875" bestFit="1" customWidth="1"/>
    <col min="3963" max="3963" width="44" bestFit="1" customWidth="1"/>
    <col min="3964" max="3964" width="29.3984375" bestFit="1" customWidth="1"/>
    <col min="3965" max="3965" width="14.73046875" bestFit="1" customWidth="1"/>
    <col min="3966" max="3966" width="18.53125" bestFit="1" customWidth="1"/>
    <col min="3967" max="3967" width="27.33203125" bestFit="1" customWidth="1"/>
    <col min="3968" max="3968" width="52.9296875" bestFit="1" customWidth="1"/>
    <col min="3969" max="3969" width="50.9296875" bestFit="1" customWidth="1"/>
    <col min="3970" max="3970" width="48.265625" bestFit="1" customWidth="1"/>
    <col min="3971" max="3971" width="16.73046875" bestFit="1" customWidth="1"/>
    <col min="3972" max="3972" width="46.06640625" bestFit="1" customWidth="1"/>
    <col min="3973" max="3973" width="48.6640625" bestFit="1" customWidth="1"/>
    <col min="3974" max="3974" width="16.3984375" bestFit="1" customWidth="1"/>
    <col min="3975" max="3975" width="43.59765625" bestFit="1" customWidth="1"/>
    <col min="3976" max="3976" width="41.53125" bestFit="1" customWidth="1"/>
    <col min="3977" max="3977" width="14.86328125" bestFit="1" customWidth="1"/>
    <col min="3978" max="3978" width="7.265625" bestFit="1" customWidth="1"/>
    <col min="3979" max="3979" width="18.1328125" bestFit="1" customWidth="1"/>
    <col min="3980" max="3980" width="13.19921875" bestFit="1" customWidth="1"/>
    <col min="3981" max="3981" width="28.265625" bestFit="1" customWidth="1"/>
    <col min="3982" max="3982" width="48.53125" bestFit="1" customWidth="1"/>
    <col min="3983" max="3983" width="12" bestFit="1" customWidth="1"/>
    <col min="3984" max="3984" width="25.53125" bestFit="1" customWidth="1"/>
    <col min="3985" max="3985" width="44.3984375" bestFit="1" customWidth="1"/>
    <col min="3986" max="3986" width="36.59765625" bestFit="1" customWidth="1"/>
    <col min="3987" max="3987" width="35.86328125" bestFit="1" customWidth="1"/>
    <col min="3988" max="3988" width="26.86328125" bestFit="1" customWidth="1"/>
    <col min="3989" max="3989" width="21.19921875" bestFit="1" customWidth="1"/>
    <col min="3990" max="3990" width="39.06640625" bestFit="1" customWidth="1"/>
    <col min="3991" max="3991" width="54.06640625" bestFit="1" customWidth="1"/>
    <col min="3992" max="3992" width="38.9296875" bestFit="1" customWidth="1"/>
    <col min="3993" max="3993" width="36.46484375" bestFit="1" customWidth="1"/>
    <col min="3994" max="3994" width="52.265625" bestFit="1" customWidth="1"/>
    <col min="3995" max="3995" width="39.19921875" bestFit="1" customWidth="1"/>
    <col min="3996" max="3996" width="26.9296875" bestFit="1" customWidth="1"/>
    <col min="3997" max="3997" width="41.06640625" bestFit="1" customWidth="1"/>
    <col min="3998" max="3998" width="29.59765625" bestFit="1" customWidth="1"/>
    <col min="3999" max="3999" width="40" bestFit="1" customWidth="1"/>
    <col min="4000" max="4000" width="34.73046875" bestFit="1" customWidth="1"/>
    <col min="4001" max="4001" width="10.6640625" bestFit="1" customWidth="1"/>
    <col min="4002" max="4002" width="16.265625" bestFit="1" customWidth="1"/>
    <col min="4003" max="4003" width="24.3984375" bestFit="1" customWidth="1"/>
    <col min="4004" max="4004" width="20.1328125" bestFit="1" customWidth="1"/>
    <col min="4005" max="4005" width="35.3984375" bestFit="1" customWidth="1"/>
    <col min="4006" max="4006" width="48.265625" bestFit="1" customWidth="1"/>
    <col min="4007" max="4007" width="48.53125" bestFit="1" customWidth="1"/>
    <col min="4008" max="4008" width="47" bestFit="1" customWidth="1"/>
    <col min="4009" max="4009" width="31.59765625" bestFit="1" customWidth="1"/>
    <col min="4010" max="4010" width="29.59765625" bestFit="1" customWidth="1"/>
    <col min="4011" max="4011" width="14.19921875" bestFit="1" customWidth="1"/>
    <col min="4012" max="4012" width="38.6640625" bestFit="1" customWidth="1"/>
    <col min="4013" max="4013" width="16.3984375" bestFit="1" customWidth="1"/>
    <col min="4014" max="4014" width="33.73046875" bestFit="1" customWidth="1"/>
    <col min="4015" max="4015" width="14.19921875" bestFit="1" customWidth="1"/>
    <col min="4016" max="4016" width="41.796875" bestFit="1" customWidth="1"/>
    <col min="4017" max="4017" width="41.73046875" bestFit="1" customWidth="1"/>
    <col min="4018" max="4018" width="15.06640625" bestFit="1" customWidth="1"/>
    <col min="4019" max="4019" width="31.46484375" bestFit="1" customWidth="1"/>
    <col min="4020" max="4020" width="52.9296875" bestFit="1" customWidth="1"/>
    <col min="4021" max="4021" width="11.19921875" bestFit="1" customWidth="1"/>
    <col min="4022" max="4022" width="46" bestFit="1" customWidth="1"/>
    <col min="4023" max="4023" width="20.6640625" bestFit="1" customWidth="1"/>
    <col min="4024" max="4024" width="13.3984375" bestFit="1" customWidth="1"/>
    <col min="4025" max="4025" width="9.86328125" bestFit="1" customWidth="1"/>
    <col min="4026" max="4026" width="50.9296875" bestFit="1" customWidth="1"/>
    <col min="4027" max="4027" width="28.1328125" bestFit="1" customWidth="1"/>
    <col min="4028" max="4028" width="9.3984375" bestFit="1" customWidth="1"/>
    <col min="4029" max="4029" width="39.53125" bestFit="1" customWidth="1"/>
    <col min="4030" max="4030" width="11.19921875" bestFit="1" customWidth="1"/>
    <col min="4031" max="4031" width="9.1328125" bestFit="1" customWidth="1"/>
    <col min="4032" max="4032" width="32.53125" bestFit="1" customWidth="1"/>
    <col min="4033" max="4033" width="30.265625" bestFit="1" customWidth="1"/>
    <col min="4034" max="4034" width="20.46484375" bestFit="1" customWidth="1"/>
    <col min="4035" max="4035" width="25.796875" bestFit="1" customWidth="1"/>
    <col min="4036" max="4036" width="10.53125" bestFit="1" customWidth="1"/>
    <col min="4037" max="4037" width="37.06640625" bestFit="1" customWidth="1"/>
    <col min="4038" max="4038" width="14.33203125" bestFit="1" customWidth="1"/>
    <col min="4039" max="4039" width="15.46484375" bestFit="1" customWidth="1"/>
    <col min="4040" max="4040" width="21.73046875" bestFit="1" customWidth="1"/>
    <col min="4041" max="4041" width="18.3984375" bestFit="1" customWidth="1"/>
    <col min="4042" max="4042" width="48.73046875" bestFit="1" customWidth="1"/>
    <col min="4043" max="4043" width="25.33203125" bestFit="1" customWidth="1"/>
    <col min="4044" max="4044" width="37" bestFit="1" customWidth="1"/>
    <col min="4045" max="4045" width="14.59765625" bestFit="1" customWidth="1"/>
    <col min="4046" max="4046" width="20.9296875" bestFit="1" customWidth="1"/>
    <col min="4047" max="4047" width="31.265625" bestFit="1" customWidth="1"/>
    <col min="4048" max="4048" width="45.9296875" bestFit="1" customWidth="1"/>
    <col min="4049" max="4049" width="13.1328125" bestFit="1" customWidth="1"/>
    <col min="4050" max="4050" width="43.796875" bestFit="1" customWidth="1"/>
    <col min="4051" max="4051" width="16.3984375" bestFit="1" customWidth="1"/>
    <col min="4052" max="4052" width="44.53125" bestFit="1" customWidth="1"/>
    <col min="4053" max="4053" width="26.86328125" bestFit="1" customWidth="1"/>
    <col min="4054" max="4054" width="11" bestFit="1" customWidth="1"/>
    <col min="4055" max="4055" width="51.86328125" bestFit="1" customWidth="1"/>
    <col min="4056" max="4056" width="26.19921875" bestFit="1" customWidth="1"/>
    <col min="4057" max="4057" width="45.19921875" bestFit="1" customWidth="1"/>
    <col min="4058" max="4058" width="40.53125" bestFit="1" customWidth="1"/>
    <col min="4059" max="4059" width="11" bestFit="1" customWidth="1"/>
    <col min="4060" max="4060" width="57.9296875" bestFit="1" customWidth="1"/>
    <col min="4061" max="4061" width="47.1328125" bestFit="1" customWidth="1"/>
    <col min="4062" max="4062" width="44" bestFit="1" customWidth="1"/>
    <col min="4063" max="4063" width="49.19921875" bestFit="1" customWidth="1"/>
    <col min="4064" max="4064" width="18" bestFit="1" customWidth="1"/>
    <col min="4065" max="4065" width="54.86328125" bestFit="1" customWidth="1"/>
    <col min="4066" max="4066" width="42.53125" bestFit="1" customWidth="1"/>
    <col min="4067" max="4067" width="11" bestFit="1" customWidth="1"/>
    <col min="4068" max="4068" width="31.1328125" bestFit="1" customWidth="1"/>
    <col min="4069" max="4069" width="42.06640625" bestFit="1" customWidth="1"/>
    <col min="4070" max="4070" width="20.59765625" bestFit="1" customWidth="1"/>
    <col min="4071" max="4071" width="15.59765625" bestFit="1" customWidth="1"/>
    <col min="4072" max="4072" width="17" bestFit="1" customWidth="1"/>
    <col min="4073" max="4073" width="46.6640625" bestFit="1" customWidth="1"/>
    <col min="4074" max="4074" width="49.73046875" bestFit="1" customWidth="1"/>
    <col min="4075" max="4075" width="46.33203125" bestFit="1" customWidth="1"/>
    <col min="4076" max="4076" width="18.53125" bestFit="1" customWidth="1"/>
    <col min="4077" max="4077" width="32" bestFit="1" customWidth="1"/>
    <col min="4078" max="4078" width="47.6640625" bestFit="1" customWidth="1"/>
    <col min="4079" max="4079" width="15" bestFit="1" customWidth="1"/>
    <col min="4080" max="4080" width="35.86328125" bestFit="1" customWidth="1"/>
    <col min="4081" max="4081" width="54.06640625" bestFit="1" customWidth="1"/>
    <col min="4082" max="4082" width="45" bestFit="1" customWidth="1"/>
    <col min="4083" max="4083" width="39.46484375" bestFit="1" customWidth="1"/>
    <col min="4084" max="4084" width="57.06640625" bestFit="1" customWidth="1"/>
    <col min="4085" max="4085" width="22.1328125" bestFit="1" customWidth="1"/>
    <col min="4086" max="4086" width="17.46484375" bestFit="1" customWidth="1"/>
    <col min="4087" max="4087" width="15.53125" bestFit="1" customWidth="1"/>
    <col min="4088" max="4088" width="20.19921875" bestFit="1" customWidth="1"/>
    <col min="4089" max="4089" width="16" bestFit="1" customWidth="1"/>
    <col min="4090" max="4090" width="31" bestFit="1" customWidth="1"/>
    <col min="4091" max="4091" width="25.86328125" bestFit="1" customWidth="1"/>
    <col min="4092" max="4092" width="18.86328125" bestFit="1" customWidth="1"/>
    <col min="4093" max="4093" width="35.6640625" bestFit="1" customWidth="1"/>
    <col min="4094" max="4094" width="52.3984375" bestFit="1" customWidth="1"/>
    <col min="4095" max="4095" width="48.59765625" bestFit="1" customWidth="1"/>
    <col min="4096" max="4096" width="19.46484375" bestFit="1" customWidth="1"/>
    <col min="4097" max="4097" width="34.9296875" bestFit="1" customWidth="1"/>
    <col min="4098" max="4098" width="42" bestFit="1" customWidth="1"/>
    <col min="4099" max="4099" width="43.796875" bestFit="1" customWidth="1"/>
    <col min="4100" max="4100" width="14.796875" bestFit="1" customWidth="1"/>
    <col min="4101" max="4101" width="40.265625" bestFit="1" customWidth="1"/>
    <col min="4102" max="4102" width="9.6640625" bestFit="1" customWidth="1"/>
    <col min="4103" max="4103" width="49.53125" bestFit="1" customWidth="1"/>
    <col min="4104" max="4104" width="33.19921875" bestFit="1" customWidth="1"/>
    <col min="4105" max="4105" width="48.33203125" bestFit="1" customWidth="1"/>
    <col min="4106" max="4106" width="26.73046875" bestFit="1" customWidth="1"/>
    <col min="4107" max="4107" width="11.46484375" bestFit="1" customWidth="1"/>
    <col min="4108" max="4108" width="9.9296875" bestFit="1" customWidth="1"/>
    <col min="4109" max="4109" width="42.6640625" bestFit="1" customWidth="1"/>
    <col min="4110" max="4110" width="51.6640625" bestFit="1" customWidth="1"/>
    <col min="4111" max="4111" width="9.33203125" bestFit="1" customWidth="1"/>
    <col min="4112" max="4112" width="10.19921875" bestFit="1" customWidth="1"/>
    <col min="4113" max="4118" width="10.73046875" bestFit="1" customWidth="1"/>
    <col min="4119" max="4119" width="10.19921875" bestFit="1" customWidth="1"/>
  </cols>
  <sheetData>
    <row r="3" spans="4:9" x14ac:dyDescent="0.45">
      <c r="D3" s="5" t="s">
        <v>8223</v>
      </c>
      <c r="E3" t="s">
        <v>8364</v>
      </c>
    </row>
    <row r="5" spans="4:9" x14ac:dyDescent="0.45">
      <c r="D5" s="5" t="s">
        <v>8363</v>
      </c>
      <c r="E5" s="5" t="s">
        <v>8362</v>
      </c>
    </row>
    <row r="6" spans="4:9" x14ac:dyDescent="0.45">
      <c r="D6" s="5" t="s">
        <v>8310</v>
      </c>
      <c r="E6" t="s">
        <v>8220</v>
      </c>
      <c r="F6" t="s">
        <v>8221</v>
      </c>
      <c r="G6" t="s">
        <v>8222</v>
      </c>
      <c r="H6" t="s">
        <v>8219</v>
      </c>
      <c r="I6" t="s">
        <v>8311</v>
      </c>
    </row>
    <row r="7" spans="4:9" x14ac:dyDescent="0.45">
      <c r="D7" s="6" t="s">
        <v>8312</v>
      </c>
      <c r="E7" s="7">
        <v>40</v>
      </c>
      <c r="F7" s="7">
        <v>180</v>
      </c>
      <c r="G7" s="7"/>
      <c r="H7" s="7">
        <v>300</v>
      </c>
      <c r="I7" s="7">
        <v>520</v>
      </c>
    </row>
    <row r="8" spans="4:9" x14ac:dyDescent="0.45">
      <c r="D8" s="6" t="s">
        <v>8313</v>
      </c>
      <c r="E8" s="7">
        <v>20</v>
      </c>
      <c r="F8" s="7">
        <v>140</v>
      </c>
      <c r="G8" s="7">
        <v>6</v>
      </c>
      <c r="H8" s="7">
        <v>34</v>
      </c>
      <c r="I8" s="7">
        <v>200</v>
      </c>
    </row>
    <row r="9" spans="4:9" x14ac:dyDescent="0.45">
      <c r="D9" s="6" t="s">
        <v>8314</v>
      </c>
      <c r="E9" s="7"/>
      <c r="F9" s="7">
        <v>140</v>
      </c>
      <c r="G9" s="7"/>
      <c r="H9" s="7">
        <v>80</v>
      </c>
      <c r="I9" s="7">
        <v>220</v>
      </c>
    </row>
    <row r="10" spans="4:9" x14ac:dyDescent="0.45">
      <c r="D10" s="6" t="s">
        <v>8315</v>
      </c>
      <c r="E10" s="7">
        <v>24</v>
      </c>
      <c r="F10" s="7"/>
      <c r="G10" s="7"/>
      <c r="H10" s="7"/>
      <c r="I10" s="7">
        <v>24</v>
      </c>
    </row>
    <row r="11" spans="4:9" x14ac:dyDescent="0.45">
      <c r="D11" s="6" t="s">
        <v>8316</v>
      </c>
      <c r="E11" s="7">
        <v>20</v>
      </c>
      <c r="F11" s="7">
        <v>120</v>
      </c>
      <c r="G11" s="7">
        <v>20</v>
      </c>
      <c r="H11" s="7">
        <v>540</v>
      </c>
      <c r="I11" s="7">
        <v>700</v>
      </c>
    </row>
    <row r="12" spans="4:9" x14ac:dyDescent="0.45">
      <c r="D12" s="6" t="s">
        <v>8317</v>
      </c>
      <c r="E12" s="7"/>
      <c r="F12" s="7">
        <v>117</v>
      </c>
      <c r="G12" s="7"/>
      <c r="H12" s="7">
        <v>103</v>
      </c>
      <c r="I12" s="7">
        <v>220</v>
      </c>
    </row>
    <row r="13" spans="4:9" x14ac:dyDescent="0.45">
      <c r="D13" s="6" t="s">
        <v>8318</v>
      </c>
      <c r="E13" s="7">
        <v>30</v>
      </c>
      <c r="F13" s="7">
        <v>127</v>
      </c>
      <c r="G13" s="7"/>
      <c r="H13" s="7">
        <v>80</v>
      </c>
      <c r="I13" s="7">
        <v>237</v>
      </c>
    </row>
    <row r="14" spans="4:9" x14ac:dyDescent="0.45">
      <c r="D14" s="6" t="s">
        <v>8319</v>
      </c>
      <c r="E14" s="7">
        <v>178</v>
      </c>
      <c r="F14" s="7">
        <v>213</v>
      </c>
      <c r="G14" s="7"/>
      <c r="H14" s="7">
        <v>209</v>
      </c>
      <c r="I14" s="7">
        <v>600</v>
      </c>
    </row>
    <row r="15" spans="4:9" x14ac:dyDescent="0.45">
      <c r="D15" s="6" t="s">
        <v>8320</v>
      </c>
      <c r="E15" s="7">
        <v>37</v>
      </c>
      <c r="F15" s="7">
        <v>493</v>
      </c>
      <c r="G15" s="7">
        <v>24</v>
      </c>
      <c r="H15" s="7">
        <v>839</v>
      </c>
      <c r="I15" s="7">
        <v>1393</v>
      </c>
    </row>
    <row r="16" spans="4:9" x14ac:dyDescent="0.45">
      <c r="D16" s="6" t="s">
        <v>8311</v>
      </c>
      <c r="E16" s="7">
        <v>349</v>
      </c>
      <c r="F16" s="7">
        <v>1530</v>
      </c>
      <c r="G16" s="7">
        <v>50</v>
      </c>
      <c r="H16" s="7">
        <v>2185</v>
      </c>
      <c r="I1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BA429-804C-4023-A302-6F32C69EF6D1}">
  <sheetPr codeName="Sheet3"/>
  <dimension ref="A1:F47"/>
  <sheetViews>
    <sheetView workbookViewId="0">
      <selection activeCell="B14" sqref="B14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5976562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1" max="41" width="4.265625" bestFit="1" customWidth="1"/>
    <col min="42" max="42" width="10.6640625" bestFit="1" customWidth="1"/>
    <col min="43" max="43" width="10.19921875" bestFit="1" customWidth="1"/>
  </cols>
  <sheetData>
    <row r="1" spans="1:6" x14ac:dyDescent="0.45">
      <c r="A1" s="5" t="s">
        <v>8223</v>
      </c>
      <c r="B1" t="s">
        <v>8364</v>
      </c>
    </row>
    <row r="2" spans="1:6" x14ac:dyDescent="0.45">
      <c r="A2" s="5" t="s">
        <v>8365</v>
      </c>
      <c r="B2" t="s">
        <v>8364</v>
      </c>
    </row>
    <row r="4" spans="1:6" x14ac:dyDescent="0.45">
      <c r="A4" s="5" t="s">
        <v>8363</v>
      </c>
      <c r="B4" s="5" t="s">
        <v>8362</v>
      </c>
    </row>
    <row r="5" spans="1:6" x14ac:dyDescent="0.4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6" t="s">
        <v>8332</v>
      </c>
      <c r="B6" s="7"/>
      <c r="C6" s="7">
        <v>100</v>
      </c>
      <c r="D6" s="7"/>
      <c r="E6" s="7"/>
      <c r="F6" s="7">
        <v>100</v>
      </c>
    </row>
    <row r="7" spans="1:6" x14ac:dyDescent="0.45">
      <c r="A7" s="6" t="s">
        <v>8321</v>
      </c>
      <c r="B7" s="7">
        <v>20</v>
      </c>
      <c r="C7" s="7"/>
      <c r="D7" s="7"/>
      <c r="E7" s="7"/>
      <c r="F7" s="7">
        <v>20</v>
      </c>
    </row>
    <row r="8" spans="1:6" x14ac:dyDescent="0.45">
      <c r="A8" s="6" t="s">
        <v>8322</v>
      </c>
      <c r="B8" s="7">
        <v>24</v>
      </c>
      <c r="C8" s="7"/>
      <c r="D8" s="7"/>
      <c r="E8" s="7"/>
      <c r="F8" s="7">
        <v>24</v>
      </c>
    </row>
    <row r="9" spans="1:6" x14ac:dyDescent="0.45">
      <c r="A9" s="6" t="s">
        <v>8333</v>
      </c>
      <c r="B9" s="7"/>
      <c r="C9" s="7">
        <v>40</v>
      </c>
      <c r="D9" s="7"/>
      <c r="E9" s="7"/>
      <c r="F9" s="7">
        <v>40</v>
      </c>
    </row>
    <row r="10" spans="1:6" x14ac:dyDescent="0.45">
      <c r="A10" s="6" t="s">
        <v>8350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6" t="s">
        <v>8351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6" t="s">
        <v>8334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6" t="s">
        <v>8352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6" t="s">
        <v>8335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6" t="s">
        <v>8336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6" t="s">
        <v>8323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6" t="s">
        <v>8337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6" t="s">
        <v>8353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6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6" t="s">
        <v>8339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6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6" t="s">
        <v>8354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6" t="s">
        <v>8324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6" t="s">
        <v>8355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6" t="s">
        <v>8343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6" t="s">
        <v>8344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6" t="s">
        <v>8346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6" t="s">
        <v>8356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6" t="s">
        <v>8357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6" t="s">
        <v>8347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6" t="s">
        <v>8358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6" t="s">
        <v>8325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6" t="s">
        <v>8359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6" t="s">
        <v>8349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6" t="s">
        <v>8326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6" t="s">
        <v>8327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6" t="s">
        <v>8360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6" t="s">
        <v>8361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6" t="s">
        <v>8328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6" t="s">
        <v>8348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6" t="s">
        <v>8329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6" t="s">
        <v>8330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6" t="s">
        <v>8331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D6ACA-F112-4EDD-A49D-EF6D71618EFC}">
  <sheetPr codeName="Sheet4"/>
  <dimension ref="A1:F18"/>
  <sheetViews>
    <sheetView workbookViewId="0">
      <selection activeCell="L25" sqref="L2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8308</v>
      </c>
      <c r="B1" t="s">
        <v>8364</v>
      </c>
    </row>
    <row r="2" spans="1:6" x14ac:dyDescent="0.45">
      <c r="A2" s="5" t="s">
        <v>8380</v>
      </c>
      <c r="B2" t="s">
        <v>8364</v>
      </c>
    </row>
    <row r="4" spans="1:6" x14ac:dyDescent="0.45">
      <c r="A4" s="5" t="s">
        <v>8381</v>
      </c>
      <c r="B4" s="5" t="s">
        <v>8362</v>
      </c>
    </row>
    <row r="5" spans="1:6" x14ac:dyDescent="0.4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9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45">
      <c r="A7" s="9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45">
      <c r="A8" s="9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45">
      <c r="A9" s="9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45">
      <c r="A10" s="9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45">
      <c r="A11" s="9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45">
      <c r="A12" s="9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45">
      <c r="A13" s="9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45">
      <c r="A14" s="9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45">
      <c r="A15" s="9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45">
      <c r="A16" s="9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45">
      <c r="A17" s="9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45">
      <c r="A18" s="9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E659F-6455-43F5-8453-DE5D82EF072E}">
  <sheetPr codeName="Sheet5"/>
  <dimension ref="A1:H13"/>
  <sheetViews>
    <sheetView workbookViewId="0">
      <selection activeCell="E2" sqref="E2"/>
    </sheetView>
  </sheetViews>
  <sheetFormatPr defaultRowHeight="14.25" x14ac:dyDescent="0.45"/>
  <cols>
    <col min="1" max="1" width="26.19921875" bestFit="1" customWidth="1"/>
    <col min="2" max="2" width="15.86328125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</cols>
  <sheetData>
    <row r="1" spans="1:8" x14ac:dyDescent="0.45">
      <c r="A1" s="10" t="s">
        <v>8382</v>
      </c>
      <c r="B1" s="10" t="s">
        <v>8383</v>
      </c>
      <c r="C1" s="10" t="s">
        <v>8384</v>
      </c>
      <c r="D1" s="10" t="s">
        <v>8385</v>
      </c>
      <c r="E1" s="10" t="s">
        <v>8386</v>
      </c>
      <c r="F1" s="10" t="s">
        <v>8387</v>
      </c>
      <c r="G1" s="10" t="s">
        <v>8388</v>
      </c>
      <c r="H1" s="10" t="s">
        <v>8389</v>
      </c>
    </row>
    <row r="2" spans="1:8" x14ac:dyDescent="0.45">
      <c r="A2" s="10" t="s">
        <v>8390</v>
      </c>
      <c r="B2">
        <f>COUNTIFS(Data!$D$2:$D$4115, "&lt;1000", Data!$F$2:$F$4115, "successful")</f>
        <v>322</v>
      </c>
      <c r="C2">
        <f>COUNTIFS(Data!$D$2:$D$4115, "&lt;1000", Data!$F$2:$F$4115, "failed")</f>
        <v>113</v>
      </c>
      <c r="D2">
        <f>COUNTIFS(Data!$D$2:$D$4115, "&lt;1000", Data!$F$2:$F$4115, "Canceled")</f>
        <v>18</v>
      </c>
      <c r="E2">
        <f>B2+ C2 + D2</f>
        <v>453</v>
      </c>
      <c r="F2">
        <f>ROUND(B2/E2*100, 0)</f>
        <v>71</v>
      </c>
      <c r="G2">
        <f>ROUND(C2/E2*100,0)</f>
        <v>25</v>
      </c>
      <c r="H2">
        <f>ROUND(D2/E2*100,0)</f>
        <v>4</v>
      </c>
    </row>
    <row r="3" spans="1:8" x14ac:dyDescent="0.45">
      <c r="A3" s="10" t="s">
        <v>8391</v>
      </c>
      <c r="B3">
        <f>COUNTIFS(Data!$D$2:$D$4115, "&gt;=1000",Data!$D$2:$D$4115, "&lt;=4999", Data!$F$2:$F$4115, "successful")</f>
        <v>932</v>
      </c>
      <c r="C3">
        <f>COUNTIFS(Data!$D$2:$D$4115, "&gt;=1000",Data!$D$2:$D$4115, "&lt;=4999", Data!$F$2:$F$4115, "Failed")</f>
        <v>420</v>
      </c>
      <c r="D3">
        <f>COUNTIFS(Data!$D$2:$D$4115, "&gt;=1000",Data!$D$2:$D$4115, "&lt;=4999", Data!$F$2:$F$4115, "Canceled")</f>
        <v>60</v>
      </c>
      <c r="E3">
        <f t="shared" ref="E3:E13" si="0">B3+ C3 + D3</f>
        <v>1412</v>
      </c>
      <c r="F3">
        <f t="shared" ref="F3:F13" si="1">ROUND(B3/E3*100, 0)</f>
        <v>66</v>
      </c>
      <c r="G3">
        <f t="shared" ref="G3:G13" si="2">ROUND(C3/E3*100,0)</f>
        <v>30</v>
      </c>
      <c r="H3">
        <f t="shared" ref="H3:H13" si="3">ROUND(D3/E3*100,0)</f>
        <v>4</v>
      </c>
    </row>
    <row r="4" spans="1:8" x14ac:dyDescent="0.45">
      <c r="A4" s="10" t="s">
        <v>8392</v>
      </c>
      <c r="B4">
        <f>COUNTIFS(Data!$D$2:$D$4115, "&gt;=5000",Data!$D$2:$D$4115, "&lt;=9999", Data!$F$2:$F$4115, "successful")</f>
        <v>381</v>
      </c>
      <c r="C4">
        <f>COUNTIFS(Data!$D$2:$D$4115, "&gt;=5000",Data!$D$2:$D$4115, "&lt;=9999", Data!$F$2:$F$4115, "Failed")</f>
        <v>283</v>
      </c>
      <c r="D4">
        <f>COUNTIFS(Data!$D$2:$D$4115, "&gt;=5000",Data!$D$2:$D$4115, "&lt;=9999", Data!$F$2:$F$4115, "Canceled")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45">
      <c r="A5" s="10" t="s">
        <v>8393</v>
      </c>
      <c r="B5">
        <f>COUNTIFS(Data!$D$2:$D$4115, "&gt;=10000",Data!$D$2:$D$4115, "&lt;=14999", Data!$F$2:$F$4115, "successful")</f>
        <v>168</v>
      </c>
      <c r="C5">
        <f>COUNTIFS(Data!$D$2:$D$4115, "&gt;=10000",Data!$D$2:$D$4115, "&lt;=14999", Data!$F$2:$F$4115, "Failed")</f>
        <v>144</v>
      </c>
      <c r="D5">
        <f>COUNTIFS(Data!$D$2:$D$4115, "&gt;=10000",Data!$D$2:$D$4115, "&lt;=14999", Data!$F$2:$F$4115, "Canceled")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45">
      <c r="A6" s="10" t="s">
        <v>8394</v>
      </c>
      <c r="B6">
        <f>COUNTIFS(Data!$D$2:$D$4115, "&gt;=15000",Data!$D$2:$D$4115, "&lt;=19999", Data!$F$2:$F$4115, "successful")</f>
        <v>94</v>
      </c>
      <c r="C6">
        <f>COUNTIFS(Data!$D$2:$D$4115, "&gt;=15000",Data!$D$2:$D$4115, "&lt;=19999", Data!$F$2:$F$4115, "Failed")</f>
        <v>90</v>
      </c>
      <c r="D6">
        <f>COUNTIFS(Data!$D$2:$D$4115, "&gt;=15000",Data!$D$2:$D$4115, "&lt;=19999", Data!$F$2:$F$4115, "Canceled")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45">
      <c r="A7" s="10" t="s">
        <v>8395</v>
      </c>
      <c r="B7">
        <f>COUNTIFS(Data!$D$2:$D$4115, "&gt;=20000",Data!$D$2:$D$4115, "&lt;=24999", Data!$F$2:$F$4115, "successful")</f>
        <v>62</v>
      </c>
      <c r="C7">
        <f>COUNTIFS(Data!$D$2:$D$4115, "&gt;=20000",Data!$D$2:$D$4115, "&lt;=24999", Data!$F$2:$F$4115, "Failed")</f>
        <v>72</v>
      </c>
      <c r="D7">
        <f>COUNTIFS(Data!$D$2:$D$4115, "&gt;=20000",Data!$D$2:$D$4115, "&lt;=24999", Data!$F$2:$F$4115, "Canceled")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45">
      <c r="A8" s="10" t="s">
        <v>8396</v>
      </c>
      <c r="B8">
        <f>COUNTIFS(Data!$D$2:$D$4115, "&gt;=25000",Data!$D$2:$D$4115, "&lt;=29999", Data!$F$2:$F$4115, "successful")</f>
        <v>55</v>
      </c>
      <c r="C8">
        <f>COUNTIFS(Data!$D$2:$D$4115, "&gt;=25000",Data!$D$2:$D$4115, "&lt;=29999", Data!$F$2:$F$4115, "Failed")</f>
        <v>64</v>
      </c>
      <c r="D8">
        <f>COUNTIFS(Data!$D$2:$D$4115, "&gt;=25000",Data!$D$2:$D$4115, "&lt;=29999", Data!$F$2:$F$4115, "Canceled")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45">
      <c r="A9" s="10" t="s">
        <v>8397</v>
      </c>
      <c r="B9">
        <f>COUNTIFS(Data!$D$2:$D$4115, "&gt;=30000",Data!$D$2:$D$4115, "&lt;=34999", Data!$F$2:$F$4115, "successful")</f>
        <v>32</v>
      </c>
      <c r="C9">
        <f>COUNTIFS(Data!$D$2:$D$4115, "&gt;=30000",Data!$D$2:$D$4115, "&lt;=34999", Data!$F$2:$F$4115, "Failed")</f>
        <v>37</v>
      </c>
      <c r="D9">
        <f>COUNTIFS(Data!$D$2:$D$4115, "&gt;=30000",Data!$D$2:$D$4115, "&lt;=34999", Data!$F$2:$F$4115, "Canceled")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45">
      <c r="A10" s="10" t="s">
        <v>8398</v>
      </c>
      <c r="B10">
        <f>COUNTIFS(Data!$D$2:$D$4115, "&gt;=35000",Data!$D$2:$D$4115, "&lt;=39999", Data!$F$2:$F$4115, "successful")</f>
        <v>26</v>
      </c>
      <c r="C10">
        <f>COUNTIFS(Data!$D$2:$D$4115, "&gt;=35000",Data!$D$2:$D$4115, "&lt;=39999", Data!$F$2:$F$4115, "Failed")</f>
        <v>22</v>
      </c>
      <c r="D10">
        <f>COUNTIFS(Data!$D$2:$D$4115, "&gt;=35000",Data!$D$2:$D$4115, "&lt;=39999", Data!$F$2:$F$4115, "Canceled")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45">
      <c r="A11" s="10" t="s">
        <v>8399</v>
      </c>
      <c r="B11">
        <f>COUNTIFS(Data!$D$2:$D$4115, "&gt;=40000",Data!$D$2:$D$4115, "&lt;=44999", Data!$F$2:$F$4115, "successful")</f>
        <v>21</v>
      </c>
      <c r="C11">
        <f>COUNTIFS(Data!$D$2:$D$4115, "&gt;=40000",Data!$D$2:$D$4115, "&lt;=44999", Data!$F$2:$F$4115, "Failed")</f>
        <v>16</v>
      </c>
      <c r="D11">
        <f>COUNTIFS(Data!$D$2:$D$4115, "&gt;=40000",Data!$D$2:$D$4115, "&lt;=44999", Data!$F$2:$F$4115, "Canceled")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45">
      <c r="A12" s="10" t="s">
        <v>8400</v>
      </c>
      <c r="B12">
        <f>COUNTIFS(Data!$D$2:$D$4115, "&gt;=45000",Data!$D$2:$D$4115, "&lt;=49999", Data!$F$2:$F$4115, "successful")</f>
        <v>6</v>
      </c>
      <c r="C12">
        <f>COUNTIFS(Data!$D$2:$D$4115, "&gt;=45000",Data!$D$2:$D$4115, "&lt;=49999", Data!$F$2:$F$4115, "Failed")</f>
        <v>11</v>
      </c>
      <c r="D12">
        <f>COUNTIFS(Data!$D$2:$D$4115, "&gt;=45000",Data!$D$2:$D$4115, "&lt;=49999", Data!$F$2:$F$4115, "Canceled")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45">
      <c r="A13" s="10" t="s">
        <v>8401</v>
      </c>
      <c r="B13">
        <f>COUNTIFS(Data!$D$2:$D$4115, "&gt;=50000", Data!$F$2:$F$4115, "successful")</f>
        <v>86</v>
      </c>
      <c r="C13">
        <f>COUNTIFS(Data!$D$2:$D$4115, "&gt;=50000", Data!$F$2:$F$4115, "Failed")</f>
        <v>258</v>
      </c>
      <c r="D13">
        <f>COUNTIFS(Data!$D$2:$D$4115, "&gt;=50000", Data!$F$2:$F$4115, "Canceled")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4F678-3361-42FE-87C7-3CD24C0A06C1}">
  <sheetPr codeName="Sheet6" filterMode="1"/>
  <dimension ref="A1:H4117"/>
  <sheetViews>
    <sheetView tabSelected="1" workbookViewId="0">
      <selection activeCell="M12" sqref="M12"/>
    </sheetView>
  </sheetViews>
  <sheetFormatPr defaultRowHeight="14.25" x14ac:dyDescent="0.45"/>
  <cols>
    <col min="1" max="1" width="8.53125" bestFit="1" customWidth="1"/>
    <col min="2" max="2" width="16.9296875" bestFit="1" customWidth="1"/>
    <col min="3" max="3" width="15.86328125" bestFit="1" customWidth="1"/>
    <col min="6" max="6" width="12.53125" bestFit="1" customWidth="1"/>
    <col min="7" max="7" width="15.86328125" bestFit="1" customWidth="1"/>
    <col min="8" max="8" width="18.86328125" bestFit="1" customWidth="1"/>
    <col min="9" max="9" width="5.73046875" bestFit="1" customWidth="1"/>
    <col min="10" max="10" width="4.73046875" bestFit="1" customWidth="1"/>
    <col min="11" max="11" width="8.9296875" bestFit="1" customWidth="1"/>
    <col min="12" max="12" width="10.19921875" bestFit="1" customWidth="1"/>
    <col min="13" max="76" width="14.73046875" bestFit="1" customWidth="1"/>
    <col min="77" max="77" width="12.3984375" bestFit="1" customWidth="1"/>
    <col min="78" max="206" width="7.06640625" bestFit="1" customWidth="1"/>
    <col min="207" max="207" width="9.796875" bestFit="1" customWidth="1"/>
    <col min="208" max="234" width="5.3984375" bestFit="1" customWidth="1"/>
    <col min="235" max="235" width="8.1328125" bestFit="1" customWidth="1"/>
    <col min="236" max="719" width="10.73046875" bestFit="1" customWidth="1"/>
    <col min="720" max="720" width="13.53125" bestFit="1" customWidth="1"/>
    <col min="721" max="721" width="10.19921875" bestFit="1" customWidth="1"/>
  </cols>
  <sheetData>
    <row r="1" spans="1:8" x14ac:dyDescent="0.45">
      <c r="A1" s="1" t="s">
        <v>8402</v>
      </c>
      <c r="B1" s="1" t="s">
        <v>8262</v>
      </c>
      <c r="C1" s="13" t="s">
        <v>8416</v>
      </c>
      <c r="D1" s="11"/>
      <c r="E1" s="1" t="s">
        <v>8402</v>
      </c>
      <c r="F1" s="1" t="s">
        <v>8262</v>
      </c>
      <c r="G1" s="17" t="s">
        <v>8417</v>
      </c>
      <c r="H1" s="16"/>
    </row>
    <row r="2" spans="1:8" x14ac:dyDescent="0.45">
      <c r="A2" t="s">
        <v>8219</v>
      </c>
      <c r="B2">
        <v>182</v>
      </c>
      <c r="E2" t="s">
        <v>8221</v>
      </c>
      <c r="F2">
        <v>0</v>
      </c>
      <c r="G2" s="14"/>
      <c r="H2" s="14"/>
    </row>
    <row r="3" spans="1:8" x14ac:dyDescent="0.45">
      <c r="A3" t="s">
        <v>8219</v>
      </c>
      <c r="B3">
        <v>79</v>
      </c>
      <c r="C3" t="s">
        <v>8403</v>
      </c>
      <c r="D3">
        <v>120.01562093204895</v>
      </c>
      <c r="E3" t="s">
        <v>8221</v>
      </c>
      <c r="F3">
        <v>1</v>
      </c>
      <c r="G3" s="14" t="s">
        <v>8403</v>
      </c>
      <c r="H3" s="14">
        <v>17.689295039164492</v>
      </c>
    </row>
    <row r="4" spans="1:8" x14ac:dyDescent="0.45">
      <c r="A4" t="s">
        <v>8219</v>
      </c>
      <c r="B4">
        <v>35</v>
      </c>
      <c r="C4" t="s">
        <v>8406</v>
      </c>
      <c r="D4">
        <v>10.402705215886083</v>
      </c>
      <c r="E4" t="s">
        <v>8221</v>
      </c>
      <c r="F4">
        <v>10</v>
      </c>
      <c r="G4" s="14" t="s">
        <v>8406</v>
      </c>
      <c r="H4" s="14">
        <v>1.5689298060152879</v>
      </c>
    </row>
    <row r="5" spans="1:8" x14ac:dyDescent="0.45">
      <c r="A5" t="s">
        <v>8219</v>
      </c>
      <c r="B5">
        <v>150</v>
      </c>
      <c r="C5" t="s">
        <v>8404</v>
      </c>
      <c r="D5">
        <v>28</v>
      </c>
      <c r="E5" t="s">
        <v>8221</v>
      </c>
      <c r="F5">
        <v>0</v>
      </c>
      <c r="G5" s="14" t="s">
        <v>8404</v>
      </c>
      <c r="H5" s="14">
        <v>4</v>
      </c>
    </row>
    <row r="6" spans="1:8" x14ac:dyDescent="0.45">
      <c r="A6" t="s">
        <v>8219</v>
      </c>
      <c r="B6">
        <v>284</v>
      </c>
      <c r="C6" t="s">
        <v>8407</v>
      </c>
      <c r="D6">
        <v>0</v>
      </c>
      <c r="E6" t="s">
        <v>8221</v>
      </c>
      <c r="F6">
        <v>7</v>
      </c>
      <c r="G6" s="14" t="s">
        <v>8407</v>
      </c>
      <c r="H6" s="14">
        <v>0</v>
      </c>
    </row>
    <row r="7" spans="1:8" x14ac:dyDescent="0.45">
      <c r="A7" t="s">
        <v>8219</v>
      </c>
      <c r="B7">
        <v>47</v>
      </c>
      <c r="C7" t="s">
        <v>8408</v>
      </c>
      <c r="D7">
        <v>644.71599590899166</v>
      </c>
      <c r="E7" t="s">
        <v>8221</v>
      </c>
      <c r="F7">
        <v>0</v>
      </c>
      <c r="G7" s="14" t="s">
        <v>8408</v>
      </c>
      <c r="H7" s="14">
        <v>61.409123164748529</v>
      </c>
    </row>
    <row r="8" spans="1:8" x14ac:dyDescent="0.45">
      <c r="A8" t="s">
        <v>8219</v>
      </c>
      <c r="B8">
        <v>58</v>
      </c>
      <c r="C8" t="s">
        <v>8409</v>
      </c>
      <c r="D8">
        <v>415658.71538092295</v>
      </c>
      <c r="E8" t="s">
        <v>8221</v>
      </c>
      <c r="F8">
        <v>1</v>
      </c>
      <c r="G8" s="14" t="s">
        <v>8409</v>
      </c>
      <c r="H8" s="14">
        <v>3771.0804078632541</v>
      </c>
    </row>
    <row r="9" spans="1:8" x14ac:dyDescent="0.45">
      <c r="A9" t="s">
        <v>8219</v>
      </c>
      <c r="B9">
        <v>57</v>
      </c>
      <c r="C9" t="s">
        <v>8410</v>
      </c>
      <c r="D9">
        <v>989.88052187788958</v>
      </c>
      <c r="E9" t="s">
        <v>8221</v>
      </c>
      <c r="F9">
        <v>2</v>
      </c>
      <c r="G9" s="14" t="s">
        <v>8410</v>
      </c>
      <c r="H9" s="14">
        <v>193.51376514007106</v>
      </c>
    </row>
    <row r="10" spans="1:8" x14ac:dyDescent="0.45">
      <c r="A10" t="s">
        <v>8219</v>
      </c>
      <c r="B10">
        <v>12</v>
      </c>
      <c r="C10" t="s">
        <v>8411</v>
      </c>
      <c r="D10">
        <v>27.691320328487304</v>
      </c>
      <c r="E10" t="s">
        <v>8221</v>
      </c>
      <c r="F10">
        <v>3</v>
      </c>
      <c r="G10" s="14" t="s">
        <v>8411</v>
      </c>
      <c r="H10" s="14">
        <v>11.838714993077851</v>
      </c>
    </row>
    <row r="11" spans="1:8" x14ac:dyDescent="0.45">
      <c r="A11" t="s">
        <v>8219</v>
      </c>
      <c r="B11">
        <v>20</v>
      </c>
      <c r="C11" t="s">
        <v>8412</v>
      </c>
      <c r="D11">
        <v>26457</v>
      </c>
      <c r="E11" t="s">
        <v>8221</v>
      </c>
      <c r="F11">
        <v>10</v>
      </c>
      <c r="G11" s="14" t="s">
        <v>8412</v>
      </c>
      <c r="H11" s="14">
        <v>1293</v>
      </c>
    </row>
    <row r="12" spans="1:8" x14ac:dyDescent="0.45">
      <c r="A12" t="s">
        <v>8219</v>
      </c>
      <c r="B12">
        <v>19</v>
      </c>
      <c r="C12" t="s">
        <v>8405</v>
      </c>
      <c r="D12">
        <v>0</v>
      </c>
      <c r="E12" t="s">
        <v>8221</v>
      </c>
      <c r="F12">
        <v>10</v>
      </c>
      <c r="G12" s="14" t="s">
        <v>8405</v>
      </c>
      <c r="H12" s="14">
        <v>0</v>
      </c>
    </row>
    <row r="13" spans="1:8" x14ac:dyDescent="0.45">
      <c r="A13" t="s">
        <v>8219</v>
      </c>
      <c r="B13">
        <v>75</v>
      </c>
      <c r="C13" t="s">
        <v>8413</v>
      </c>
      <c r="D13">
        <v>26457</v>
      </c>
      <c r="E13" t="s">
        <v>8221</v>
      </c>
      <c r="F13">
        <v>1</v>
      </c>
      <c r="G13" s="14" t="s">
        <v>8413</v>
      </c>
      <c r="H13" s="14">
        <v>1293</v>
      </c>
    </row>
    <row r="14" spans="1:8" x14ac:dyDescent="0.45">
      <c r="A14" t="s">
        <v>8219</v>
      </c>
      <c r="B14">
        <v>827</v>
      </c>
      <c r="C14" t="s">
        <v>8414</v>
      </c>
      <c r="D14">
        <v>460980</v>
      </c>
      <c r="E14" t="s">
        <v>8221</v>
      </c>
      <c r="F14">
        <v>0</v>
      </c>
      <c r="G14" s="14" t="s">
        <v>8414</v>
      </c>
      <c r="H14" s="14">
        <v>27100</v>
      </c>
    </row>
    <row r="15" spans="1:8" ht="14.65" thickBot="1" x14ac:dyDescent="0.5">
      <c r="A15" t="s">
        <v>8219</v>
      </c>
      <c r="B15">
        <v>51</v>
      </c>
      <c r="C15" s="12" t="s">
        <v>8415</v>
      </c>
      <c r="D15" s="12">
        <v>3841</v>
      </c>
      <c r="E15" t="s">
        <v>8221</v>
      </c>
      <c r="F15">
        <v>0</v>
      </c>
      <c r="G15" s="15" t="s">
        <v>8415</v>
      </c>
      <c r="H15" s="15">
        <v>1532</v>
      </c>
    </row>
    <row r="16" spans="1:8" x14ac:dyDescent="0.45">
      <c r="A16" t="s">
        <v>8219</v>
      </c>
      <c r="B16">
        <v>41</v>
      </c>
      <c r="E16" t="s">
        <v>8221</v>
      </c>
      <c r="F16">
        <v>0</v>
      </c>
    </row>
    <row r="17" spans="1:6" x14ac:dyDescent="0.45">
      <c r="A17" t="s">
        <v>8219</v>
      </c>
      <c r="B17">
        <v>98</v>
      </c>
      <c r="E17" t="s">
        <v>8221</v>
      </c>
      <c r="F17">
        <v>26</v>
      </c>
    </row>
    <row r="18" spans="1:6" x14ac:dyDescent="0.45">
      <c r="A18" t="s">
        <v>8219</v>
      </c>
      <c r="B18">
        <v>70</v>
      </c>
      <c r="E18" t="s">
        <v>8221</v>
      </c>
      <c r="F18">
        <v>0</v>
      </c>
    </row>
    <row r="19" spans="1:6" x14ac:dyDescent="0.45">
      <c r="A19" t="s">
        <v>8219</v>
      </c>
      <c r="B19">
        <v>36</v>
      </c>
      <c r="E19" t="s">
        <v>8221</v>
      </c>
      <c r="F19">
        <v>7</v>
      </c>
    </row>
    <row r="20" spans="1:6" x14ac:dyDescent="0.45">
      <c r="A20" t="s">
        <v>8219</v>
      </c>
      <c r="B20">
        <v>342</v>
      </c>
      <c r="E20" t="s">
        <v>8221</v>
      </c>
      <c r="F20">
        <v>0</v>
      </c>
    </row>
    <row r="21" spans="1:6" x14ac:dyDescent="0.45">
      <c r="A21" t="s">
        <v>8219</v>
      </c>
      <c r="B21">
        <v>22</v>
      </c>
      <c r="E21" t="s">
        <v>8221</v>
      </c>
      <c r="F21">
        <v>2</v>
      </c>
    </row>
    <row r="22" spans="1:6" x14ac:dyDescent="0.45">
      <c r="A22" t="s">
        <v>8219</v>
      </c>
      <c r="B22">
        <v>25</v>
      </c>
      <c r="E22" t="s">
        <v>8221</v>
      </c>
      <c r="F22">
        <v>13</v>
      </c>
    </row>
    <row r="23" spans="1:6" x14ac:dyDescent="0.45">
      <c r="A23" t="s">
        <v>8219</v>
      </c>
      <c r="B23">
        <v>101</v>
      </c>
      <c r="E23" t="s">
        <v>8221</v>
      </c>
      <c r="F23">
        <v>4</v>
      </c>
    </row>
    <row r="24" spans="1:6" x14ac:dyDescent="0.45">
      <c r="A24" t="s">
        <v>8219</v>
      </c>
      <c r="B24">
        <v>8</v>
      </c>
      <c r="E24" t="s">
        <v>8221</v>
      </c>
      <c r="F24">
        <v>0</v>
      </c>
    </row>
    <row r="25" spans="1:6" x14ac:dyDescent="0.45">
      <c r="A25" t="s">
        <v>8219</v>
      </c>
      <c r="B25">
        <v>23</v>
      </c>
      <c r="E25" t="s">
        <v>8221</v>
      </c>
      <c r="F25">
        <v>12</v>
      </c>
    </row>
    <row r="26" spans="1:6" x14ac:dyDescent="0.45">
      <c r="A26" t="s">
        <v>8219</v>
      </c>
      <c r="B26">
        <v>574</v>
      </c>
      <c r="E26" t="s">
        <v>8221</v>
      </c>
      <c r="F26">
        <v>2</v>
      </c>
    </row>
    <row r="27" spans="1:6" x14ac:dyDescent="0.45">
      <c r="A27" t="s">
        <v>8219</v>
      </c>
      <c r="B27">
        <v>14</v>
      </c>
      <c r="E27" t="s">
        <v>8221</v>
      </c>
      <c r="F27">
        <v>10</v>
      </c>
    </row>
    <row r="28" spans="1:6" x14ac:dyDescent="0.45">
      <c r="A28" t="s">
        <v>8219</v>
      </c>
      <c r="B28">
        <v>19</v>
      </c>
      <c r="E28" t="s">
        <v>8221</v>
      </c>
      <c r="F28">
        <v>0</v>
      </c>
    </row>
    <row r="29" spans="1:6" x14ac:dyDescent="0.45">
      <c r="A29" t="s">
        <v>8219</v>
      </c>
      <c r="B29">
        <v>150</v>
      </c>
      <c r="E29" t="s">
        <v>8221</v>
      </c>
      <c r="F29">
        <v>5</v>
      </c>
    </row>
    <row r="30" spans="1:6" x14ac:dyDescent="0.45">
      <c r="A30" t="s">
        <v>8219</v>
      </c>
      <c r="B30">
        <v>71</v>
      </c>
      <c r="E30" t="s">
        <v>8221</v>
      </c>
      <c r="F30">
        <v>0</v>
      </c>
    </row>
    <row r="31" spans="1:6" x14ac:dyDescent="0.45">
      <c r="A31" t="s">
        <v>8219</v>
      </c>
      <c r="B31">
        <v>117</v>
      </c>
      <c r="E31" t="s">
        <v>8221</v>
      </c>
      <c r="F31">
        <v>5</v>
      </c>
    </row>
    <row r="32" spans="1:6" x14ac:dyDescent="0.45">
      <c r="A32" t="s">
        <v>8219</v>
      </c>
      <c r="B32">
        <v>53</v>
      </c>
      <c r="E32" t="s">
        <v>8221</v>
      </c>
      <c r="F32">
        <v>1</v>
      </c>
    </row>
    <row r="33" spans="1:6" x14ac:dyDescent="0.45">
      <c r="A33" t="s">
        <v>8219</v>
      </c>
      <c r="B33">
        <v>1</v>
      </c>
      <c r="E33" t="s">
        <v>8221</v>
      </c>
      <c r="F33">
        <v>3</v>
      </c>
    </row>
    <row r="34" spans="1:6" x14ac:dyDescent="0.45">
      <c r="A34" t="s">
        <v>8219</v>
      </c>
      <c r="B34">
        <v>89</v>
      </c>
      <c r="E34" t="s">
        <v>8221</v>
      </c>
      <c r="F34">
        <v>3</v>
      </c>
    </row>
    <row r="35" spans="1:6" x14ac:dyDescent="0.45">
      <c r="A35" t="s">
        <v>8219</v>
      </c>
      <c r="B35">
        <v>64</v>
      </c>
      <c r="E35" t="s">
        <v>8221</v>
      </c>
      <c r="F35">
        <v>0</v>
      </c>
    </row>
    <row r="36" spans="1:6" x14ac:dyDescent="0.45">
      <c r="A36" t="s">
        <v>8219</v>
      </c>
      <c r="B36">
        <v>68</v>
      </c>
      <c r="E36" t="s">
        <v>8221</v>
      </c>
      <c r="F36">
        <v>3</v>
      </c>
    </row>
    <row r="37" spans="1:6" x14ac:dyDescent="0.45">
      <c r="A37" t="s">
        <v>8219</v>
      </c>
      <c r="B37">
        <v>28</v>
      </c>
      <c r="E37" t="s">
        <v>8221</v>
      </c>
      <c r="F37">
        <v>0</v>
      </c>
    </row>
    <row r="38" spans="1:6" x14ac:dyDescent="0.45">
      <c r="A38" t="s">
        <v>8219</v>
      </c>
      <c r="B38">
        <v>44</v>
      </c>
      <c r="E38" t="s">
        <v>8221</v>
      </c>
      <c r="F38">
        <v>19</v>
      </c>
    </row>
    <row r="39" spans="1:6" x14ac:dyDescent="0.45">
      <c r="A39" t="s">
        <v>8219</v>
      </c>
      <c r="B39">
        <v>253</v>
      </c>
      <c r="E39" t="s">
        <v>8221</v>
      </c>
      <c r="F39">
        <v>8</v>
      </c>
    </row>
    <row r="40" spans="1:6" x14ac:dyDescent="0.45">
      <c r="A40" t="s">
        <v>8219</v>
      </c>
      <c r="B40">
        <v>66</v>
      </c>
      <c r="E40" t="s">
        <v>8221</v>
      </c>
      <c r="F40">
        <v>6</v>
      </c>
    </row>
    <row r="41" spans="1:6" x14ac:dyDescent="0.45">
      <c r="A41" t="s">
        <v>8219</v>
      </c>
      <c r="B41">
        <v>217</v>
      </c>
      <c r="E41" t="s">
        <v>8221</v>
      </c>
      <c r="F41">
        <v>0</v>
      </c>
    </row>
    <row r="42" spans="1:6" x14ac:dyDescent="0.45">
      <c r="A42" t="s">
        <v>8219</v>
      </c>
      <c r="B42">
        <v>16</v>
      </c>
      <c r="E42" t="s">
        <v>8221</v>
      </c>
      <c r="F42">
        <v>18</v>
      </c>
    </row>
    <row r="43" spans="1:6" x14ac:dyDescent="0.45">
      <c r="A43" t="s">
        <v>8219</v>
      </c>
      <c r="B43">
        <v>19</v>
      </c>
      <c r="E43" t="s">
        <v>8221</v>
      </c>
      <c r="F43">
        <v>7</v>
      </c>
    </row>
    <row r="44" spans="1:6" x14ac:dyDescent="0.45">
      <c r="A44" t="s">
        <v>8219</v>
      </c>
      <c r="B44">
        <v>169</v>
      </c>
      <c r="E44" t="s">
        <v>8221</v>
      </c>
      <c r="F44">
        <v>0</v>
      </c>
    </row>
    <row r="45" spans="1:6" x14ac:dyDescent="0.45">
      <c r="A45" t="s">
        <v>8219</v>
      </c>
      <c r="B45">
        <v>263</v>
      </c>
      <c r="E45" t="s">
        <v>8221</v>
      </c>
      <c r="F45">
        <v>8</v>
      </c>
    </row>
    <row r="46" spans="1:6" x14ac:dyDescent="0.45">
      <c r="A46" t="s">
        <v>8219</v>
      </c>
      <c r="B46">
        <v>15</v>
      </c>
      <c r="E46" t="s">
        <v>8221</v>
      </c>
      <c r="F46">
        <v>1293</v>
      </c>
    </row>
    <row r="47" spans="1:6" x14ac:dyDescent="0.45">
      <c r="A47" t="s">
        <v>8219</v>
      </c>
      <c r="B47">
        <v>61</v>
      </c>
      <c r="E47" t="s">
        <v>8221</v>
      </c>
      <c r="F47">
        <v>17</v>
      </c>
    </row>
    <row r="48" spans="1:6" x14ac:dyDescent="0.45">
      <c r="A48" t="s">
        <v>8219</v>
      </c>
      <c r="B48">
        <v>45</v>
      </c>
      <c r="E48" t="s">
        <v>8221</v>
      </c>
      <c r="F48">
        <v>0</v>
      </c>
    </row>
    <row r="49" spans="1:6" x14ac:dyDescent="0.45">
      <c r="A49" t="s">
        <v>8219</v>
      </c>
      <c r="B49">
        <v>70</v>
      </c>
      <c r="E49" t="s">
        <v>8221</v>
      </c>
      <c r="F49">
        <v>13</v>
      </c>
    </row>
    <row r="50" spans="1:6" x14ac:dyDescent="0.45">
      <c r="A50" t="s">
        <v>8219</v>
      </c>
      <c r="B50">
        <v>38</v>
      </c>
      <c r="E50" t="s">
        <v>8221</v>
      </c>
      <c r="F50">
        <v>0</v>
      </c>
    </row>
    <row r="51" spans="1:6" x14ac:dyDescent="0.45">
      <c r="A51" t="s">
        <v>8219</v>
      </c>
      <c r="B51">
        <v>87</v>
      </c>
      <c r="E51" t="s">
        <v>8221</v>
      </c>
      <c r="F51">
        <v>0</v>
      </c>
    </row>
    <row r="52" spans="1:6" x14ac:dyDescent="0.45">
      <c r="A52" t="s">
        <v>8219</v>
      </c>
      <c r="B52">
        <v>22</v>
      </c>
      <c r="E52" t="s">
        <v>8221</v>
      </c>
      <c r="F52">
        <v>33</v>
      </c>
    </row>
    <row r="53" spans="1:6" x14ac:dyDescent="0.45">
      <c r="A53" t="s">
        <v>8219</v>
      </c>
      <c r="B53">
        <v>119</v>
      </c>
      <c r="E53" t="s">
        <v>8221</v>
      </c>
      <c r="F53">
        <v>12</v>
      </c>
    </row>
    <row r="54" spans="1:6" x14ac:dyDescent="0.45">
      <c r="A54" t="s">
        <v>8219</v>
      </c>
      <c r="B54">
        <v>52</v>
      </c>
      <c r="E54" t="s">
        <v>8221</v>
      </c>
      <c r="F54">
        <v>1</v>
      </c>
    </row>
    <row r="55" spans="1:6" x14ac:dyDescent="0.45">
      <c r="A55" t="s">
        <v>8219</v>
      </c>
      <c r="B55">
        <v>117</v>
      </c>
      <c r="E55" t="s">
        <v>8221</v>
      </c>
      <c r="F55">
        <v>1</v>
      </c>
    </row>
    <row r="56" spans="1:6" x14ac:dyDescent="0.45">
      <c r="A56" t="s">
        <v>8219</v>
      </c>
      <c r="B56">
        <v>52</v>
      </c>
      <c r="E56" t="s">
        <v>8221</v>
      </c>
      <c r="F56">
        <v>1</v>
      </c>
    </row>
    <row r="57" spans="1:6" x14ac:dyDescent="0.45">
      <c r="A57" t="s">
        <v>8219</v>
      </c>
      <c r="B57">
        <v>86</v>
      </c>
      <c r="E57" t="s">
        <v>8221</v>
      </c>
      <c r="F57">
        <v>1</v>
      </c>
    </row>
    <row r="58" spans="1:6" x14ac:dyDescent="0.45">
      <c r="A58" t="s">
        <v>8219</v>
      </c>
      <c r="B58">
        <v>174</v>
      </c>
      <c r="E58" t="s">
        <v>8221</v>
      </c>
      <c r="F58">
        <v>84</v>
      </c>
    </row>
    <row r="59" spans="1:6" x14ac:dyDescent="0.45">
      <c r="A59" t="s">
        <v>8219</v>
      </c>
      <c r="B59">
        <v>69</v>
      </c>
      <c r="E59" t="s">
        <v>8221</v>
      </c>
      <c r="F59">
        <v>38</v>
      </c>
    </row>
    <row r="60" spans="1:6" x14ac:dyDescent="0.45">
      <c r="A60" t="s">
        <v>8219</v>
      </c>
      <c r="B60">
        <v>75</v>
      </c>
      <c r="E60" t="s">
        <v>8221</v>
      </c>
      <c r="F60">
        <v>1</v>
      </c>
    </row>
    <row r="61" spans="1:6" x14ac:dyDescent="0.45">
      <c r="A61" t="s">
        <v>8219</v>
      </c>
      <c r="B61">
        <v>33</v>
      </c>
      <c r="E61" t="s">
        <v>8221</v>
      </c>
      <c r="F61">
        <v>76</v>
      </c>
    </row>
    <row r="62" spans="1:6" x14ac:dyDescent="0.45">
      <c r="A62" t="s">
        <v>8219</v>
      </c>
      <c r="B62">
        <v>108</v>
      </c>
      <c r="E62" t="s">
        <v>8221</v>
      </c>
      <c r="F62">
        <v>3</v>
      </c>
    </row>
    <row r="63" spans="1:6" x14ac:dyDescent="0.45">
      <c r="A63" t="s">
        <v>8219</v>
      </c>
      <c r="B63">
        <v>23</v>
      </c>
      <c r="E63" t="s">
        <v>8221</v>
      </c>
      <c r="F63">
        <v>0</v>
      </c>
    </row>
    <row r="64" spans="1:6" x14ac:dyDescent="0.45">
      <c r="A64" t="s">
        <v>8219</v>
      </c>
      <c r="B64">
        <v>48</v>
      </c>
      <c r="E64" t="s">
        <v>8221</v>
      </c>
      <c r="F64">
        <v>2</v>
      </c>
    </row>
    <row r="65" spans="1:6" x14ac:dyDescent="0.45">
      <c r="A65" t="s">
        <v>8219</v>
      </c>
      <c r="B65">
        <v>64</v>
      </c>
      <c r="E65" t="s">
        <v>8221</v>
      </c>
      <c r="F65">
        <v>0</v>
      </c>
    </row>
    <row r="66" spans="1:6" x14ac:dyDescent="0.45">
      <c r="A66" t="s">
        <v>8219</v>
      </c>
      <c r="B66">
        <v>24</v>
      </c>
      <c r="E66" t="s">
        <v>8221</v>
      </c>
      <c r="F66">
        <v>0</v>
      </c>
    </row>
    <row r="67" spans="1:6" x14ac:dyDescent="0.45">
      <c r="A67" t="s">
        <v>8219</v>
      </c>
      <c r="B67">
        <v>57</v>
      </c>
      <c r="E67" t="s">
        <v>8221</v>
      </c>
      <c r="F67">
        <v>0</v>
      </c>
    </row>
    <row r="68" spans="1:6" x14ac:dyDescent="0.45">
      <c r="A68" t="s">
        <v>8219</v>
      </c>
      <c r="B68">
        <v>26</v>
      </c>
      <c r="E68" t="s">
        <v>8221</v>
      </c>
      <c r="F68">
        <v>2</v>
      </c>
    </row>
    <row r="69" spans="1:6" x14ac:dyDescent="0.45">
      <c r="A69" t="s">
        <v>8219</v>
      </c>
      <c r="B69">
        <v>20</v>
      </c>
      <c r="E69" t="s">
        <v>8221</v>
      </c>
      <c r="F69">
        <v>0</v>
      </c>
    </row>
    <row r="70" spans="1:6" x14ac:dyDescent="0.45">
      <c r="A70" t="s">
        <v>8219</v>
      </c>
      <c r="B70">
        <v>36</v>
      </c>
      <c r="E70" t="s">
        <v>8221</v>
      </c>
      <c r="F70">
        <v>0</v>
      </c>
    </row>
    <row r="71" spans="1:6" x14ac:dyDescent="0.45">
      <c r="A71" t="s">
        <v>8219</v>
      </c>
      <c r="B71">
        <v>178</v>
      </c>
      <c r="E71" t="s">
        <v>8221</v>
      </c>
      <c r="F71">
        <v>0</v>
      </c>
    </row>
    <row r="72" spans="1:6" x14ac:dyDescent="0.45">
      <c r="A72" t="s">
        <v>8219</v>
      </c>
      <c r="B72">
        <v>17</v>
      </c>
      <c r="E72" t="s">
        <v>8221</v>
      </c>
      <c r="F72">
        <v>2</v>
      </c>
    </row>
    <row r="73" spans="1:6" x14ac:dyDescent="0.45">
      <c r="A73" t="s">
        <v>8219</v>
      </c>
      <c r="B73">
        <v>32</v>
      </c>
      <c r="E73" t="s">
        <v>8221</v>
      </c>
      <c r="F73">
        <v>0</v>
      </c>
    </row>
    <row r="74" spans="1:6" x14ac:dyDescent="0.45">
      <c r="A74" t="s">
        <v>8219</v>
      </c>
      <c r="B74">
        <v>41</v>
      </c>
      <c r="E74" t="s">
        <v>8221</v>
      </c>
      <c r="F74">
        <v>7</v>
      </c>
    </row>
    <row r="75" spans="1:6" x14ac:dyDescent="0.45">
      <c r="A75" t="s">
        <v>8219</v>
      </c>
      <c r="B75">
        <v>18</v>
      </c>
      <c r="E75" t="s">
        <v>8221</v>
      </c>
      <c r="F75">
        <v>0</v>
      </c>
    </row>
    <row r="76" spans="1:6" x14ac:dyDescent="0.45">
      <c r="A76" t="s">
        <v>8219</v>
      </c>
      <c r="B76">
        <v>29</v>
      </c>
      <c r="E76" t="s">
        <v>8221</v>
      </c>
      <c r="F76">
        <v>5</v>
      </c>
    </row>
    <row r="77" spans="1:6" x14ac:dyDescent="0.45">
      <c r="A77" t="s">
        <v>8219</v>
      </c>
      <c r="B77">
        <v>47</v>
      </c>
      <c r="E77" t="s">
        <v>8221</v>
      </c>
      <c r="F77">
        <v>0</v>
      </c>
    </row>
    <row r="78" spans="1:6" x14ac:dyDescent="0.45">
      <c r="A78" t="s">
        <v>8219</v>
      </c>
      <c r="B78">
        <v>15</v>
      </c>
      <c r="E78" t="s">
        <v>8221</v>
      </c>
      <c r="F78">
        <v>0</v>
      </c>
    </row>
    <row r="79" spans="1:6" x14ac:dyDescent="0.45">
      <c r="A79" t="s">
        <v>8219</v>
      </c>
      <c r="B79">
        <v>26</v>
      </c>
      <c r="E79" t="s">
        <v>8221</v>
      </c>
      <c r="F79">
        <v>1</v>
      </c>
    </row>
    <row r="80" spans="1:6" x14ac:dyDescent="0.45">
      <c r="A80" t="s">
        <v>8219</v>
      </c>
      <c r="B80">
        <v>35</v>
      </c>
      <c r="E80" t="s">
        <v>8221</v>
      </c>
      <c r="F80">
        <v>0</v>
      </c>
    </row>
    <row r="81" spans="1:6" x14ac:dyDescent="0.45">
      <c r="A81" t="s">
        <v>8219</v>
      </c>
      <c r="B81">
        <v>41</v>
      </c>
      <c r="E81" t="s">
        <v>8221</v>
      </c>
      <c r="F81">
        <v>5</v>
      </c>
    </row>
    <row r="82" spans="1:6" x14ac:dyDescent="0.45">
      <c r="A82" t="s">
        <v>8219</v>
      </c>
      <c r="B82">
        <v>47</v>
      </c>
      <c r="E82" t="s">
        <v>8221</v>
      </c>
      <c r="F82">
        <v>3</v>
      </c>
    </row>
    <row r="83" spans="1:6" x14ac:dyDescent="0.45">
      <c r="A83" t="s">
        <v>8219</v>
      </c>
      <c r="B83">
        <v>28</v>
      </c>
      <c r="E83" t="s">
        <v>8221</v>
      </c>
      <c r="F83">
        <v>6</v>
      </c>
    </row>
    <row r="84" spans="1:6" x14ac:dyDescent="0.45">
      <c r="A84" t="s">
        <v>8219</v>
      </c>
      <c r="B84">
        <v>100</v>
      </c>
      <c r="E84" t="s">
        <v>8221</v>
      </c>
      <c r="F84">
        <v>12</v>
      </c>
    </row>
    <row r="85" spans="1:6" x14ac:dyDescent="0.45">
      <c r="A85" t="s">
        <v>8219</v>
      </c>
      <c r="B85">
        <v>13</v>
      </c>
      <c r="E85" t="s">
        <v>8221</v>
      </c>
      <c r="F85">
        <v>13</v>
      </c>
    </row>
    <row r="86" spans="1:6" x14ac:dyDescent="0.45">
      <c r="A86" t="s">
        <v>8219</v>
      </c>
      <c r="B86">
        <v>7</v>
      </c>
      <c r="E86" t="s">
        <v>8221</v>
      </c>
      <c r="F86">
        <v>5</v>
      </c>
    </row>
    <row r="87" spans="1:6" x14ac:dyDescent="0.45">
      <c r="A87" t="s">
        <v>8219</v>
      </c>
      <c r="B87">
        <v>21</v>
      </c>
      <c r="E87" t="s">
        <v>8221</v>
      </c>
      <c r="F87">
        <v>2</v>
      </c>
    </row>
    <row r="88" spans="1:6" x14ac:dyDescent="0.45">
      <c r="A88" t="s">
        <v>8219</v>
      </c>
      <c r="B88">
        <v>17</v>
      </c>
      <c r="E88" t="s">
        <v>8221</v>
      </c>
      <c r="F88">
        <v>8</v>
      </c>
    </row>
    <row r="89" spans="1:6" x14ac:dyDescent="0.45">
      <c r="A89" t="s">
        <v>8219</v>
      </c>
      <c r="B89">
        <v>25</v>
      </c>
      <c r="E89" t="s">
        <v>8221</v>
      </c>
      <c r="F89">
        <v>0</v>
      </c>
    </row>
    <row r="90" spans="1:6" x14ac:dyDescent="0.45">
      <c r="A90" t="s">
        <v>8219</v>
      </c>
      <c r="B90">
        <v>60</v>
      </c>
      <c r="E90" t="s">
        <v>8221</v>
      </c>
      <c r="F90">
        <v>13</v>
      </c>
    </row>
    <row r="91" spans="1:6" x14ac:dyDescent="0.45">
      <c r="A91" t="s">
        <v>8219</v>
      </c>
      <c r="B91">
        <v>56</v>
      </c>
      <c r="E91" t="s">
        <v>8221</v>
      </c>
      <c r="F91">
        <v>0</v>
      </c>
    </row>
    <row r="92" spans="1:6" x14ac:dyDescent="0.45">
      <c r="A92" t="s">
        <v>8219</v>
      </c>
      <c r="B92">
        <v>16</v>
      </c>
      <c r="E92" t="s">
        <v>8221</v>
      </c>
      <c r="F92">
        <v>5</v>
      </c>
    </row>
    <row r="93" spans="1:6" x14ac:dyDescent="0.45">
      <c r="A93" t="s">
        <v>8219</v>
      </c>
      <c r="B93">
        <v>46</v>
      </c>
      <c r="E93" t="s">
        <v>8221</v>
      </c>
      <c r="F93">
        <v>8</v>
      </c>
    </row>
    <row r="94" spans="1:6" x14ac:dyDescent="0.45">
      <c r="A94" t="s">
        <v>8219</v>
      </c>
      <c r="B94">
        <v>43</v>
      </c>
      <c r="E94" t="s">
        <v>8221</v>
      </c>
      <c r="F94">
        <v>8</v>
      </c>
    </row>
    <row r="95" spans="1:6" x14ac:dyDescent="0.45">
      <c r="A95" t="s">
        <v>8219</v>
      </c>
      <c r="B95">
        <v>15</v>
      </c>
      <c r="E95" t="s">
        <v>8221</v>
      </c>
      <c r="F95">
        <v>0</v>
      </c>
    </row>
    <row r="96" spans="1:6" x14ac:dyDescent="0.45">
      <c r="A96" t="s">
        <v>8219</v>
      </c>
      <c r="B96">
        <v>12</v>
      </c>
      <c r="E96" t="s">
        <v>8221</v>
      </c>
      <c r="F96">
        <v>2</v>
      </c>
    </row>
    <row r="97" spans="1:6" x14ac:dyDescent="0.45">
      <c r="A97" t="s">
        <v>8219</v>
      </c>
      <c r="B97">
        <v>21</v>
      </c>
      <c r="E97" t="s">
        <v>8221</v>
      </c>
      <c r="F97">
        <v>3</v>
      </c>
    </row>
    <row r="98" spans="1:6" x14ac:dyDescent="0.45">
      <c r="A98" t="s">
        <v>8219</v>
      </c>
      <c r="B98">
        <v>34</v>
      </c>
      <c r="E98" t="s">
        <v>8221</v>
      </c>
      <c r="F98">
        <v>0</v>
      </c>
    </row>
    <row r="99" spans="1:6" x14ac:dyDescent="0.45">
      <c r="A99" t="s">
        <v>8219</v>
      </c>
      <c r="B99">
        <v>8</v>
      </c>
      <c r="E99" t="s">
        <v>8221</v>
      </c>
      <c r="F99">
        <v>0</v>
      </c>
    </row>
    <row r="100" spans="1:6" x14ac:dyDescent="0.45">
      <c r="A100" t="s">
        <v>8219</v>
      </c>
      <c r="B100">
        <v>60</v>
      </c>
      <c r="E100" t="s">
        <v>8221</v>
      </c>
      <c r="F100">
        <v>11</v>
      </c>
    </row>
    <row r="101" spans="1:6" x14ac:dyDescent="0.45">
      <c r="A101" t="s">
        <v>8219</v>
      </c>
      <c r="B101">
        <v>39</v>
      </c>
      <c r="E101" t="s">
        <v>8221</v>
      </c>
      <c r="F101">
        <v>0</v>
      </c>
    </row>
    <row r="102" spans="1:6" x14ac:dyDescent="0.45">
      <c r="A102" t="s">
        <v>8219</v>
      </c>
      <c r="B102">
        <v>26</v>
      </c>
      <c r="E102" t="s">
        <v>8221</v>
      </c>
      <c r="F102">
        <v>1</v>
      </c>
    </row>
    <row r="103" spans="1:6" x14ac:dyDescent="0.45">
      <c r="A103" t="s">
        <v>8219</v>
      </c>
      <c r="B103">
        <v>35</v>
      </c>
      <c r="E103" t="s">
        <v>8221</v>
      </c>
      <c r="F103">
        <v>0</v>
      </c>
    </row>
    <row r="104" spans="1:6" x14ac:dyDescent="0.45">
      <c r="A104" t="s">
        <v>8219</v>
      </c>
      <c r="B104">
        <v>65</v>
      </c>
      <c r="E104" t="s">
        <v>8221</v>
      </c>
      <c r="F104">
        <v>17</v>
      </c>
    </row>
    <row r="105" spans="1:6" x14ac:dyDescent="0.45">
      <c r="A105" t="s">
        <v>8219</v>
      </c>
      <c r="B105">
        <v>49</v>
      </c>
      <c r="E105" t="s">
        <v>8221</v>
      </c>
      <c r="F105">
        <v>2</v>
      </c>
    </row>
    <row r="106" spans="1:6" x14ac:dyDescent="0.45">
      <c r="A106" t="s">
        <v>8219</v>
      </c>
      <c r="B106">
        <v>10</v>
      </c>
      <c r="E106" t="s">
        <v>8221</v>
      </c>
      <c r="F106">
        <v>1</v>
      </c>
    </row>
    <row r="107" spans="1:6" x14ac:dyDescent="0.45">
      <c r="A107" t="s">
        <v>8219</v>
      </c>
      <c r="B107">
        <v>60</v>
      </c>
      <c r="E107" t="s">
        <v>8221</v>
      </c>
      <c r="F107">
        <v>2</v>
      </c>
    </row>
    <row r="108" spans="1:6" x14ac:dyDescent="0.45">
      <c r="A108" t="s">
        <v>8219</v>
      </c>
      <c r="B108">
        <v>27</v>
      </c>
      <c r="E108" t="s">
        <v>8221</v>
      </c>
      <c r="F108">
        <v>16</v>
      </c>
    </row>
    <row r="109" spans="1:6" x14ac:dyDescent="0.45">
      <c r="A109" t="s">
        <v>8219</v>
      </c>
      <c r="B109">
        <v>69</v>
      </c>
      <c r="E109" t="s">
        <v>8221</v>
      </c>
      <c r="F109">
        <v>1</v>
      </c>
    </row>
    <row r="110" spans="1:6" x14ac:dyDescent="0.45">
      <c r="A110" t="s">
        <v>8219</v>
      </c>
      <c r="B110">
        <v>47</v>
      </c>
      <c r="E110" t="s">
        <v>8221</v>
      </c>
      <c r="F110">
        <v>4</v>
      </c>
    </row>
    <row r="111" spans="1:6" x14ac:dyDescent="0.45">
      <c r="A111" t="s">
        <v>8219</v>
      </c>
      <c r="B111">
        <v>47</v>
      </c>
      <c r="E111" t="s">
        <v>8221</v>
      </c>
      <c r="F111">
        <v>5</v>
      </c>
    </row>
    <row r="112" spans="1:6" x14ac:dyDescent="0.45">
      <c r="A112" t="s">
        <v>8219</v>
      </c>
      <c r="B112">
        <v>26</v>
      </c>
      <c r="E112" t="s">
        <v>8221</v>
      </c>
      <c r="F112">
        <v>7</v>
      </c>
    </row>
    <row r="113" spans="1:6" x14ac:dyDescent="0.45">
      <c r="A113" t="s">
        <v>8219</v>
      </c>
      <c r="B113">
        <v>53</v>
      </c>
      <c r="E113" t="s">
        <v>8221</v>
      </c>
      <c r="F113">
        <v>0</v>
      </c>
    </row>
    <row r="114" spans="1:6" x14ac:dyDescent="0.45">
      <c r="A114" t="s">
        <v>8219</v>
      </c>
      <c r="B114">
        <v>81</v>
      </c>
      <c r="E114" t="s">
        <v>8221</v>
      </c>
      <c r="F114">
        <v>12</v>
      </c>
    </row>
    <row r="115" spans="1:6" x14ac:dyDescent="0.45">
      <c r="A115" t="s">
        <v>8219</v>
      </c>
      <c r="B115">
        <v>78</v>
      </c>
      <c r="E115" t="s">
        <v>8221</v>
      </c>
      <c r="F115">
        <v>2</v>
      </c>
    </row>
    <row r="116" spans="1:6" x14ac:dyDescent="0.45">
      <c r="A116" t="s">
        <v>8219</v>
      </c>
      <c r="B116">
        <v>35</v>
      </c>
      <c r="E116" t="s">
        <v>8221</v>
      </c>
      <c r="F116">
        <v>5</v>
      </c>
    </row>
    <row r="117" spans="1:6" x14ac:dyDescent="0.45">
      <c r="A117" t="s">
        <v>8219</v>
      </c>
      <c r="B117">
        <v>22</v>
      </c>
      <c r="E117" t="s">
        <v>8221</v>
      </c>
      <c r="F117">
        <v>2</v>
      </c>
    </row>
    <row r="118" spans="1:6" x14ac:dyDescent="0.45">
      <c r="A118" t="s">
        <v>8219</v>
      </c>
      <c r="B118">
        <v>57</v>
      </c>
      <c r="E118" t="s">
        <v>8221</v>
      </c>
      <c r="F118">
        <v>3</v>
      </c>
    </row>
    <row r="119" spans="1:6" x14ac:dyDescent="0.45">
      <c r="A119" t="s">
        <v>8219</v>
      </c>
      <c r="B119">
        <v>27</v>
      </c>
      <c r="E119" t="s">
        <v>8221</v>
      </c>
      <c r="F119">
        <v>0</v>
      </c>
    </row>
    <row r="120" spans="1:6" x14ac:dyDescent="0.45">
      <c r="A120" t="s">
        <v>8219</v>
      </c>
      <c r="B120">
        <v>39</v>
      </c>
      <c r="E120" t="s">
        <v>8221</v>
      </c>
      <c r="F120">
        <v>49</v>
      </c>
    </row>
    <row r="121" spans="1:6" x14ac:dyDescent="0.45">
      <c r="A121" t="s">
        <v>8219</v>
      </c>
      <c r="B121">
        <v>37</v>
      </c>
      <c r="E121" t="s">
        <v>8221</v>
      </c>
      <c r="F121">
        <v>1</v>
      </c>
    </row>
    <row r="122" spans="1:6" hidden="1" x14ac:dyDescent="0.45">
      <c r="A122" t="s">
        <v>8220</v>
      </c>
      <c r="B122">
        <v>1</v>
      </c>
      <c r="E122" t="s">
        <v>8221</v>
      </c>
      <c r="F122">
        <v>2</v>
      </c>
    </row>
    <row r="123" spans="1:6" hidden="1" x14ac:dyDescent="0.45">
      <c r="A123" t="s">
        <v>8220</v>
      </c>
      <c r="B123">
        <v>1</v>
      </c>
      <c r="E123" t="s">
        <v>8221</v>
      </c>
      <c r="F123">
        <v>0</v>
      </c>
    </row>
    <row r="124" spans="1:6" hidden="1" x14ac:dyDescent="0.45">
      <c r="A124" t="s">
        <v>8220</v>
      </c>
      <c r="B124">
        <v>0</v>
      </c>
      <c r="E124" t="s">
        <v>8221</v>
      </c>
      <c r="F124">
        <v>0</v>
      </c>
    </row>
    <row r="125" spans="1:6" hidden="1" x14ac:dyDescent="0.45">
      <c r="A125" t="s">
        <v>8220</v>
      </c>
      <c r="B125">
        <v>6</v>
      </c>
      <c r="E125" t="s">
        <v>8221</v>
      </c>
      <c r="F125">
        <v>11</v>
      </c>
    </row>
    <row r="126" spans="1:6" hidden="1" x14ac:dyDescent="0.45">
      <c r="A126" t="s">
        <v>8220</v>
      </c>
      <c r="B126">
        <v>0</v>
      </c>
      <c r="E126" t="s">
        <v>8221</v>
      </c>
      <c r="F126">
        <v>1</v>
      </c>
    </row>
    <row r="127" spans="1:6" hidden="1" x14ac:dyDescent="0.45">
      <c r="A127" t="s">
        <v>8220</v>
      </c>
      <c r="B127">
        <v>6</v>
      </c>
      <c r="E127" t="s">
        <v>8221</v>
      </c>
      <c r="F127">
        <v>8</v>
      </c>
    </row>
    <row r="128" spans="1:6" hidden="1" x14ac:dyDescent="0.45">
      <c r="A128" t="s">
        <v>8220</v>
      </c>
      <c r="B128">
        <v>13</v>
      </c>
      <c r="E128" t="s">
        <v>8221</v>
      </c>
      <c r="F128">
        <v>5</v>
      </c>
    </row>
    <row r="129" spans="1:6" hidden="1" x14ac:dyDescent="0.45">
      <c r="A129" t="s">
        <v>8220</v>
      </c>
      <c r="B129">
        <v>4</v>
      </c>
      <c r="E129" t="s">
        <v>8221</v>
      </c>
      <c r="F129">
        <v>39</v>
      </c>
    </row>
    <row r="130" spans="1:6" hidden="1" x14ac:dyDescent="0.45">
      <c r="A130" t="s">
        <v>8220</v>
      </c>
      <c r="B130">
        <v>6</v>
      </c>
      <c r="E130" t="s">
        <v>8221</v>
      </c>
      <c r="F130">
        <v>0</v>
      </c>
    </row>
    <row r="131" spans="1:6" hidden="1" x14ac:dyDescent="0.45">
      <c r="A131" t="s">
        <v>8220</v>
      </c>
      <c r="B131">
        <v>0</v>
      </c>
      <c r="E131" t="s">
        <v>8221</v>
      </c>
      <c r="F131">
        <v>0</v>
      </c>
    </row>
    <row r="132" spans="1:6" hidden="1" x14ac:dyDescent="0.45">
      <c r="A132" t="s">
        <v>8220</v>
      </c>
      <c r="B132">
        <v>0</v>
      </c>
      <c r="E132" t="s">
        <v>8221</v>
      </c>
      <c r="F132">
        <v>2</v>
      </c>
    </row>
    <row r="133" spans="1:6" hidden="1" x14ac:dyDescent="0.45">
      <c r="A133" t="s">
        <v>8220</v>
      </c>
      <c r="B133">
        <v>0</v>
      </c>
      <c r="E133" t="s">
        <v>8221</v>
      </c>
      <c r="F133">
        <v>170</v>
      </c>
    </row>
    <row r="134" spans="1:6" hidden="1" x14ac:dyDescent="0.45">
      <c r="A134" t="s">
        <v>8220</v>
      </c>
      <c r="B134">
        <v>81</v>
      </c>
      <c r="E134" t="s">
        <v>8221</v>
      </c>
      <c r="F134">
        <v>5</v>
      </c>
    </row>
    <row r="135" spans="1:6" hidden="1" x14ac:dyDescent="0.45">
      <c r="A135" t="s">
        <v>8220</v>
      </c>
      <c r="B135">
        <v>0</v>
      </c>
      <c r="E135" t="s">
        <v>8221</v>
      </c>
      <c r="F135">
        <v>14</v>
      </c>
    </row>
    <row r="136" spans="1:6" hidden="1" x14ac:dyDescent="0.45">
      <c r="A136" t="s">
        <v>8220</v>
      </c>
      <c r="B136">
        <v>0</v>
      </c>
      <c r="E136" t="s">
        <v>8221</v>
      </c>
      <c r="F136">
        <v>1</v>
      </c>
    </row>
    <row r="137" spans="1:6" hidden="1" x14ac:dyDescent="0.45">
      <c r="A137" t="s">
        <v>8220</v>
      </c>
      <c r="B137">
        <v>5</v>
      </c>
      <c r="E137" t="s">
        <v>8221</v>
      </c>
      <c r="F137">
        <v>0</v>
      </c>
    </row>
    <row r="138" spans="1:6" hidden="1" x14ac:dyDescent="0.45">
      <c r="A138" t="s">
        <v>8220</v>
      </c>
      <c r="B138">
        <v>0</v>
      </c>
      <c r="E138" t="s">
        <v>8221</v>
      </c>
      <c r="F138">
        <v>124</v>
      </c>
    </row>
    <row r="139" spans="1:6" hidden="1" x14ac:dyDescent="0.45">
      <c r="A139" t="s">
        <v>8220</v>
      </c>
      <c r="B139">
        <v>0</v>
      </c>
      <c r="E139" t="s">
        <v>8221</v>
      </c>
      <c r="F139">
        <v>0</v>
      </c>
    </row>
    <row r="140" spans="1:6" hidden="1" x14ac:dyDescent="0.45">
      <c r="A140" t="s">
        <v>8220</v>
      </c>
      <c r="B140">
        <v>58</v>
      </c>
      <c r="E140" t="s">
        <v>8221</v>
      </c>
      <c r="F140">
        <v>0</v>
      </c>
    </row>
    <row r="141" spans="1:6" hidden="1" x14ac:dyDescent="0.45">
      <c r="A141" t="s">
        <v>8220</v>
      </c>
      <c r="B141">
        <v>1</v>
      </c>
      <c r="E141" t="s">
        <v>8221</v>
      </c>
      <c r="F141">
        <v>55</v>
      </c>
    </row>
    <row r="142" spans="1:6" hidden="1" x14ac:dyDescent="0.45">
      <c r="A142" t="s">
        <v>8220</v>
      </c>
      <c r="B142">
        <v>0</v>
      </c>
      <c r="E142" t="s">
        <v>8221</v>
      </c>
      <c r="F142">
        <v>140</v>
      </c>
    </row>
    <row r="143" spans="1:6" hidden="1" x14ac:dyDescent="0.45">
      <c r="A143" t="s">
        <v>8220</v>
      </c>
      <c r="B143">
        <v>28</v>
      </c>
      <c r="E143" t="s">
        <v>8221</v>
      </c>
      <c r="F143">
        <v>21</v>
      </c>
    </row>
    <row r="144" spans="1:6" hidden="1" x14ac:dyDescent="0.45">
      <c r="A144" t="s">
        <v>8220</v>
      </c>
      <c r="B144">
        <v>1</v>
      </c>
      <c r="E144" t="s">
        <v>8221</v>
      </c>
      <c r="F144">
        <v>1</v>
      </c>
    </row>
    <row r="145" spans="1:6" hidden="1" x14ac:dyDescent="0.45">
      <c r="A145" t="s">
        <v>8220</v>
      </c>
      <c r="B145">
        <v>0</v>
      </c>
      <c r="E145" t="s">
        <v>8221</v>
      </c>
      <c r="F145">
        <v>147</v>
      </c>
    </row>
    <row r="146" spans="1:6" hidden="1" x14ac:dyDescent="0.45">
      <c r="A146" t="s">
        <v>8220</v>
      </c>
      <c r="B146">
        <v>37</v>
      </c>
      <c r="E146" t="s">
        <v>8221</v>
      </c>
      <c r="F146">
        <v>11</v>
      </c>
    </row>
    <row r="147" spans="1:6" hidden="1" x14ac:dyDescent="0.45">
      <c r="A147" t="s">
        <v>8220</v>
      </c>
      <c r="B147">
        <v>9</v>
      </c>
      <c r="E147" t="s">
        <v>8221</v>
      </c>
      <c r="F147">
        <v>125</v>
      </c>
    </row>
    <row r="148" spans="1:6" hidden="1" x14ac:dyDescent="0.45">
      <c r="A148" t="s">
        <v>8220</v>
      </c>
      <c r="B148">
        <v>3</v>
      </c>
      <c r="E148" t="s">
        <v>8221</v>
      </c>
      <c r="F148">
        <v>1</v>
      </c>
    </row>
    <row r="149" spans="1:6" hidden="1" x14ac:dyDescent="0.45">
      <c r="A149" t="s">
        <v>8220</v>
      </c>
      <c r="B149">
        <v>0</v>
      </c>
      <c r="E149" t="s">
        <v>8221</v>
      </c>
      <c r="F149">
        <v>0</v>
      </c>
    </row>
    <row r="150" spans="1:6" hidden="1" x14ac:dyDescent="0.45">
      <c r="A150" t="s">
        <v>8220</v>
      </c>
      <c r="B150">
        <v>2</v>
      </c>
      <c r="E150" t="s">
        <v>8221</v>
      </c>
      <c r="F150">
        <v>0</v>
      </c>
    </row>
    <row r="151" spans="1:6" hidden="1" x14ac:dyDescent="0.45">
      <c r="A151" t="s">
        <v>8220</v>
      </c>
      <c r="B151">
        <v>6</v>
      </c>
      <c r="E151" t="s">
        <v>8221</v>
      </c>
      <c r="F151">
        <v>3</v>
      </c>
    </row>
    <row r="152" spans="1:6" hidden="1" x14ac:dyDescent="0.45">
      <c r="A152" t="s">
        <v>8220</v>
      </c>
      <c r="B152">
        <v>67</v>
      </c>
      <c r="E152" t="s">
        <v>8221</v>
      </c>
      <c r="F152">
        <v>0</v>
      </c>
    </row>
    <row r="153" spans="1:6" hidden="1" x14ac:dyDescent="0.45">
      <c r="A153" t="s">
        <v>8220</v>
      </c>
      <c r="B153">
        <v>5</v>
      </c>
      <c r="E153" t="s">
        <v>8221</v>
      </c>
      <c r="F153">
        <v>0</v>
      </c>
    </row>
    <row r="154" spans="1:6" hidden="1" x14ac:dyDescent="0.45">
      <c r="A154" t="s">
        <v>8220</v>
      </c>
      <c r="B154">
        <v>2</v>
      </c>
      <c r="E154" t="s">
        <v>8221</v>
      </c>
      <c r="F154">
        <v>0</v>
      </c>
    </row>
    <row r="155" spans="1:6" hidden="1" x14ac:dyDescent="0.45">
      <c r="A155" t="s">
        <v>8220</v>
      </c>
      <c r="B155">
        <v>10</v>
      </c>
      <c r="E155" t="s">
        <v>8221</v>
      </c>
      <c r="F155">
        <v>0</v>
      </c>
    </row>
    <row r="156" spans="1:6" hidden="1" x14ac:dyDescent="0.45">
      <c r="A156" t="s">
        <v>8220</v>
      </c>
      <c r="B156">
        <v>3</v>
      </c>
      <c r="E156" t="s">
        <v>8221</v>
      </c>
      <c r="F156">
        <v>3</v>
      </c>
    </row>
    <row r="157" spans="1:6" hidden="1" x14ac:dyDescent="0.45">
      <c r="A157" t="s">
        <v>8220</v>
      </c>
      <c r="B157">
        <v>4</v>
      </c>
      <c r="E157" t="s">
        <v>8221</v>
      </c>
      <c r="F157">
        <v>0</v>
      </c>
    </row>
    <row r="158" spans="1:6" hidden="1" x14ac:dyDescent="0.45">
      <c r="A158" t="s">
        <v>8220</v>
      </c>
      <c r="B158">
        <v>15</v>
      </c>
      <c r="E158" t="s">
        <v>8221</v>
      </c>
      <c r="F158">
        <v>1</v>
      </c>
    </row>
    <row r="159" spans="1:6" hidden="1" x14ac:dyDescent="0.45">
      <c r="A159" t="s">
        <v>8220</v>
      </c>
      <c r="B159">
        <v>2</v>
      </c>
      <c r="E159" t="s">
        <v>8221</v>
      </c>
      <c r="F159">
        <v>3</v>
      </c>
    </row>
    <row r="160" spans="1:6" hidden="1" x14ac:dyDescent="0.45">
      <c r="A160" t="s">
        <v>8220</v>
      </c>
      <c r="B160">
        <v>0</v>
      </c>
      <c r="E160" t="s">
        <v>8221</v>
      </c>
      <c r="F160">
        <v>22</v>
      </c>
    </row>
    <row r="161" spans="1:6" hidden="1" x14ac:dyDescent="0.45">
      <c r="A161" t="s">
        <v>8220</v>
      </c>
      <c r="B161">
        <v>1</v>
      </c>
      <c r="E161" t="s">
        <v>8221</v>
      </c>
      <c r="F161">
        <v>26</v>
      </c>
    </row>
    <row r="162" spans="1:6" hidden="1" x14ac:dyDescent="0.45">
      <c r="A162" t="s">
        <v>8221</v>
      </c>
      <c r="B162">
        <v>0</v>
      </c>
      <c r="E162" t="s">
        <v>8221</v>
      </c>
      <c r="F162">
        <v>4</v>
      </c>
    </row>
    <row r="163" spans="1:6" hidden="1" x14ac:dyDescent="0.45">
      <c r="A163" t="s">
        <v>8221</v>
      </c>
      <c r="B163">
        <v>1</v>
      </c>
      <c r="E163" t="s">
        <v>8221</v>
      </c>
      <c r="F163">
        <v>0</v>
      </c>
    </row>
    <row r="164" spans="1:6" hidden="1" x14ac:dyDescent="0.45">
      <c r="A164" t="s">
        <v>8221</v>
      </c>
      <c r="B164">
        <v>10</v>
      </c>
      <c r="E164" t="s">
        <v>8221</v>
      </c>
      <c r="F164">
        <v>4</v>
      </c>
    </row>
    <row r="165" spans="1:6" hidden="1" x14ac:dyDescent="0.45">
      <c r="A165" t="s">
        <v>8221</v>
      </c>
      <c r="B165">
        <v>0</v>
      </c>
      <c r="E165" t="s">
        <v>8221</v>
      </c>
      <c r="F165">
        <v>9</v>
      </c>
    </row>
    <row r="166" spans="1:6" hidden="1" x14ac:dyDescent="0.45">
      <c r="A166" t="s">
        <v>8221</v>
      </c>
      <c r="B166">
        <v>7</v>
      </c>
      <c r="E166" t="s">
        <v>8221</v>
      </c>
      <c r="F166">
        <v>5</v>
      </c>
    </row>
    <row r="167" spans="1:6" hidden="1" x14ac:dyDescent="0.45">
      <c r="A167" t="s">
        <v>8221</v>
      </c>
      <c r="B167">
        <v>0</v>
      </c>
      <c r="E167" t="s">
        <v>8221</v>
      </c>
      <c r="F167">
        <v>14</v>
      </c>
    </row>
    <row r="168" spans="1:6" hidden="1" x14ac:dyDescent="0.45">
      <c r="A168" t="s">
        <v>8221</v>
      </c>
      <c r="B168">
        <v>1</v>
      </c>
      <c r="E168" t="s">
        <v>8221</v>
      </c>
      <c r="F168">
        <v>1</v>
      </c>
    </row>
    <row r="169" spans="1:6" hidden="1" x14ac:dyDescent="0.45">
      <c r="A169" t="s">
        <v>8221</v>
      </c>
      <c r="B169">
        <v>2</v>
      </c>
      <c r="E169" t="s">
        <v>8221</v>
      </c>
      <c r="F169">
        <v>10</v>
      </c>
    </row>
    <row r="170" spans="1:6" hidden="1" x14ac:dyDescent="0.45">
      <c r="A170" t="s">
        <v>8221</v>
      </c>
      <c r="B170">
        <v>3</v>
      </c>
      <c r="E170" t="s">
        <v>8221</v>
      </c>
      <c r="F170">
        <v>3</v>
      </c>
    </row>
    <row r="171" spans="1:6" hidden="1" x14ac:dyDescent="0.45">
      <c r="A171" t="s">
        <v>8221</v>
      </c>
      <c r="B171">
        <v>10</v>
      </c>
      <c r="E171" t="s">
        <v>8221</v>
      </c>
      <c r="F171">
        <v>1</v>
      </c>
    </row>
    <row r="172" spans="1:6" hidden="1" x14ac:dyDescent="0.45">
      <c r="A172" t="s">
        <v>8221</v>
      </c>
      <c r="B172">
        <v>10</v>
      </c>
      <c r="E172" t="s">
        <v>8221</v>
      </c>
      <c r="F172">
        <v>0</v>
      </c>
    </row>
    <row r="173" spans="1:6" hidden="1" x14ac:dyDescent="0.45">
      <c r="A173" t="s">
        <v>8221</v>
      </c>
      <c r="B173">
        <v>1</v>
      </c>
      <c r="E173" t="s">
        <v>8221</v>
      </c>
      <c r="F173">
        <v>5</v>
      </c>
    </row>
    <row r="174" spans="1:6" hidden="1" x14ac:dyDescent="0.45">
      <c r="A174" t="s">
        <v>8221</v>
      </c>
      <c r="B174">
        <v>0</v>
      </c>
      <c r="E174" t="s">
        <v>8221</v>
      </c>
      <c r="F174">
        <v>2</v>
      </c>
    </row>
    <row r="175" spans="1:6" hidden="1" x14ac:dyDescent="0.45">
      <c r="A175" t="s">
        <v>8221</v>
      </c>
      <c r="B175">
        <v>0</v>
      </c>
      <c r="E175" t="s">
        <v>8221</v>
      </c>
      <c r="F175">
        <v>68</v>
      </c>
    </row>
    <row r="176" spans="1:6" hidden="1" x14ac:dyDescent="0.45">
      <c r="A176" t="s">
        <v>8221</v>
      </c>
      <c r="B176">
        <v>0</v>
      </c>
      <c r="E176" t="s">
        <v>8221</v>
      </c>
      <c r="F176">
        <v>3</v>
      </c>
    </row>
    <row r="177" spans="1:6" hidden="1" x14ac:dyDescent="0.45">
      <c r="A177" t="s">
        <v>8221</v>
      </c>
      <c r="B177">
        <v>26</v>
      </c>
      <c r="E177" t="s">
        <v>8221</v>
      </c>
      <c r="F177">
        <v>34</v>
      </c>
    </row>
    <row r="178" spans="1:6" hidden="1" x14ac:dyDescent="0.45">
      <c r="A178" t="s">
        <v>8221</v>
      </c>
      <c r="B178">
        <v>0</v>
      </c>
      <c r="E178" t="s">
        <v>8221</v>
      </c>
      <c r="F178">
        <v>0</v>
      </c>
    </row>
    <row r="179" spans="1:6" hidden="1" x14ac:dyDescent="0.45">
      <c r="A179" t="s">
        <v>8221</v>
      </c>
      <c r="B179">
        <v>7</v>
      </c>
      <c r="E179" t="s">
        <v>8221</v>
      </c>
      <c r="F179">
        <v>3</v>
      </c>
    </row>
    <row r="180" spans="1:6" hidden="1" x14ac:dyDescent="0.45">
      <c r="A180" t="s">
        <v>8221</v>
      </c>
      <c r="B180">
        <v>0</v>
      </c>
      <c r="E180" t="s">
        <v>8221</v>
      </c>
      <c r="F180">
        <v>0</v>
      </c>
    </row>
    <row r="181" spans="1:6" hidden="1" x14ac:dyDescent="0.45">
      <c r="A181" t="s">
        <v>8221</v>
      </c>
      <c r="B181">
        <v>2</v>
      </c>
      <c r="E181" t="s">
        <v>8221</v>
      </c>
      <c r="F181">
        <v>70</v>
      </c>
    </row>
    <row r="182" spans="1:6" hidden="1" x14ac:dyDescent="0.45">
      <c r="A182" t="s">
        <v>8221</v>
      </c>
      <c r="B182">
        <v>13</v>
      </c>
      <c r="E182" t="s">
        <v>8221</v>
      </c>
      <c r="F182">
        <v>1</v>
      </c>
    </row>
    <row r="183" spans="1:6" hidden="1" x14ac:dyDescent="0.45">
      <c r="A183" t="s">
        <v>8221</v>
      </c>
      <c r="B183">
        <v>4</v>
      </c>
      <c r="E183" t="s">
        <v>8221</v>
      </c>
      <c r="F183">
        <v>1</v>
      </c>
    </row>
    <row r="184" spans="1:6" hidden="1" x14ac:dyDescent="0.45">
      <c r="A184" t="s">
        <v>8221</v>
      </c>
      <c r="B184">
        <v>0</v>
      </c>
      <c r="E184" t="s">
        <v>8221</v>
      </c>
      <c r="F184">
        <v>1</v>
      </c>
    </row>
    <row r="185" spans="1:6" hidden="1" x14ac:dyDescent="0.45">
      <c r="A185" t="s">
        <v>8221</v>
      </c>
      <c r="B185">
        <v>12</v>
      </c>
      <c r="E185" t="s">
        <v>8221</v>
      </c>
      <c r="F185">
        <v>2</v>
      </c>
    </row>
    <row r="186" spans="1:6" hidden="1" x14ac:dyDescent="0.45">
      <c r="A186" t="s">
        <v>8221</v>
      </c>
      <c r="B186">
        <v>2</v>
      </c>
      <c r="E186" t="s">
        <v>8221</v>
      </c>
      <c r="F186">
        <v>2</v>
      </c>
    </row>
    <row r="187" spans="1:6" hidden="1" x14ac:dyDescent="0.45">
      <c r="A187" t="s">
        <v>8221</v>
      </c>
      <c r="B187">
        <v>10</v>
      </c>
      <c r="E187" t="s">
        <v>8221</v>
      </c>
      <c r="F187">
        <v>34</v>
      </c>
    </row>
    <row r="188" spans="1:6" hidden="1" x14ac:dyDescent="0.45">
      <c r="A188" t="s">
        <v>8221</v>
      </c>
      <c r="B188">
        <v>0</v>
      </c>
      <c r="E188" t="s">
        <v>8221</v>
      </c>
      <c r="F188">
        <v>2</v>
      </c>
    </row>
    <row r="189" spans="1:6" hidden="1" x14ac:dyDescent="0.45">
      <c r="A189" t="s">
        <v>8221</v>
      </c>
      <c r="B189">
        <v>5</v>
      </c>
      <c r="E189" t="s">
        <v>8221</v>
      </c>
      <c r="F189">
        <v>0</v>
      </c>
    </row>
    <row r="190" spans="1:6" hidden="1" x14ac:dyDescent="0.45">
      <c r="A190" t="s">
        <v>8221</v>
      </c>
      <c r="B190">
        <v>0</v>
      </c>
      <c r="E190" t="s">
        <v>8221</v>
      </c>
      <c r="F190">
        <v>1</v>
      </c>
    </row>
    <row r="191" spans="1:6" hidden="1" x14ac:dyDescent="0.45">
      <c r="A191" t="s">
        <v>8221</v>
      </c>
      <c r="B191">
        <v>5</v>
      </c>
      <c r="E191" t="s">
        <v>8221</v>
      </c>
      <c r="F191">
        <v>8</v>
      </c>
    </row>
    <row r="192" spans="1:6" hidden="1" x14ac:dyDescent="0.45">
      <c r="A192" t="s">
        <v>8221</v>
      </c>
      <c r="B192">
        <v>1</v>
      </c>
      <c r="E192" t="s">
        <v>8221</v>
      </c>
      <c r="F192">
        <v>4</v>
      </c>
    </row>
    <row r="193" spans="1:6" hidden="1" x14ac:dyDescent="0.45">
      <c r="A193" t="s">
        <v>8221</v>
      </c>
      <c r="B193">
        <v>3</v>
      </c>
      <c r="E193" t="s">
        <v>8221</v>
      </c>
      <c r="F193">
        <v>28</v>
      </c>
    </row>
    <row r="194" spans="1:6" hidden="1" x14ac:dyDescent="0.45">
      <c r="A194" t="s">
        <v>8221</v>
      </c>
      <c r="B194">
        <v>3</v>
      </c>
      <c r="E194" t="s">
        <v>8221</v>
      </c>
      <c r="F194">
        <v>0</v>
      </c>
    </row>
    <row r="195" spans="1:6" hidden="1" x14ac:dyDescent="0.45">
      <c r="A195" t="s">
        <v>8221</v>
      </c>
      <c r="B195">
        <v>0</v>
      </c>
      <c r="E195" t="s">
        <v>8221</v>
      </c>
      <c r="F195">
        <v>6</v>
      </c>
    </row>
    <row r="196" spans="1:6" hidden="1" x14ac:dyDescent="0.45">
      <c r="A196" t="s">
        <v>8221</v>
      </c>
      <c r="B196">
        <v>3</v>
      </c>
      <c r="E196" t="s">
        <v>8221</v>
      </c>
      <c r="F196">
        <v>22</v>
      </c>
    </row>
    <row r="197" spans="1:6" hidden="1" x14ac:dyDescent="0.45">
      <c r="A197" t="s">
        <v>8221</v>
      </c>
      <c r="B197">
        <v>0</v>
      </c>
      <c r="E197" t="s">
        <v>8221</v>
      </c>
      <c r="F197">
        <v>0</v>
      </c>
    </row>
    <row r="198" spans="1:6" hidden="1" x14ac:dyDescent="0.45">
      <c r="A198" t="s">
        <v>8221</v>
      </c>
      <c r="B198">
        <v>19</v>
      </c>
      <c r="E198" t="s">
        <v>8221</v>
      </c>
      <c r="F198">
        <v>1</v>
      </c>
    </row>
    <row r="199" spans="1:6" hidden="1" x14ac:dyDescent="0.45">
      <c r="A199" t="s">
        <v>8221</v>
      </c>
      <c r="B199">
        <v>8</v>
      </c>
      <c r="E199" t="s">
        <v>8221</v>
      </c>
      <c r="F199">
        <v>20</v>
      </c>
    </row>
    <row r="200" spans="1:6" hidden="1" x14ac:dyDescent="0.45">
      <c r="A200" t="s">
        <v>8221</v>
      </c>
      <c r="B200">
        <v>6</v>
      </c>
      <c r="E200" t="s">
        <v>8221</v>
      </c>
      <c r="F200">
        <v>0</v>
      </c>
    </row>
    <row r="201" spans="1:6" hidden="1" x14ac:dyDescent="0.45">
      <c r="A201" t="s">
        <v>8221</v>
      </c>
      <c r="B201">
        <v>0</v>
      </c>
      <c r="E201" t="s">
        <v>8221</v>
      </c>
      <c r="F201">
        <v>1</v>
      </c>
    </row>
    <row r="202" spans="1:6" hidden="1" x14ac:dyDescent="0.45">
      <c r="A202" t="s">
        <v>8221</v>
      </c>
      <c r="B202">
        <v>18</v>
      </c>
      <c r="E202" t="s">
        <v>8221</v>
      </c>
      <c r="F202">
        <v>3</v>
      </c>
    </row>
    <row r="203" spans="1:6" hidden="1" x14ac:dyDescent="0.45">
      <c r="A203" t="s">
        <v>8221</v>
      </c>
      <c r="B203">
        <v>7</v>
      </c>
      <c r="E203" t="s">
        <v>8221</v>
      </c>
      <c r="F203">
        <v>2</v>
      </c>
    </row>
    <row r="204" spans="1:6" hidden="1" x14ac:dyDescent="0.45">
      <c r="A204" t="s">
        <v>8221</v>
      </c>
      <c r="B204">
        <v>0</v>
      </c>
      <c r="E204" t="s">
        <v>8221</v>
      </c>
      <c r="F204">
        <v>0</v>
      </c>
    </row>
    <row r="205" spans="1:6" hidden="1" x14ac:dyDescent="0.45">
      <c r="A205" t="s">
        <v>8221</v>
      </c>
      <c r="B205">
        <v>8</v>
      </c>
      <c r="E205" t="s">
        <v>8221</v>
      </c>
      <c r="F205">
        <v>2</v>
      </c>
    </row>
    <row r="206" spans="1:6" hidden="1" x14ac:dyDescent="0.45">
      <c r="A206" t="s">
        <v>8221</v>
      </c>
      <c r="B206">
        <v>1293</v>
      </c>
      <c r="E206" t="s">
        <v>8221</v>
      </c>
      <c r="F206">
        <v>1</v>
      </c>
    </row>
    <row r="207" spans="1:6" hidden="1" x14ac:dyDescent="0.45">
      <c r="A207" t="s">
        <v>8221</v>
      </c>
      <c r="B207">
        <v>17</v>
      </c>
      <c r="E207" t="s">
        <v>8221</v>
      </c>
      <c r="F207">
        <v>0</v>
      </c>
    </row>
    <row r="208" spans="1:6" hidden="1" x14ac:dyDescent="0.45">
      <c r="A208" t="s">
        <v>8221</v>
      </c>
      <c r="B208">
        <v>0</v>
      </c>
      <c r="E208" t="s">
        <v>8221</v>
      </c>
      <c r="F208">
        <v>1</v>
      </c>
    </row>
    <row r="209" spans="1:6" hidden="1" x14ac:dyDescent="0.45">
      <c r="A209" t="s">
        <v>8221</v>
      </c>
      <c r="B209">
        <v>13</v>
      </c>
      <c r="E209" t="s">
        <v>8221</v>
      </c>
      <c r="F209">
        <v>0</v>
      </c>
    </row>
    <row r="210" spans="1:6" hidden="1" x14ac:dyDescent="0.45">
      <c r="A210" t="s">
        <v>8221</v>
      </c>
      <c r="B210">
        <v>0</v>
      </c>
      <c r="E210" t="s">
        <v>8221</v>
      </c>
      <c r="F210">
        <v>5</v>
      </c>
    </row>
    <row r="211" spans="1:6" hidden="1" x14ac:dyDescent="0.45">
      <c r="A211" t="s">
        <v>8221</v>
      </c>
      <c r="B211">
        <v>0</v>
      </c>
      <c r="E211" t="s">
        <v>8221</v>
      </c>
      <c r="F211">
        <v>1</v>
      </c>
    </row>
    <row r="212" spans="1:6" hidden="1" x14ac:dyDescent="0.45">
      <c r="A212" t="s">
        <v>8221</v>
      </c>
      <c r="B212">
        <v>33</v>
      </c>
      <c r="E212" t="s">
        <v>8221</v>
      </c>
      <c r="F212">
        <v>1</v>
      </c>
    </row>
    <row r="213" spans="1:6" hidden="1" x14ac:dyDescent="0.45">
      <c r="A213" t="s">
        <v>8221</v>
      </c>
      <c r="B213">
        <v>12</v>
      </c>
      <c r="E213" t="s">
        <v>8221</v>
      </c>
      <c r="F213">
        <v>2</v>
      </c>
    </row>
    <row r="214" spans="1:6" hidden="1" x14ac:dyDescent="0.45">
      <c r="A214" t="s">
        <v>8221</v>
      </c>
      <c r="B214">
        <v>1</v>
      </c>
      <c r="E214" t="s">
        <v>8221</v>
      </c>
      <c r="F214">
        <v>0</v>
      </c>
    </row>
    <row r="215" spans="1:6" hidden="1" x14ac:dyDescent="0.45">
      <c r="A215" t="s">
        <v>8221</v>
      </c>
      <c r="B215">
        <v>1</v>
      </c>
      <c r="E215" t="s">
        <v>8221</v>
      </c>
      <c r="F215">
        <v>9</v>
      </c>
    </row>
    <row r="216" spans="1:6" hidden="1" x14ac:dyDescent="0.45">
      <c r="A216" t="s">
        <v>8221</v>
      </c>
      <c r="B216">
        <v>1</v>
      </c>
      <c r="E216" t="s">
        <v>8221</v>
      </c>
      <c r="F216">
        <v>4</v>
      </c>
    </row>
    <row r="217" spans="1:6" hidden="1" x14ac:dyDescent="0.45">
      <c r="A217" t="s">
        <v>8221</v>
      </c>
      <c r="B217">
        <v>1</v>
      </c>
      <c r="E217" t="s">
        <v>8221</v>
      </c>
      <c r="F217">
        <v>4</v>
      </c>
    </row>
    <row r="218" spans="1:6" hidden="1" x14ac:dyDescent="0.45">
      <c r="A218" t="s">
        <v>8221</v>
      </c>
      <c r="B218">
        <v>84</v>
      </c>
      <c r="E218" t="s">
        <v>8221</v>
      </c>
      <c r="F218">
        <v>1</v>
      </c>
    </row>
    <row r="219" spans="1:6" hidden="1" x14ac:dyDescent="0.45">
      <c r="A219" t="s">
        <v>8221</v>
      </c>
      <c r="B219">
        <v>38</v>
      </c>
      <c r="E219" t="s">
        <v>8221</v>
      </c>
      <c r="F219">
        <v>1</v>
      </c>
    </row>
    <row r="220" spans="1:6" hidden="1" x14ac:dyDescent="0.45">
      <c r="A220" t="s">
        <v>8221</v>
      </c>
      <c r="B220">
        <v>1</v>
      </c>
      <c r="E220" t="s">
        <v>8221</v>
      </c>
      <c r="F220">
        <v>7</v>
      </c>
    </row>
    <row r="221" spans="1:6" hidden="1" x14ac:dyDescent="0.45">
      <c r="A221" t="s">
        <v>8221</v>
      </c>
      <c r="B221">
        <v>76</v>
      </c>
      <c r="E221" t="s">
        <v>8221</v>
      </c>
      <c r="F221">
        <v>5</v>
      </c>
    </row>
    <row r="222" spans="1:6" hidden="1" x14ac:dyDescent="0.45">
      <c r="A222" t="s">
        <v>8221</v>
      </c>
      <c r="B222">
        <v>3</v>
      </c>
      <c r="E222" t="s">
        <v>8221</v>
      </c>
      <c r="F222">
        <v>1</v>
      </c>
    </row>
    <row r="223" spans="1:6" hidden="1" x14ac:dyDescent="0.45">
      <c r="A223" t="s">
        <v>8221</v>
      </c>
      <c r="B223">
        <v>0</v>
      </c>
      <c r="E223" t="s">
        <v>8221</v>
      </c>
      <c r="F223">
        <v>0</v>
      </c>
    </row>
    <row r="224" spans="1:6" hidden="1" x14ac:dyDescent="0.45">
      <c r="A224" t="s">
        <v>8221</v>
      </c>
      <c r="B224">
        <v>2</v>
      </c>
      <c r="E224" t="s">
        <v>8221</v>
      </c>
      <c r="F224">
        <v>0</v>
      </c>
    </row>
    <row r="225" spans="1:6" hidden="1" x14ac:dyDescent="0.45">
      <c r="A225" t="s">
        <v>8221</v>
      </c>
      <c r="B225">
        <v>0</v>
      </c>
      <c r="E225" t="s">
        <v>8221</v>
      </c>
      <c r="F225">
        <v>1</v>
      </c>
    </row>
    <row r="226" spans="1:6" hidden="1" x14ac:dyDescent="0.45">
      <c r="A226" t="s">
        <v>8221</v>
      </c>
      <c r="B226">
        <v>0</v>
      </c>
      <c r="E226" t="s">
        <v>8221</v>
      </c>
      <c r="F226">
        <v>2</v>
      </c>
    </row>
    <row r="227" spans="1:6" hidden="1" x14ac:dyDescent="0.45">
      <c r="A227" t="s">
        <v>8221</v>
      </c>
      <c r="B227">
        <v>0</v>
      </c>
      <c r="E227" t="s">
        <v>8221</v>
      </c>
      <c r="F227">
        <v>0</v>
      </c>
    </row>
    <row r="228" spans="1:6" hidden="1" x14ac:dyDescent="0.45">
      <c r="A228" t="s">
        <v>8221</v>
      </c>
      <c r="B228">
        <v>2</v>
      </c>
      <c r="E228" t="s">
        <v>8221</v>
      </c>
      <c r="F228">
        <v>4</v>
      </c>
    </row>
    <row r="229" spans="1:6" hidden="1" x14ac:dyDescent="0.45">
      <c r="A229" t="s">
        <v>8221</v>
      </c>
      <c r="B229">
        <v>0</v>
      </c>
      <c r="E229" t="s">
        <v>8221</v>
      </c>
      <c r="F229">
        <v>7</v>
      </c>
    </row>
    <row r="230" spans="1:6" hidden="1" x14ac:dyDescent="0.45">
      <c r="A230" t="s">
        <v>8221</v>
      </c>
      <c r="B230">
        <v>0</v>
      </c>
      <c r="E230" t="s">
        <v>8221</v>
      </c>
      <c r="F230">
        <v>2</v>
      </c>
    </row>
    <row r="231" spans="1:6" hidden="1" x14ac:dyDescent="0.45">
      <c r="A231" t="s">
        <v>8221</v>
      </c>
      <c r="B231">
        <v>0</v>
      </c>
      <c r="E231" t="s">
        <v>8221</v>
      </c>
      <c r="F231">
        <v>1</v>
      </c>
    </row>
    <row r="232" spans="1:6" hidden="1" x14ac:dyDescent="0.45">
      <c r="A232" t="s">
        <v>8221</v>
      </c>
      <c r="B232">
        <v>2</v>
      </c>
      <c r="E232" t="s">
        <v>8221</v>
      </c>
      <c r="F232">
        <v>9</v>
      </c>
    </row>
    <row r="233" spans="1:6" hidden="1" x14ac:dyDescent="0.45">
      <c r="A233" t="s">
        <v>8221</v>
      </c>
      <c r="B233">
        <v>0</v>
      </c>
      <c r="E233" t="s">
        <v>8221</v>
      </c>
      <c r="F233">
        <v>2</v>
      </c>
    </row>
    <row r="234" spans="1:6" hidden="1" x14ac:dyDescent="0.45">
      <c r="A234" t="s">
        <v>8221</v>
      </c>
      <c r="B234">
        <v>7</v>
      </c>
      <c r="E234" t="s">
        <v>8221</v>
      </c>
      <c r="F234">
        <v>1</v>
      </c>
    </row>
    <row r="235" spans="1:6" hidden="1" x14ac:dyDescent="0.45">
      <c r="A235" t="s">
        <v>8221</v>
      </c>
      <c r="B235">
        <v>0</v>
      </c>
      <c r="E235" t="s">
        <v>8221</v>
      </c>
      <c r="F235">
        <v>7</v>
      </c>
    </row>
    <row r="236" spans="1:6" hidden="1" x14ac:dyDescent="0.45">
      <c r="A236" t="s">
        <v>8221</v>
      </c>
      <c r="B236">
        <v>5</v>
      </c>
      <c r="E236" t="s">
        <v>8221</v>
      </c>
      <c r="F236">
        <v>2</v>
      </c>
    </row>
    <row r="237" spans="1:6" hidden="1" x14ac:dyDescent="0.45">
      <c r="A237" t="s">
        <v>8221</v>
      </c>
      <c r="B237">
        <v>0</v>
      </c>
      <c r="E237" t="s">
        <v>8221</v>
      </c>
      <c r="F237">
        <v>8</v>
      </c>
    </row>
    <row r="238" spans="1:6" hidden="1" x14ac:dyDescent="0.45">
      <c r="A238" t="s">
        <v>8221</v>
      </c>
      <c r="B238">
        <v>0</v>
      </c>
      <c r="E238" t="s">
        <v>8221</v>
      </c>
      <c r="F238">
        <v>2</v>
      </c>
    </row>
    <row r="239" spans="1:6" hidden="1" x14ac:dyDescent="0.45">
      <c r="A239" t="s">
        <v>8221</v>
      </c>
      <c r="B239">
        <v>1</v>
      </c>
      <c r="E239" t="s">
        <v>8221</v>
      </c>
      <c r="F239">
        <v>2</v>
      </c>
    </row>
    <row r="240" spans="1:6" hidden="1" x14ac:dyDescent="0.45">
      <c r="A240" t="s">
        <v>8221</v>
      </c>
      <c r="B240">
        <v>0</v>
      </c>
      <c r="E240" t="s">
        <v>8221</v>
      </c>
      <c r="F240">
        <v>7</v>
      </c>
    </row>
    <row r="241" spans="1:6" hidden="1" x14ac:dyDescent="0.45">
      <c r="A241" t="s">
        <v>8221</v>
      </c>
      <c r="B241">
        <v>5</v>
      </c>
      <c r="E241" t="s">
        <v>8221</v>
      </c>
      <c r="F241">
        <v>2</v>
      </c>
    </row>
    <row r="242" spans="1:6" x14ac:dyDescent="0.45">
      <c r="A242" t="s">
        <v>8219</v>
      </c>
      <c r="B242">
        <v>137</v>
      </c>
      <c r="E242" t="s">
        <v>8221</v>
      </c>
      <c r="F242">
        <v>18</v>
      </c>
    </row>
    <row r="243" spans="1:6" x14ac:dyDescent="0.45">
      <c r="A243" t="s">
        <v>8219</v>
      </c>
      <c r="B243">
        <v>376</v>
      </c>
      <c r="E243" t="s">
        <v>8221</v>
      </c>
      <c r="F243">
        <v>9</v>
      </c>
    </row>
    <row r="244" spans="1:6" x14ac:dyDescent="0.45">
      <c r="A244" t="s">
        <v>8219</v>
      </c>
      <c r="B244">
        <v>202</v>
      </c>
      <c r="E244" t="s">
        <v>8221</v>
      </c>
      <c r="F244">
        <v>4</v>
      </c>
    </row>
    <row r="245" spans="1:6" x14ac:dyDescent="0.45">
      <c r="A245" t="s">
        <v>8219</v>
      </c>
      <c r="B245">
        <v>328</v>
      </c>
      <c r="E245" t="s">
        <v>8221</v>
      </c>
      <c r="F245">
        <v>7</v>
      </c>
    </row>
    <row r="246" spans="1:6" x14ac:dyDescent="0.45">
      <c r="A246" t="s">
        <v>8219</v>
      </c>
      <c r="B246">
        <v>84</v>
      </c>
      <c r="E246" t="s">
        <v>8221</v>
      </c>
      <c r="F246">
        <v>29</v>
      </c>
    </row>
    <row r="247" spans="1:6" x14ac:dyDescent="0.45">
      <c r="A247" t="s">
        <v>8219</v>
      </c>
      <c r="B247">
        <v>96</v>
      </c>
      <c r="E247" t="s">
        <v>8221</v>
      </c>
      <c r="F247">
        <v>12</v>
      </c>
    </row>
    <row r="248" spans="1:6" x14ac:dyDescent="0.45">
      <c r="A248" t="s">
        <v>8219</v>
      </c>
      <c r="B248">
        <v>223</v>
      </c>
      <c r="E248" t="s">
        <v>8221</v>
      </c>
      <c r="F248">
        <v>4</v>
      </c>
    </row>
    <row r="249" spans="1:6" x14ac:dyDescent="0.45">
      <c r="A249" t="s">
        <v>8219</v>
      </c>
      <c r="B249">
        <v>62</v>
      </c>
      <c r="E249" t="s">
        <v>8221</v>
      </c>
      <c r="F249">
        <v>28</v>
      </c>
    </row>
    <row r="250" spans="1:6" x14ac:dyDescent="0.45">
      <c r="A250" t="s">
        <v>8219</v>
      </c>
      <c r="B250">
        <v>146</v>
      </c>
      <c r="E250" t="s">
        <v>8221</v>
      </c>
      <c r="F250">
        <v>25</v>
      </c>
    </row>
    <row r="251" spans="1:6" x14ac:dyDescent="0.45">
      <c r="A251" t="s">
        <v>8219</v>
      </c>
      <c r="B251">
        <v>235</v>
      </c>
      <c r="E251" t="s">
        <v>8221</v>
      </c>
      <c r="F251">
        <v>28</v>
      </c>
    </row>
    <row r="252" spans="1:6" x14ac:dyDescent="0.45">
      <c r="A252" t="s">
        <v>8219</v>
      </c>
      <c r="B252">
        <v>437</v>
      </c>
      <c r="E252" t="s">
        <v>8221</v>
      </c>
      <c r="F252">
        <v>310</v>
      </c>
    </row>
    <row r="253" spans="1:6" x14ac:dyDescent="0.45">
      <c r="A253" t="s">
        <v>8219</v>
      </c>
      <c r="B253">
        <v>77</v>
      </c>
      <c r="E253" t="s">
        <v>8221</v>
      </c>
      <c r="F253">
        <v>15</v>
      </c>
    </row>
    <row r="254" spans="1:6" x14ac:dyDescent="0.45">
      <c r="A254" t="s">
        <v>8219</v>
      </c>
      <c r="B254">
        <v>108</v>
      </c>
      <c r="E254" t="s">
        <v>8221</v>
      </c>
      <c r="F254">
        <v>215</v>
      </c>
    </row>
    <row r="255" spans="1:6" x14ac:dyDescent="0.45">
      <c r="A255" t="s">
        <v>8219</v>
      </c>
      <c r="B255">
        <v>7</v>
      </c>
      <c r="E255" t="s">
        <v>8221</v>
      </c>
      <c r="F255">
        <v>3</v>
      </c>
    </row>
    <row r="256" spans="1:6" x14ac:dyDescent="0.45">
      <c r="A256" t="s">
        <v>8219</v>
      </c>
      <c r="B256">
        <v>314</v>
      </c>
      <c r="E256" t="s">
        <v>8221</v>
      </c>
      <c r="F256">
        <v>2</v>
      </c>
    </row>
    <row r="257" spans="1:6" x14ac:dyDescent="0.45">
      <c r="A257" t="s">
        <v>8219</v>
      </c>
      <c r="B257">
        <v>188</v>
      </c>
      <c r="E257" t="s">
        <v>8221</v>
      </c>
      <c r="F257">
        <v>26</v>
      </c>
    </row>
    <row r="258" spans="1:6" x14ac:dyDescent="0.45">
      <c r="A258" t="s">
        <v>8219</v>
      </c>
      <c r="B258">
        <v>275</v>
      </c>
      <c r="E258" t="s">
        <v>8221</v>
      </c>
      <c r="F258">
        <v>24</v>
      </c>
    </row>
    <row r="259" spans="1:6" x14ac:dyDescent="0.45">
      <c r="A259" t="s">
        <v>8219</v>
      </c>
      <c r="B259">
        <v>560</v>
      </c>
      <c r="E259" t="s">
        <v>8221</v>
      </c>
      <c r="F259">
        <v>96</v>
      </c>
    </row>
    <row r="260" spans="1:6" x14ac:dyDescent="0.45">
      <c r="A260" t="s">
        <v>8219</v>
      </c>
      <c r="B260">
        <v>688</v>
      </c>
      <c r="E260" t="s">
        <v>8221</v>
      </c>
      <c r="F260">
        <v>17</v>
      </c>
    </row>
    <row r="261" spans="1:6" x14ac:dyDescent="0.45">
      <c r="A261" t="s">
        <v>8219</v>
      </c>
      <c r="B261">
        <v>942</v>
      </c>
      <c r="E261" t="s">
        <v>8221</v>
      </c>
      <c r="F261">
        <v>94</v>
      </c>
    </row>
    <row r="262" spans="1:6" x14ac:dyDescent="0.45">
      <c r="A262" t="s">
        <v>8219</v>
      </c>
      <c r="B262">
        <v>88</v>
      </c>
      <c r="E262" t="s">
        <v>8221</v>
      </c>
      <c r="F262">
        <v>129</v>
      </c>
    </row>
    <row r="263" spans="1:6" x14ac:dyDescent="0.45">
      <c r="A263" t="s">
        <v>8219</v>
      </c>
      <c r="B263">
        <v>220</v>
      </c>
      <c r="E263" t="s">
        <v>8221</v>
      </c>
      <c r="F263">
        <v>1</v>
      </c>
    </row>
    <row r="264" spans="1:6" x14ac:dyDescent="0.45">
      <c r="A264" t="s">
        <v>8219</v>
      </c>
      <c r="B264">
        <v>145</v>
      </c>
      <c r="E264" t="s">
        <v>8221</v>
      </c>
      <c r="F264">
        <v>4</v>
      </c>
    </row>
    <row r="265" spans="1:6" x14ac:dyDescent="0.45">
      <c r="A265" t="s">
        <v>8219</v>
      </c>
      <c r="B265">
        <v>963</v>
      </c>
      <c r="E265" t="s">
        <v>8221</v>
      </c>
      <c r="F265">
        <v>3</v>
      </c>
    </row>
    <row r="266" spans="1:6" x14ac:dyDescent="0.45">
      <c r="A266" t="s">
        <v>8219</v>
      </c>
      <c r="B266">
        <v>91</v>
      </c>
      <c r="E266" t="s">
        <v>8221</v>
      </c>
      <c r="F266">
        <v>135</v>
      </c>
    </row>
    <row r="267" spans="1:6" x14ac:dyDescent="0.45">
      <c r="A267" t="s">
        <v>8219</v>
      </c>
      <c r="B267">
        <v>58</v>
      </c>
      <c r="E267" t="s">
        <v>8221</v>
      </c>
      <c r="F267">
        <v>10</v>
      </c>
    </row>
    <row r="268" spans="1:6" x14ac:dyDescent="0.45">
      <c r="A268" t="s">
        <v>8219</v>
      </c>
      <c r="B268">
        <v>36</v>
      </c>
      <c r="E268" t="s">
        <v>8221</v>
      </c>
      <c r="F268">
        <v>0</v>
      </c>
    </row>
    <row r="269" spans="1:6" x14ac:dyDescent="0.45">
      <c r="A269" t="s">
        <v>8219</v>
      </c>
      <c r="B269">
        <v>165</v>
      </c>
      <c r="E269" t="s">
        <v>8221</v>
      </c>
      <c r="F269">
        <v>6</v>
      </c>
    </row>
    <row r="270" spans="1:6" x14ac:dyDescent="0.45">
      <c r="A270" t="s">
        <v>8219</v>
      </c>
      <c r="B270">
        <v>111</v>
      </c>
      <c r="E270" t="s">
        <v>8221</v>
      </c>
      <c r="F270">
        <v>36</v>
      </c>
    </row>
    <row r="271" spans="1:6" x14ac:dyDescent="0.45">
      <c r="A271" t="s">
        <v>8219</v>
      </c>
      <c r="B271">
        <v>1596</v>
      </c>
      <c r="E271" t="s">
        <v>8221</v>
      </c>
      <c r="F271">
        <v>336</v>
      </c>
    </row>
    <row r="272" spans="1:6" x14ac:dyDescent="0.45">
      <c r="A272" t="s">
        <v>8219</v>
      </c>
      <c r="B272">
        <v>61</v>
      </c>
      <c r="E272" t="s">
        <v>8221</v>
      </c>
      <c r="F272">
        <v>34</v>
      </c>
    </row>
    <row r="273" spans="1:6" x14ac:dyDescent="0.45">
      <c r="A273" t="s">
        <v>8219</v>
      </c>
      <c r="B273">
        <v>287</v>
      </c>
      <c r="E273" t="s">
        <v>8221</v>
      </c>
      <c r="F273">
        <v>10</v>
      </c>
    </row>
    <row r="274" spans="1:6" x14ac:dyDescent="0.45">
      <c r="A274" t="s">
        <v>8219</v>
      </c>
      <c r="B274">
        <v>65</v>
      </c>
      <c r="E274" t="s">
        <v>8221</v>
      </c>
      <c r="F274">
        <v>201</v>
      </c>
    </row>
    <row r="275" spans="1:6" x14ac:dyDescent="0.45">
      <c r="A275" t="s">
        <v>8219</v>
      </c>
      <c r="B275">
        <v>118</v>
      </c>
      <c r="E275" t="s">
        <v>8221</v>
      </c>
      <c r="F275">
        <v>296</v>
      </c>
    </row>
    <row r="276" spans="1:6" x14ac:dyDescent="0.45">
      <c r="A276" t="s">
        <v>8219</v>
      </c>
      <c r="B276">
        <v>113</v>
      </c>
      <c r="E276" t="s">
        <v>8221</v>
      </c>
      <c r="F276">
        <v>7</v>
      </c>
    </row>
    <row r="277" spans="1:6" x14ac:dyDescent="0.45">
      <c r="A277" t="s">
        <v>8219</v>
      </c>
      <c r="B277">
        <v>332</v>
      </c>
      <c r="E277" t="s">
        <v>8221</v>
      </c>
      <c r="F277">
        <v>7</v>
      </c>
    </row>
    <row r="278" spans="1:6" x14ac:dyDescent="0.45">
      <c r="A278" t="s">
        <v>8219</v>
      </c>
      <c r="B278">
        <v>62</v>
      </c>
      <c r="E278" t="s">
        <v>8221</v>
      </c>
      <c r="F278">
        <v>1</v>
      </c>
    </row>
    <row r="279" spans="1:6" x14ac:dyDescent="0.45">
      <c r="A279" t="s">
        <v>8219</v>
      </c>
      <c r="B279">
        <v>951</v>
      </c>
      <c r="E279" t="s">
        <v>8221</v>
      </c>
      <c r="F279">
        <v>114</v>
      </c>
    </row>
    <row r="280" spans="1:6" x14ac:dyDescent="0.45">
      <c r="A280" t="s">
        <v>8219</v>
      </c>
      <c r="B280">
        <v>415</v>
      </c>
      <c r="E280" t="s">
        <v>8221</v>
      </c>
      <c r="F280">
        <v>29</v>
      </c>
    </row>
    <row r="281" spans="1:6" x14ac:dyDescent="0.45">
      <c r="A281" t="s">
        <v>8219</v>
      </c>
      <c r="B281">
        <v>305</v>
      </c>
      <c r="E281" t="s">
        <v>8221</v>
      </c>
      <c r="F281">
        <v>890</v>
      </c>
    </row>
    <row r="282" spans="1:6" x14ac:dyDescent="0.45">
      <c r="A282" t="s">
        <v>8219</v>
      </c>
      <c r="B282">
        <v>2139</v>
      </c>
      <c r="E282" t="s">
        <v>8221</v>
      </c>
      <c r="F282">
        <v>31</v>
      </c>
    </row>
    <row r="283" spans="1:6" x14ac:dyDescent="0.45">
      <c r="A283" t="s">
        <v>8219</v>
      </c>
      <c r="B283">
        <v>79</v>
      </c>
      <c r="E283" t="s">
        <v>8221</v>
      </c>
      <c r="F283">
        <v>21</v>
      </c>
    </row>
    <row r="284" spans="1:6" x14ac:dyDescent="0.45">
      <c r="A284" t="s">
        <v>8219</v>
      </c>
      <c r="B284">
        <v>179</v>
      </c>
      <c r="E284" t="s">
        <v>8221</v>
      </c>
      <c r="F284">
        <v>37</v>
      </c>
    </row>
    <row r="285" spans="1:6" x14ac:dyDescent="0.45">
      <c r="A285" t="s">
        <v>8219</v>
      </c>
      <c r="B285">
        <v>202</v>
      </c>
      <c r="E285" t="s">
        <v>8221</v>
      </c>
      <c r="F285">
        <v>7</v>
      </c>
    </row>
    <row r="286" spans="1:6" x14ac:dyDescent="0.45">
      <c r="A286" t="s">
        <v>8219</v>
      </c>
      <c r="B286">
        <v>760</v>
      </c>
      <c r="E286" t="s">
        <v>8221</v>
      </c>
      <c r="F286">
        <v>4</v>
      </c>
    </row>
    <row r="287" spans="1:6" x14ac:dyDescent="0.45">
      <c r="A287" t="s">
        <v>8219</v>
      </c>
      <c r="B287">
        <v>563</v>
      </c>
      <c r="E287" t="s">
        <v>8221</v>
      </c>
      <c r="F287">
        <v>5</v>
      </c>
    </row>
    <row r="288" spans="1:6" x14ac:dyDescent="0.45">
      <c r="A288" t="s">
        <v>8219</v>
      </c>
      <c r="B288">
        <v>135</v>
      </c>
      <c r="E288" t="s">
        <v>8221</v>
      </c>
      <c r="F288">
        <v>0</v>
      </c>
    </row>
    <row r="289" spans="1:6" x14ac:dyDescent="0.45">
      <c r="A289" t="s">
        <v>8219</v>
      </c>
      <c r="B289">
        <v>290</v>
      </c>
      <c r="E289" t="s">
        <v>8221</v>
      </c>
      <c r="F289">
        <v>456</v>
      </c>
    </row>
    <row r="290" spans="1:6" x14ac:dyDescent="0.45">
      <c r="A290" t="s">
        <v>8219</v>
      </c>
      <c r="B290">
        <v>447</v>
      </c>
      <c r="E290" t="s">
        <v>8221</v>
      </c>
      <c r="F290">
        <v>369</v>
      </c>
    </row>
    <row r="291" spans="1:6" x14ac:dyDescent="0.45">
      <c r="A291" t="s">
        <v>8219</v>
      </c>
      <c r="B291">
        <v>232</v>
      </c>
      <c r="E291" t="s">
        <v>8221</v>
      </c>
      <c r="F291">
        <v>2</v>
      </c>
    </row>
    <row r="292" spans="1:6" x14ac:dyDescent="0.45">
      <c r="A292" t="s">
        <v>8219</v>
      </c>
      <c r="B292">
        <v>168</v>
      </c>
      <c r="E292" t="s">
        <v>8221</v>
      </c>
      <c r="F292">
        <v>0</v>
      </c>
    </row>
    <row r="293" spans="1:6" x14ac:dyDescent="0.45">
      <c r="A293" t="s">
        <v>8219</v>
      </c>
      <c r="B293">
        <v>128</v>
      </c>
      <c r="E293" t="s">
        <v>8221</v>
      </c>
      <c r="F293">
        <v>338</v>
      </c>
    </row>
    <row r="294" spans="1:6" x14ac:dyDescent="0.45">
      <c r="A294" t="s">
        <v>8219</v>
      </c>
      <c r="B294">
        <v>493</v>
      </c>
      <c r="E294" t="s">
        <v>8221</v>
      </c>
      <c r="F294">
        <v>4</v>
      </c>
    </row>
    <row r="295" spans="1:6" x14ac:dyDescent="0.45">
      <c r="A295" t="s">
        <v>8219</v>
      </c>
      <c r="B295">
        <v>131</v>
      </c>
      <c r="E295" t="s">
        <v>8221</v>
      </c>
      <c r="F295">
        <v>1</v>
      </c>
    </row>
    <row r="296" spans="1:6" x14ac:dyDescent="0.45">
      <c r="A296" t="s">
        <v>8219</v>
      </c>
      <c r="B296">
        <v>50</v>
      </c>
      <c r="E296" t="s">
        <v>8221</v>
      </c>
      <c r="F296">
        <v>28</v>
      </c>
    </row>
    <row r="297" spans="1:6" x14ac:dyDescent="0.45">
      <c r="A297" t="s">
        <v>8219</v>
      </c>
      <c r="B297">
        <v>665</v>
      </c>
      <c r="E297" t="s">
        <v>8221</v>
      </c>
      <c r="F297">
        <v>12</v>
      </c>
    </row>
    <row r="298" spans="1:6" x14ac:dyDescent="0.45">
      <c r="A298" t="s">
        <v>8219</v>
      </c>
      <c r="B298">
        <v>129</v>
      </c>
      <c r="E298" t="s">
        <v>8221</v>
      </c>
      <c r="F298">
        <v>16</v>
      </c>
    </row>
    <row r="299" spans="1:6" x14ac:dyDescent="0.45">
      <c r="A299" t="s">
        <v>8219</v>
      </c>
      <c r="B299">
        <v>142</v>
      </c>
      <c r="E299" t="s">
        <v>8221</v>
      </c>
      <c r="F299">
        <v>4</v>
      </c>
    </row>
    <row r="300" spans="1:6" x14ac:dyDescent="0.45">
      <c r="A300" t="s">
        <v>8219</v>
      </c>
      <c r="B300">
        <v>2436</v>
      </c>
      <c r="E300" t="s">
        <v>8221</v>
      </c>
      <c r="F300">
        <v>4</v>
      </c>
    </row>
    <row r="301" spans="1:6" x14ac:dyDescent="0.45">
      <c r="A301" t="s">
        <v>8219</v>
      </c>
      <c r="B301">
        <v>244</v>
      </c>
      <c r="E301" t="s">
        <v>8221</v>
      </c>
      <c r="F301">
        <v>10</v>
      </c>
    </row>
    <row r="302" spans="1:6" x14ac:dyDescent="0.45">
      <c r="A302" t="s">
        <v>8219</v>
      </c>
      <c r="B302">
        <v>298</v>
      </c>
      <c r="E302" t="s">
        <v>8221</v>
      </c>
      <c r="F302">
        <v>0</v>
      </c>
    </row>
    <row r="303" spans="1:6" x14ac:dyDescent="0.45">
      <c r="A303" t="s">
        <v>8219</v>
      </c>
      <c r="B303">
        <v>251</v>
      </c>
      <c r="E303" t="s">
        <v>8221</v>
      </c>
      <c r="F303">
        <v>6</v>
      </c>
    </row>
    <row r="304" spans="1:6" x14ac:dyDescent="0.45">
      <c r="A304" t="s">
        <v>8219</v>
      </c>
      <c r="B304">
        <v>108</v>
      </c>
      <c r="E304" t="s">
        <v>8221</v>
      </c>
      <c r="F304">
        <v>0</v>
      </c>
    </row>
    <row r="305" spans="1:6" x14ac:dyDescent="0.45">
      <c r="A305" t="s">
        <v>8219</v>
      </c>
      <c r="B305">
        <v>82</v>
      </c>
      <c r="E305" t="s">
        <v>8221</v>
      </c>
      <c r="F305">
        <v>1</v>
      </c>
    </row>
    <row r="306" spans="1:6" x14ac:dyDescent="0.45">
      <c r="A306" t="s">
        <v>8219</v>
      </c>
      <c r="B306">
        <v>74</v>
      </c>
      <c r="E306" t="s">
        <v>8221</v>
      </c>
      <c r="F306">
        <v>0</v>
      </c>
    </row>
    <row r="307" spans="1:6" x14ac:dyDescent="0.45">
      <c r="A307" t="s">
        <v>8219</v>
      </c>
      <c r="B307">
        <v>189</v>
      </c>
      <c r="E307" t="s">
        <v>8221</v>
      </c>
      <c r="F307">
        <v>44</v>
      </c>
    </row>
    <row r="308" spans="1:6" x14ac:dyDescent="0.45">
      <c r="A308" t="s">
        <v>8219</v>
      </c>
      <c r="B308">
        <v>80</v>
      </c>
      <c r="E308" t="s">
        <v>8221</v>
      </c>
      <c r="F308">
        <v>0</v>
      </c>
    </row>
    <row r="309" spans="1:6" x14ac:dyDescent="0.45">
      <c r="A309" t="s">
        <v>8219</v>
      </c>
      <c r="B309">
        <v>576</v>
      </c>
      <c r="E309" t="s">
        <v>8221</v>
      </c>
      <c r="F309">
        <v>3</v>
      </c>
    </row>
    <row r="310" spans="1:6" x14ac:dyDescent="0.45">
      <c r="A310" t="s">
        <v>8219</v>
      </c>
      <c r="B310">
        <v>202</v>
      </c>
      <c r="E310" t="s">
        <v>8221</v>
      </c>
      <c r="F310">
        <v>0</v>
      </c>
    </row>
    <row r="311" spans="1:6" x14ac:dyDescent="0.45">
      <c r="A311" t="s">
        <v>8219</v>
      </c>
      <c r="B311">
        <v>238</v>
      </c>
      <c r="E311" t="s">
        <v>8221</v>
      </c>
      <c r="F311">
        <v>52</v>
      </c>
    </row>
    <row r="312" spans="1:6" x14ac:dyDescent="0.45">
      <c r="A312" t="s">
        <v>8219</v>
      </c>
      <c r="B312">
        <v>36</v>
      </c>
      <c r="E312" t="s">
        <v>8221</v>
      </c>
      <c r="F312">
        <v>0</v>
      </c>
    </row>
    <row r="313" spans="1:6" x14ac:dyDescent="0.45">
      <c r="A313" t="s">
        <v>8219</v>
      </c>
      <c r="B313">
        <v>150</v>
      </c>
      <c r="E313" t="s">
        <v>8221</v>
      </c>
      <c r="F313">
        <v>1</v>
      </c>
    </row>
    <row r="314" spans="1:6" x14ac:dyDescent="0.45">
      <c r="A314" t="s">
        <v>8219</v>
      </c>
      <c r="B314">
        <v>146</v>
      </c>
      <c r="E314" t="s">
        <v>8221</v>
      </c>
      <c r="F314">
        <v>1</v>
      </c>
    </row>
    <row r="315" spans="1:6" x14ac:dyDescent="0.45">
      <c r="A315" t="s">
        <v>8219</v>
      </c>
      <c r="B315">
        <v>222</v>
      </c>
      <c r="E315" t="s">
        <v>8221</v>
      </c>
      <c r="F315">
        <v>2</v>
      </c>
    </row>
    <row r="316" spans="1:6" x14ac:dyDescent="0.45">
      <c r="A316" t="s">
        <v>8219</v>
      </c>
      <c r="B316">
        <v>120</v>
      </c>
      <c r="E316" t="s">
        <v>8221</v>
      </c>
      <c r="F316">
        <v>9</v>
      </c>
    </row>
    <row r="317" spans="1:6" x14ac:dyDescent="0.45">
      <c r="A317" t="s">
        <v>8219</v>
      </c>
      <c r="B317">
        <v>126</v>
      </c>
      <c r="E317" t="s">
        <v>8221</v>
      </c>
      <c r="F317">
        <v>5</v>
      </c>
    </row>
    <row r="318" spans="1:6" x14ac:dyDescent="0.45">
      <c r="A318" t="s">
        <v>8219</v>
      </c>
      <c r="B318">
        <v>158</v>
      </c>
      <c r="E318" t="s">
        <v>8221</v>
      </c>
      <c r="F318">
        <v>57</v>
      </c>
    </row>
    <row r="319" spans="1:6" x14ac:dyDescent="0.45">
      <c r="A319" t="s">
        <v>8219</v>
      </c>
      <c r="B319">
        <v>316</v>
      </c>
      <c r="E319" t="s">
        <v>8221</v>
      </c>
      <c r="F319">
        <v>3</v>
      </c>
    </row>
    <row r="320" spans="1:6" x14ac:dyDescent="0.45">
      <c r="A320" t="s">
        <v>8219</v>
      </c>
      <c r="B320">
        <v>284</v>
      </c>
      <c r="E320" t="s">
        <v>8221</v>
      </c>
      <c r="F320">
        <v>1</v>
      </c>
    </row>
    <row r="321" spans="1:6" x14ac:dyDescent="0.45">
      <c r="A321" t="s">
        <v>8219</v>
      </c>
      <c r="B321">
        <v>51</v>
      </c>
      <c r="E321" t="s">
        <v>8221</v>
      </c>
      <c r="F321">
        <v>6</v>
      </c>
    </row>
    <row r="322" spans="1:6" x14ac:dyDescent="0.45">
      <c r="A322" t="s">
        <v>8219</v>
      </c>
      <c r="B322">
        <v>158</v>
      </c>
      <c r="E322" t="s">
        <v>8221</v>
      </c>
      <c r="F322">
        <v>48</v>
      </c>
    </row>
    <row r="323" spans="1:6" x14ac:dyDescent="0.45">
      <c r="A323" t="s">
        <v>8219</v>
      </c>
      <c r="B323">
        <v>337</v>
      </c>
      <c r="E323" t="s">
        <v>8221</v>
      </c>
      <c r="F323">
        <v>2</v>
      </c>
    </row>
    <row r="324" spans="1:6" x14ac:dyDescent="0.45">
      <c r="A324" t="s">
        <v>8219</v>
      </c>
      <c r="B324">
        <v>186</v>
      </c>
      <c r="E324" t="s">
        <v>8221</v>
      </c>
      <c r="F324">
        <v>4</v>
      </c>
    </row>
    <row r="325" spans="1:6" x14ac:dyDescent="0.45">
      <c r="A325" t="s">
        <v>8219</v>
      </c>
      <c r="B325">
        <v>58</v>
      </c>
      <c r="E325" t="s">
        <v>8221</v>
      </c>
      <c r="F325">
        <v>5</v>
      </c>
    </row>
    <row r="326" spans="1:6" x14ac:dyDescent="0.45">
      <c r="A326" t="s">
        <v>8219</v>
      </c>
      <c r="B326">
        <v>82</v>
      </c>
      <c r="E326" t="s">
        <v>8221</v>
      </c>
      <c r="F326">
        <v>79</v>
      </c>
    </row>
    <row r="327" spans="1:6" x14ac:dyDescent="0.45">
      <c r="A327" t="s">
        <v>8219</v>
      </c>
      <c r="B327">
        <v>736</v>
      </c>
      <c r="E327" t="s">
        <v>8221</v>
      </c>
      <c r="F327">
        <v>2</v>
      </c>
    </row>
    <row r="328" spans="1:6" x14ac:dyDescent="0.45">
      <c r="A328" t="s">
        <v>8219</v>
      </c>
      <c r="B328">
        <v>1151</v>
      </c>
      <c r="E328" t="s">
        <v>8221</v>
      </c>
      <c r="F328">
        <v>11</v>
      </c>
    </row>
    <row r="329" spans="1:6" x14ac:dyDescent="0.45">
      <c r="A329" t="s">
        <v>8219</v>
      </c>
      <c r="B329">
        <v>34</v>
      </c>
      <c r="E329" t="s">
        <v>8221</v>
      </c>
      <c r="F329">
        <v>11</v>
      </c>
    </row>
    <row r="330" spans="1:6" x14ac:dyDescent="0.45">
      <c r="A330" t="s">
        <v>8219</v>
      </c>
      <c r="B330">
        <v>498</v>
      </c>
      <c r="E330" t="s">
        <v>8221</v>
      </c>
      <c r="F330">
        <v>1</v>
      </c>
    </row>
    <row r="331" spans="1:6" x14ac:dyDescent="0.45">
      <c r="A331" t="s">
        <v>8219</v>
      </c>
      <c r="B331">
        <v>167</v>
      </c>
      <c r="E331" t="s">
        <v>8221</v>
      </c>
      <c r="F331">
        <v>3</v>
      </c>
    </row>
    <row r="332" spans="1:6" x14ac:dyDescent="0.45">
      <c r="A332" t="s">
        <v>8219</v>
      </c>
      <c r="B332">
        <v>340</v>
      </c>
      <c r="E332" t="s">
        <v>8221</v>
      </c>
      <c r="F332">
        <v>5</v>
      </c>
    </row>
    <row r="333" spans="1:6" x14ac:dyDescent="0.45">
      <c r="A333" t="s">
        <v>8219</v>
      </c>
      <c r="B333">
        <v>438</v>
      </c>
      <c r="E333" t="s">
        <v>8221</v>
      </c>
      <c r="F333">
        <v>12</v>
      </c>
    </row>
    <row r="334" spans="1:6" x14ac:dyDescent="0.45">
      <c r="A334" t="s">
        <v>8219</v>
      </c>
      <c r="B334">
        <v>555</v>
      </c>
      <c r="E334" t="s">
        <v>8221</v>
      </c>
      <c r="F334">
        <v>2</v>
      </c>
    </row>
    <row r="335" spans="1:6" x14ac:dyDescent="0.45">
      <c r="A335" t="s">
        <v>8219</v>
      </c>
      <c r="B335">
        <v>266</v>
      </c>
      <c r="E335" t="s">
        <v>8221</v>
      </c>
      <c r="F335">
        <v>5</v>
      </c>
    </row>
    <row r="336" spans="1:6" x14ac:dyDescent="0.45">
      <c r="A336" t="s">
        <v>8219</v>
      </c>
      <c r="B336">
        <v>69</v>
      </c>
      <c r="E336" t="s">
        <v>8221</v>
      </c>
      <c r="F336">
        <v>21</v>
      </c>
    </row>
    <row r="337" spans="1:6" x14ac:dyDescent="0.45">
      <c r="A337" t="s">
        <v>8219</v>
      </c>
      <c r="B337">
        <v>80</v>
      </c>
      <c r="E337" t="s">
        <v>8221</v>
      </c>
      <c r="F337">
        <v>0</v>
      </c>
    </row>
    <row r="338" spans="1:6" x14ac:dyDescent="0.45">
      <c r="A338" t="s">
        <v>8219</v>
      </c>
      <c r="B338">
        <v>493</v>
      </c>
      <c r="E338" t="s">
        <v>8221</v>
      </c>
      <c r="F338">
        <v>45</v>
      </c>
    </row>
    <row r="339" spans="1:6" x14ac:dyDescent="0.45">
      <c r="A339" t="s">
        <v>8219</v>
      </c>
      <c r="B339">
        <v>31</v>
      </c>
      <c r="E339" t="s">
        <v>8221</v>
      </c>
      <c r="F339">
        <v>29</v>
      </c>
    </row>
    <row r="340" spans="1:6" x14ac:dyDescent="0.45">
      <c r="A340" t="s">
        <v>8219</v>
      </c>
      <c r="B340">
        <v>236</v>
      </c>
      <c r="E340" t="s">
        <v>8221</v>
      </c>
      <c r="F340">
        <v>2</v>
      </c>
    </row>
    <row r="341" spans="1:6" x14ac:dyDescent="0.45">
      <c r="A341" t="s">
        <v>8219</v>
      </c>
      <c r="B341">
        <v>89</v>
      </c>
      <c r="E341" t="s">
        <v>8221</v>
      </c>
      <c r="F341">
        <v>30</v>
      </c>
    </row>
    <row r="342" spans="1:6" x14ac:dyDescent="0.45">
      <c r="A342" t="s">
        <v>8219</v>
      </c>
      <c r="B342">
        <v>299</v>
      </c>
      <c r="E342" t="s">
        <v>8221</v>
      </c>
      <c r="F342">
        <v>8</v>
      </c>
    </row>
    <row r="343" spans="1:6" x14ac:dyDescent="0.45">
      <c r="A343" t="s">
        <v>8219</v>
      </c>
      <c r="B343">
        <v>55</v>
      </c>
      <c r="E343" t="s">
        <v>8221</v>
      </c>
      <c r="F343">
        <v>1</v>
      </c>
    </row>
    <row r="344" spans="1:6" x14ac:dyDescent="0.45">
      <c r="A344" t="s">
        <v>8219</v>
      </c>
      <c r="B344">
        <v>325</v>
      </c>
      <c r="E344" t="s">
        <v>8221</v>
      </c>
      <c r="F344">
        <v>14</v>
      </c>
    </row>
    <row r="345" spans="1:6" x14ac:dyDescent="0.45">
      <c r="A345" t="s">
        <v>8219</v>
      </c>
      <c r="B345">
        <v>524</v>
      </c>
      <c r="E345" t="s">
        <v>8221</v>
      </c>
      <c r="F345">
        <v>24</v>
      </c>
    </row>
    <row r="346" spans="1:6" x14ac:dyDescent="0.45">
      <c r="A346" t="s">
        <v>8219</v>
      </c>
      <c r="B346">
        <v>285</v>
      </c>
      <c r="E346" t="s">
        <v>8221</v>
      </c>
      <c r="F346">
        <v>2</v>
      </c>
    </row>
    <row r="347" spans="1:6" x14ac:dyDescent="0.45">
      <c r="A347" t="s">
        <v>8219</v>
      </c>
      <c r="B347">
        <v>179</v>
      </c>
      <c r="E347" t="s">
        <v>8221</v>
      </c>
      <c r="F347">
        <v>21</v>
      </c>
    </row>
    <row r="348" spans="1:6" x14ac:dyDescent="0.45">
      <c r="A348" t="s">
        <v>8219</v>
      </c>
      <c r="B348">
        <v>188</v>
      </c>
      <c r="E348" t="s">
        <v>8221</v>
      </c>
      <c r="F348">
        <v>7</v>
      </c>
    </row>
    <row r="349" spans="1:6" x14ac:dyDescent="0.45">
      <c r="A349" t="s">
        <v>8219</v>
      </c>
      <c r="B349">
        <v>379</v>
      </c>
      <c r="E349" t="s">
        <v>8221</v>
      </c>
      <c r="F349">
        <v>0</v>
      </c>
    </row>
    <row r="350" spans="1:6" x14ac:dyDescent="0.45">
      <c r="A350" t="s">
        <v>8219</v>
      </c>
      <c r="B350">
        <v>119</v>
      </c>
      <c r="E350" t="s">
        <v>8221</v>
      </c>
      <c r="F350">
        <v>4</v>
      </c>
    </row>
    <row r="351" spans="1:6" x14ac:dyDescent="0.45">
      <c r="A351" t="s">
        <v>8219</v>
      </c>
      <c r="B351">
        <v>167</v>
      </c>
      <c r="E351" t="s">
        <v>8221</v>
      </c>
      <c r="F351">
        <v>32</v>
      </c>
    </row>
    <row r="352" spans="1:6" x14ac:dyDescent="0.45">
      <c r="A352" t="s">
        <v>8219</v>
      </c>
      <c r="B352">
        <v>221</v>
      </c>
      <c r="E352" t="s">
        <v>8221</v>
      </c>
      <c r="F352">
        <v>4</v>
      </c>
    </row>
    <row r="353" spans="1:6" x14ac:dyDescent="0.45">
      <c r="A353" t="s">
        <v>8219</v>
      </c>
      <c r="B353">
        <v>964</v>
      </c>
      <c r="E353" t="s">
        <v>8221</v>
      </c>
      <c r="F353">
        <v>9</v>
      </c>
    </row>
    <row r="354" spans="1:6" x14ac:dyDescent="0.45">
      <c r="A354" t="s">
        <v>8219</v>
      </c>
      <c r="B354">
        <v>286</v>
      </c>
      <c r="E354" t="s">
        <v>8221</v>
      </c>
      <c r="F354">
        <v>17</v>
      </c>
    </row>
    <row r="355" spans="1:6" x14ac:dyDescent="0.45">
      <c r="A355" t="s">
        <v>8219</v>
      </c>
      <c r="B355">
        <v>613</v>
      </c>
      <c r="E355" t="s">
        <v>8221</v>
      </c>
      <c r="F355">
        <v>5</v>
      </c>
    </row>
    <row r="356" spans="1:6" x14ac:dyDescent="0.45">
      <c r="A356" t="s">
        <v>8219</v>
      </c>
      <c r="B356">
        <v>29</v>
      </c>
      <c r="E356" t="s">
        <v>8221</v>
      </c>
      <c r="F356">
        <v>53</v>
      </c>
    </row>
    <row r="357" spans="1:6" x14ac:dyDescent="0.45">
      <c r="A357" t="s">
        <v>8219</v>
      </c>
      <c r="B357">
        <v>165</v>
      </c>
      <c r="E357" t="s">
        <v>8221</v>
      </c>
      <c r="F357">
        <v>7</v>
      </c>
    </row>
    <row r="358" spans="1:6" x14ac:dyDescent="0.45">
      <c r="A358" t="s">
        <v>8219</v>
      </c>
      <c r="B358">
        <v>97</v>
      </c>
      <c r="E358" t="s">
        <v>8221</v>
      </c>
      <c r="F358">
        <v>72</v>
      </c>
    </row>
    <row r="359" spans="1:6" x14ac:dyDescent="0.45">
      <c r="A359" t="s">
        <v>8219</v>
      </c>
      <c r="B359">
        <v>303</v>
      </c>
      <c r="E359" t="s">
        <v>8221</v>
      </c>
      <c r="F359">
        <v>0</v>
      </c>
    </row>
    <row r="360" spans="1:6" x14ac:dyDescent="0.45">
      <c r="A360" t="s">
        <v>8219</v>
      </c>
      <c r="B360">
        <v>267</v>
      </c>
      <c r="E360" t="s">
        <v>8221</v>
      </c>
      <c r="F360">
        <v>2</v>
      </c>
    </row>
    <row r="361" spans="1:6" x14ac:dyDescent="0.45">
      <c r="A361" t="s">
        <v>8219</v>
      </c>
      <c r="B361">
        <v>302</v>
      </c>
      <c r="E361" t="s">
        <v>8221</v>
      </c>
      <c r="F361">
        <v>8</v>
      </c>
    </row>
    <row r="362" spans="1:6" x14ac:dyDescent="0.45">
      <c r="A362" t="s">
        <v>8219</v>
      </c>
      <c r="B362">
        <v>87</v>
      </c>
      <c r="E362" t="s">
        <v>8221</v>
      </c>
      <c r="F362">
        <v>2</v>
      </c>
    </row>
    <row r="363" spans="1:6" x14ac:dyDescent="0.45">
      <c r="A363" t="s">
        <v>8219</v>
      </c>
      <c r="B363">
        <v>354</v>
      </c>
      <c r="E363" t="s">
        <v>8221</v>
      </c>
      <c r="F363">
        <v>0</v>
      </c>
    </row>
    <row r="364" spans="1:6" x14ac:dyDescent="0.45">
      <c r="A364" t="s">
        <v>8219</v>
      </c>
      <c r="B364">
        <v>86</v>
      </c>
      <c r="E364" t="s">
        <v>8221</v>
      </c>
      <c r="F364">
        <v>3</v>
      </c>
    </row>
    <row r="365" spans="1:6" x14ac:dyDescent="0.45">
      <c r="A365" t="s">
        <v>8219</v>
      </c>
      <c r="B365">
        <v>26</v>
      </c>
      <c r="E365" t="s">
        <v>8221</v>
      </c>
      <c r="F365">
        <v>4</v>
      </c>
    </row>
    <row r="366" spans="1:6" x14ac:dyDescent="0.45">
      <c r="A366" t="s">
        <v>8219</v>
      </c>
      <c r="B366">
        <v>113</v>
      </c>
      <c r="E366" t="s">
        <v>8221</v>
      </c>
      <c r="F366">
        <v>3</v>
      </c>
    </row>
    <row r="367" spans="1:6" x14ac:dyDescent="0.45">
      <c r="A367" t="s">
        <v>8219</v>
      </c>
      <c r="B367">
        <v>65</v>
      </c>
      <c r="E367" t="s">
        <v>8221</v>
      </c>
      <c r="F367">
        <v>6</v>
      </c>
    </row>
    <row r="368" spans="1:6" x14ac:dyDescent="0.45">
      <c r="A368" t="s">
        <v>8219</v>
      </c>
      <c r="B368">
        <v>134</v>
      </c>
      <c r="E368" t="s">
        <v>8221</v>
      </c>
      <c r="F368">
        <v>0</v>
      </c>
    </row>
    <row r="369" spans="1:6" x14ac:dyDescent="0.45">
      <c r="A369" t="s">
        <v>8219</v>
      </c>
      <c r="B369">
        <v>119</v>
      </c>
      <c r="E369" t="s">
        <v>8221</v>
      </c>
      <c r="F369">
        <v>0</v>
      </c>
    </row>
    <row r="370" spans="1:6" x14ac:dyDescent="0.45">
      <c r="A370" t="s">
        <v>8219</v>
      </c>
      <c r="B370">
        <v>159</v>
      </c>
      <c r="E370" t="s">
        <v>8221</v>
      </c>
      <c r="F370">
        <v>0</v>
      </c>
    </row>
    <row r="371" spans="1:6" x14ac:dyDescent="0.45">
      <c r="A371" t="s">
        <v>8219</v>
      </c>
      <c r="B371">
        <v>167</v>
      </c>
      <c r="E371" t="s">
        <v>8221</v>
      </c>
      <c r="F371">
        <v>8</v>
      </c>
    </row>
    <row r="372" spans="1:6" x14ac:dyDescent="0.45">
      <c r="A372" t="s">
        <v>8219</v>
      </c>
      <c r="B372">
        <v>43</v>
      </c>
      <c r="E372" t="s">
        <v>8221</v>
      </c>
      <c r="F372">
        <v>5</v>
      </c>
    </row>
    <row r="373" spans="1:6" x14ac:dyDescent="0.45">
      <c r="A373" t="s">
        <v>8219</v>
      </c>
      <c r="B373">
        <v>1062</v>
      </c>
      <c r="E373" t="s">
        <v>8221</v>
      </c>
      <c r="F373">
        <v>0</v>
      </c>
    </row>
    <row r="374" spans="1:6" x14ac:dyDescent="0.45">
      <c r="A374" t="s">
        <v>8219</v>
      </c>
      <c r="B374">
        <v>9</v>
      </c>
      <c r="E374" t="s">
        <v>8221</v>
      </c>
      <c r="F374">
        <v>2</v>
      </c>
    </row>
    <row r="375" spans="1:6" x14ac:dyDescent="0.45">
      <c r="A375" t="s">
        <v>8219</v>
      </c>
      <c r="B375">
        <v>89</v>
      </c>
      <c r="E375" t="s">
        <v>8221</v>
      </c>
      <c r="F375">
        <v>24</v>
      </c>
    </row>
    <row r="376" spans="1:6" x14ac:dyDescent="0.45">
      <c r="A376" t="s">
        <v>8219</v>
      </c>
      <c r="B376">
        <v>174</v>
      </c>
      <c r="E376" t="s">
        <v>8221</v>
      </c>
      <c r="F376">
        <v>0</v>
      </c>
    </row>
    <row r="377" spans="1:6" x14ac:dyDescent="0.45">
      <c r="A377" t="s">
        <v>8219</v>
      </c>
      <c r="B377">
        <v>14</v>
      </c>
      <c r="E377" t="s">
        <v>8221</v>
      </c>
      <c r="F377">
        <v>9</v>
      </c>
    </row>
    <row r="378" spans="1:6" x14ac:dyDescent="0.45">
      <c r="A378" t="s">
        <v>8219</v>
      </c>
      <c r="B378">
        <v>48</v>
      </c>
      <c r="E378" t="s">
        <v>8221</v>
      </c>
      <c r="F378">
        <v>0</v>
      </c>
    </row>
    <row r="379" spans="1:6" x14ac:dyDescent="0.45">
      <c r="A379" t="s">
        <v>8219</v>
      </c>
      <c r="B379">
        <v>133</v>
      </c>
      <c r="E379" t="s">
        <v>8221</v>
      </c>
      <c r="F379">
        <v>1</v>
      </c>
    </row>
    <row r="380" spans="1:6" x14ac:dyDescent="0.45">
      <c r="A380" t="s">
        <v>8219</v>
      </c>
      <c r="B380">
        <v>83</v>
      </c>
      <c r="E380" t="s">
        <v>8221</v>
      </c>
      <c r="F380">
        <v>10</v>
      </c>
    </row>
    <row r="381" spans="1:6" x14ac:dyDescent="0.45">
      <c r="A381" t="s">
        <v>8219</v>
      </c>
      <c r="B381">
        <v>149</v>
      </c>
      <c r="E381" t="s">
        <v>8221</v>
      </c>
      <c r="F381">
        <v>1</v>
      </c>
    </row>
    <row r="382" spans="1:6" x14ac:dyDescent="0.45">
      <c r="A382" t="s">
        <v>8219</v>
      </c>
      <c r="B382">
        <v>49</v>
      </c>
      <c r="E382" t="s">
        <v>8221</v>
      </c>
      <c r="F382">
        <v>0</v>
      </c>
    </row>
    <row r="383" spans="1:6" x14ac:dyDescent="0.45">
      <c r="A383" t="s">
        <v>8219</v>
      </c>
      <c r="B383">
        <v>251</v>
      </c>
      <c r="E383" t="s">
        <v>8221</v>
      </c>
      <c r="F383">
        <v>20</v>
      </c>
    </row>
    <row r="384" spans="1:6" x14ac:dyDescent="0.45">
      <c r="A384" t="s">
        <v>8219</v>
      </c>
      <c r="B384">
        <v>22</v>
      </c>
      <c r="E384" t="s">
        <v>8221</v>
      </c>
      <c r="F384">
        <v>30</v>
      </c>
    </row>
    <row r="385" spans="1:6" x14ac:dyDescent="0.45">
      <c r="A385" t="s">
        <v>8219</v>
      </c>
      <c r="B385">
        <v>48</v>
      </c>
      <c r="E385" t="s">
        <v>8221</v>
      </c>
      <c r="F385">
        <v>6</v>
      </c>
    </row>
    <row r="386" spans="1:6" x14ac:dyDescent="0.45">
      <c r="A386" t="s">
        <v>8219</v>
      </c>
      <c r="B386">
        <v>383</v>
      </c>
      <c r="E386" t="s">
        <v>8221</v>
      </c>
      <c r="F386">
        <v>15</v>
      </c>
    </row>
    <row r="387" spans="1:6" x14ac:dyDescent="0.45">
      <c r="A387" t="s">
        <v>8219</v>
      </c>
      <c r="B387">
        <v>237</v>
      </c>
      <c r="E387" t="s">
        <v>8221</v>
      </c>
      <c r="F387">
        <v>5</v>
      </c>
    </row>
    <row r="388" spans="1:6" x14ac:dyDescent="0.45">
      <c r="A388" t="s">
        <v>8219</v>
      </c>
      <c r="B388">
        <v>13</v>
      </c>
      <c r="E388" t="s">
        <v>8221</v>
      </c>
      <c r="F388">
        <v>0</v>
      </c>
    </row>
    <row r="389" spans="1:6" x14ac:dyDescent="0.45">
      <c r="A389" t="s">
        <v>8219</v>
      </c>
      <c r="B389">
        <v>562</v>
      </c>
      <c r="E389" t="s">
        <v>8221</v>
      </c>
      <c r="F389">
        <v>0</v>
      </c>
    </row>
    <row r="390" spans="1:6" x14ac:dyDescent="0.45">
      <c r="A390" t="s">
        <v>8219</v>
      </c>
      <c r="B390">
        <v>71</v>
      </c>
      <c r="E390" t="s">
        <v>8221</v>
      </c>
      <c r="F390">
        <v>28</v>
      </c>
    </row>
    <row r="391" spans="1:6" x14ac:dyDescent="0.45">
      <c r="A391" t="s">
        <v>8219</v>
      </c>
      <c r="B391">
        <v>1510</v>
      </c>
      <c r="E391" t="s">
        <v>8221</v>
      </c>
      <c r="F391">
        <v>0</v>
      </c>
    </row>
    <row r="392" spans="1:6" x14ac:dyDescent="0.45">
      <c r="A392" t="s">
        <v>8219</v>
      </c>
      <c r="B392">
        <v>14</v>
      </c>
      <c r="E392" t="s">
        <v>8221</v>
      </c>
      <c r="F392">
        <v>5</v>
      </c>
    </row>
    <row r="393" spans="1:6" x14ac:dyDescent="0.45">
      <c r="A393" t="s">
        <v>8219</v>
      </c>
      <c r="B393">
        <v>193</v>
      </c>
      <c r="E393" t="s">
        <v>8221</v>
      </c>
      <c r="F393">
        <v>7</v>
      </c>
    </row>
    <row r="394" spans="1:6" x14ac:dyDescent="0.45">
      <c r="A394" t="s">
        <v>8219</v>
      </c>
      <c r="B394">
        <v>206</v>
      </c>
      <c r="E394" t="s">
        <v>8221</v>
      </c>
      <c r="F394">
        <v>30</v>
      </c>
    </row>
    <row r="395" spans="1:6" x14ac:dyDescent="0.45">
      <c r="A395" t="s">
        <v>8219</v>
      </c>
      <c r="B395">
        <v>351</v>
      </c>
      <c r="E395" t="s">
        <v>8221</v>
      </c>
      <c r="F395">
        <v>2</v>
      </c>
    </row>
    <row r="396" spans="1:6" x14ac:dyDescent="0.45">
      <c r="A396" t="s">
        <v>8219</v>
      </c>
      <c r="B396">
        <v>50</v>
      </c>
      <c r="E396" t="s">
        <v>8221</v>
      </c>
      <c r="F396">
        <v>30</v>
      </c>
    </row>
    <row r="397" spans="1:6" x14ac:dyDescent="0.45">
      <c r="A397" t="s">
        <v>8219</v>
      </c>
      <c r="B397">
        <v>184</v>
      </c>
      <c r="E397" t="s">
        <v>8221</v>
      </c>
      <c r="F397">
        <v>2</v>
      </c>
    </row>
    <row r="398" spans="1:6" x14ac:dyDescent="0.45">
      <c r="A398" t="s">
        <v>8219</v>
      </c>
      <c r="B398">
        <v>196</v>
      </c>
      <c r="E398" t="s">
        <v>8221</v>
      </c>
      <c r="F398">
        <v>0</v>
      </c>
    </row>
    <row r="399" spans="1:6" x14ac:dyDescent="0.45">
      <c r="A399" t="s">
        <v>8219</v>
      </c>
      <c r="B399">
        <v>229</v>
      </c>
      <c r="E399" t="s">
        <v>8221</v>
      </c>
      <c r="F399">
        <v>2</v>
      </c>
    </row>
    <row r="400" spans="1:6" x14ac:dyDescent="0.45">
      <c r="A400" t="s">
        <v>8219</v>
      </c>
      <c r="B400">
        <v>67</v>
      </c>
      <c r="E400" t="s">
        <v>8221</v>
      </c>
      <c r="F400">
        <v>1</v>
      </c>
    </row>
    <row r="401" spans="1:6" x14ac:dyDescent="0.45">
      <c r="A401" t="s">
        <v>8219</v>
      </c>
      <c r="B401">
        <v>95</v>
      </c>
      <c r="E401" t="s">
        <v>8221</v>
      </c>
      <c r="F401">
        <v>2</v>
      </c>
    </row>
    <row r="402" spans="1:6" x14ac:dyDescent="0.45">
      <c r="A402" t="s">
        <v>8219</v>
      </c>
      <c r="B402">
        <v>62</v>
      </c>
      <c r="E402" t="s">
        <v>8221</v>
      </c>
      <c r="F402">
        <v>14</v>
      </c>
    </row>
    <row r="403" spans="1:6" x14ac:dyDescent="0.45">
      <c r="A403" t="s">
        <v>8219</v>
      </c>
      <c r="B403">
        <v>73</v>
      </c>
      <c r="E403" t="s">
        <v>8221</v>
      </c>
      <c r="F403">
        <v>31</v>
      </c>
    </row>
    <row r="404" spans="1:6" x14ac:dyDescent="0.45">
      <c r="A404" t="s">
        <v>8219</v>
      </c>
      <c r="B404">
        <v>43</v>
      </c>
      <c r="E404" t="s">
        <v>8221</v>
      </c>
      <c r="F404">
        <v>16</v>
      </c>
    </row>
    <row r="405" spans="1:6" x14ac:dyDescent="0.45">
      <c r="A405" t="s">
        <v>8219</v>
      </c>
      <c r="B405">
        <v>70</v>
      </c>
      <c r="E405" t="s">
        <v>8221</v>
      </c>
      <c r="F405">
        <v>12</v>
      </c>
    </row>
    <row r="406" spans="1:6" x14ac:dyDescent="0.45">
      <c r="A406" t="s">
        <v>8219</v>
      </c>
      <c r="B406">
        <v>271</v>
      </c>
      <c r="E406" t="s">
        <v>8221</v>
      </c>
      <c r="F406">
        <v>96</v>
      </c>
    </row>
    <row r="407" spans="1:6" x14ac:dyDescent="0.45">
      <c r="A407" t="s">
        <v>8219</v>
      </c>
      <c r="B407">
        <v>55</v>
      </c>
      <c r="E407" t="s">
        <v>8221</v>
      </c>
      <c r="F407">
        <v>16</v>
      </c>
    </row>
    <row r="408" spans="1:6" x14ac:dyDescent="0.45">
      <c r="A408" t="s">
        <v>8219</v>
      </c>
      <c r="B408">
        <v>35</v>
      </c>
      <c r="E408" t="s">
        <v>8221</v>
      </c>
      <c r="F408">
        <v>5</v>
      </c>
    </row>
    <row r="409" spans="1:6" x14ac:dyDescent="0.45">
      <c r="A409" t="s">
        <v>8219</v>
      </c>
      <c r="B409">
        <v>22</v>
      </c>
      <c r="E409" t="s">
        <v>8221</v>
      </c>
      <c r="F409">
        <v>0</v>
      </c>
    </row>
    <row r="410" spans="1:6" x14ac:dyDescent="0.45">
      <c r="A410" t="s">
        <v>8219</v>
      </c>
      <c r="B410">
        <v>38</v>
      </c>
      <c r="E410" t="s">
        <v>8221</v>
      </c>
      <c r="F410">
        <v>8</v>
      </c>
    </row>
    <row r="411" spans="1:6" x14ac:dyDescent="0.45">
      <c r="A411" t="s">
        <v>8219</v>
      </c>
      <c r="B411">
        <v>15</v>
      </c>
      <c r="E411" t="s">
        <v>8221</v>
      </c>
      <c r="F411">
        <v>7</v>
      </c>
    </row>
    <row r="412" spans="1:6" x14ac:dyDescent="0.45">
      <c r="A412" t="s">
        <v>8219</v>
      </c>
      <c r="B412">
        <v>7</v>
      </c>
      <c r="E412" t="s">
        <v>8221</v>
      </c>
      <c r="F412">
        <v>24</v>
      </c>
    </row>
    <row r="413" spans="1:6" x14ac:dyDescent="0.45">
      <c r="A413" t="s">
        <v>8219</v>
      </c>
      <c r="B413">
        <v>241</v>
      </c>
      <c r="E413" t="s">
        <v>8221</v>
      </c>
      <c r="F413">
        <v>121</v>
      </c>
    </row>
    <row r="414" spans="1:6" x14ac:dyDescent="0.45">
      <c r="A414" t="s">
        <v>8219</v>
      </c>
      <c r="B414">
        <v>55</v>
      </c>
      <c r="E414" t="s">
        <v>8221</v>
      </c>
      <c r="F414">
        <v>196</v>
      </c>
    </row>
    <row r="415" spans="1:6" x14ac:dyDescent="0.45">
      <c r="A415" t="s">
        <v>8219</v>
      </c>
      <c r="B415">
        <v>171</v>
      </c>
      <c r="E415" t="s">
        <v>8221</v>
      </c>
      <c r="F415">
        <v>5</v>
      </c>
    </row>
    <row r="416" spans="1:6" x14ac:dyDescent="0.45">
      <c r="A416" t="s">
        <v>8219</v>
      </c>
      <c r="B416">
        <v>208</v>
      </c>
      <c r="E416" t="s">
        <v>8221</v>
      </c>
      <c r="F416">
        <v>73</v>
      </c>
    </row>
    <row r="417" spans="1:6" x14ac:dyDescent="0.45">
      <c r="A417" t="s">
        <v>8219</v>
      </c>
      <c r="B417">
        <v>21</v>
      </c>
      <c r="E417" t="s">
        <v>8221</v>
      </c>
      <c r="F417">
        <v>93</v>
      </c>
    </row>
    <row r="418" spans="1:6" x14ac:dyDescent="0.45">
      <c r="A418" t="s">
        <v>8219</v>
      </c>
      <c r="B418">
        <v>25</v>
      </c>
      <c r="E418" t="s">
        <v>8221</v>
      </c>
      <c r="F418">
        <v>17</v>
      </c>
    </row>
    <row r="419" spans="1:6" x14ac:dyDescent="0.45">
      <c r="A419" t="s">
        <v>8219</v>
      </c>
      <c r="B419">
        <v>52</v>
      </c>
      <c r="E419" t="s">
        <v>8221</v>
      </c>
      <c r="F419">
        <v>7</v>
      </c>
    </row>
    <row r="420" spans="1:6" x14ac:dyDescent="0.45">
      <c r="A420" t="s">
        <v>8219</v>
      </c>
      <c r="B420">
        <v>104</v>
      </c>
      <c r="E420" t="s">
        <v>8221</v>
      </c>
      <c r="F420">
        <v>17</v>
      </c>
    </row>
    <row r="421" spans="1:6" x14ac:dyDescent="0.45">
      <c r="A421" t="s">
        <v>8219</v>
      </c>
      <c r="B421">
        <v>73</v>
      </c>
      <c r="E421" t="s">
        <v>8221</v>
      </c>
      <c r="F421">
        <v>171</v>
      </c>
    </row>
    <row r="422" spans="1:6" hidden="1" x14ac:dyDescent="0.45">
      <c r="A422" t="s">
        <v>8221</v>
      </c>
      <c r="B422">
        <v>3</v>
      </c>
      <c r="E422" t="s">
        <v>8221</v>
      </c>
      <c r="F422">
        <v>188</v>
      </c>
    </row>
    <row r="423" spans="1:6" hidden="1" x14ac:dyDescent="0.45">
      <c r="A423" t="s">
        <v>8221</v>
      </c>
      <c r="B423">
        <v>6</v>
      </c>
      <c r="E423" t="s">
        <v>8221</v>
      </c>
      <c r="F423">
        <v>110</v>
      </c>
    </row>
    <row r="424" spans="1:6" hidden="1" x14ac:dyDescent="0.45">
      <c r="A424" t="s">
        <v>8221</v>
      </c>
      <c r="B424">
        <v>12</v>
      </c>
      <c r="E424" t="s">
        <v>8221</v>
      </c>
      <c r="F424">
        <v>37</v>
      </c>
    </row>
    <row r="425" spans="1:6" hidden="1" x14ac:dyDescent="0.45">
      <c r="A425" t="s">
        <v>8221</v>
      </c>
      <c r="B425">
        <v>13</v>
      </c>
      <c r="E425" t="s">
        <v>8221</v>
      </c>
      <c r="F425">
        <v>9</v>
      </c>
    </row>
    <row r="426" spans="1:6" hidden="1" x14ac:dyDescent="0.45">
      <c r="A426" t="s">
        <v>8221</v>
      </c>
      <c r="B426">
        <v>5</v>
      </c>
      <c r="E426" t="s">
        <v>8221</v>
      </c>
      <c r="F426">
        <v>29</v>
      </c>
    </row>
    <row r="427" spans="1:6" hidden="1" x14ac:dyDescent="0.45">
      <c r="A427" t="s">
        <v>8221</v>
      </c>
      <c r="B427">
        <v>2</v>
      </c>
      <c r="E427" t="s">
        <v>8221</v>
      </c>
      <c r="F427">
        <v>6</v>
      </c>
    </row>
    <row r="428" spans="1:6" hidden="1" x14ac:dyDescent="0.45">
      <c r="A428" t="s">
        <v>8221</v>
      </c>
      <c r="B428">
        <v>8</v>
      </c>
      <c r="E428" t="s">
        <v>8221</v>
      </c>
      <c r="F428">
        <v>30</v>
      </c>
    </row>
    <row r="429" spans="1:6" hidden="1" x14ac:dyDescent="0.45">
      <c r="A429" t="s">
        <v>8221</v>
      </c>
      <c r="B429">
        <v>0</v>
      </c>
      <c r="E429" t="s">
        <v>8221</v>
      </c>
      <c r="F429">
        <v>81</v>
      </c>
    </row>
    <row r="430" spans="1:6" hidden="1" x14ac:dyDescent="0.45">
      <c r="A430" t="s">
        <v>8221</v>
      </c>
      <c r="B430">
        <v>13</v>
      </c>
      <c r="E430" t="s">
        <v>8221</v>
      </c>
      <c r="F430">
        <v>4</v>
      </c>
    </row>
    <row r="431" spans="1:6" hidden="1" x14ac:dyDescent="0.45">
      <c r="A431" t="s">
        <v>8221</v>
      </c>
      <c r="B431">
        <v>0</v>
      </c>
      <c r="E431" t="s">
        <v>8221</v>
      </c>
      <c r="F431">
        <v>11</v>
      </c>
    </row>
    <row r="432" spans="1:6" hidden="1" x14ac:dyDescent="0.45">
      <c r="A432" t="s">
        <v>8221</v>
      </c>
      <c r="B432">
        <v>5</v>
      </c>
      <c r="E432" t="s">
        <v>8221</v>
      </c>
      <c r="F432">
        <v>14</v>
      </c>
    </row>
    <row r="433" spans="1:6" hidden="1" x14ac:dyDescent="0.45">
      <c r="A433" t="s">
        <v>8221</v>
      </c>
      <c r="B433">
        <v>8</v>
      </c>
      <c r="E433" t="s">
        <v>8221</v>
      </c>
      <c r="F433">
        <v>5</v>
      </c>
    </row>
    <row r="434" spans="1:6" hidden="1" x14ac:dyDescent="0.45">
      <c r="A434" t="s">
        <v>8221</v>
      </c>
      <c r="B434">
        <v>8</v>
      </c>
      <c r="E434" t="s">
        <v>8221</v>
      </c>
      <c r="F434">
        <v>45</v>
      </c>
    </row>
    <row r="435" spans="1:6" hidden="1" x14ac:dyDescent="0.45">
      <c r="A435" t="s">
        <v>8221</v>
      </c>
      <c r="B435">
        <v>0</v>
      </c>
      <c r="E435" t="s">
        <v>8221</v>
      </c>
      <c r="F435">
        <v>8</v>
      </c>
    </row>
    <row r="436" spans="1:6" hidden="1" x14ac:dyDescent="0.45">
      <c r="A436" t="s">
        <v>8221</v>
      </c>
      <c r="B436">
        <v>2</v>
      </c>
      <c r="E436" t="s">
        <v>8221</v>
      </c>
      <c r="F436">
        <v>3</v>
      </c>
    </row>
    <row r="437" spans="1:6" hidden="1" x14ac:dyDescent="0.45">
      <c r="A437" t="s">
        <v>8221</v>
      </c>
      <c r="B437">
        <v>3</v>
      </c>
      <c r="E437" t="s">
        <v>8221</v>
      </c>
      <c r="F437">
        <v>24</v>
      </c>
    </row>
    <row r="438" spans="1:6" hidden="1" x14ac:dyDescent="0.45">
      <c r="A438" t="s">
        <v>8221</v>
      </c>
      <c r="B438">
        <v>0</v>
      </c>
      <c r="E438" t="s">
        <v>8221</v>
      </c>
      <c r="F438">
        <v>18</v>
      </c>
    </row>
    <row r="439" spans="1:6" hidden="1" x14ac:dyDescent="0.45">
      <c r="A439" t="s">
        <v>8221</v>
      </c>
      <c r="B439">
        <v>0</v>
      </c>
      <c r="E439" t="s">
        <v>8221</v>
      </c>
      <c r="F439">
        <v>12</v>
      </c>
    </row>
    <row r="440" spans="1:6" hidden="1" x14ac:dyDescent="0.45">
      <c r="A440" t="s">
        <v>8221</v>
      </c>
      <c r="B440">
        <v>11</v>
      </c>
      <c r="E440" t="s">
        <v>8221</v>
      </c>
      <c r="F440">
        <v>123</v>
      </c>
    </row>
    <row r="441" spans="1:6" hidden="1" x14ac:dyDescent="0.45">
      <c r="A441" t="s">
        <v>8221</v>
      </c>
      <c r="B441">
        <v>0</v>
      </c>
      <c r="E441" t="s">
        <v>8221</v>
      </c>
      <c r="F441">
        <v>96</v>
      </c>
    </row>
    <row r="442" spans="1:6" hidden="1" x14ac:dyDescent="0.45">
      <c r="A442" t="s">
        <v>8221</v>
      </c>
      <c r="B442">
        <v>1</v>
      </c>
      <c r="E442" t="s">
        <v>8221</v>
      </c>
      <c r="F442">
        <v>31</v>
      </c>
    </row>
    <row r="443" spans="1:6" hidden="1" x14ac:dyDescent="0.45">
      <c r="A443" t="s">
        <v>8221</v>
      </c>
      <c r="B443">
        <v>0</v>
      </c>
      <c r="E443" t="s">
        <v>8221</v>
      </c>
      <c r="F443">
        <v>4</v>
      </c>
    </row>
    <row r="444" spans="1:6" hidden="1" x14ac:dyDescent="0.45">
      <c r="A444" t="s">
        <v>8221</v>
      </c>
      <c r="B444">
        <v>17</v>
      </c>
      <c r="E444" t="s">
        <v>8221</v>
      </c>
      <c r="F444">
        <v>3</v>
      </c>
    </row>
    <row r="445" spans="1:6" hidden="1" x14ac:dyDescent="0.45">
      <c r="A445" t="s">
        <v>8221</v>
      </c>
      <c r="B445">
        <v>2</v>
      </c>
      <c r="E445" t="s">
        <v>8221</v>
      </c>
      <c r="F445">
        <v>179</v>
      </c>
    </row>
    <row r="446" spans="1:6" hidden="1" x14ac:dyDescent="0.45">
      <c r="A446" t="s">
        <v>8221</v>
      </c>
      <c r="B446">
        <v>1</v>
      </c>
      <c r="E446" t="s">
        <v>8221</v>
      </c>
      <c r="F446">
        <v>3</v>
      </c>
    </row>
    <row r="447" spans="1:6" hidden="1" x14ac:dyDescent="0.45">
      <c r="A447" t="s">
        <v>8221</v>
      </c>
      <c r="B447">
        <v>2</v>
      </c>
      <c r="E447" t="s">
        <v>8221</v>
      </c>
      <c r="F447">
        <v>23</v>
      </c>
    </row>
    <row r="448" spans="1:6" hidden="1" x14ac:dyDescent="0.45">
      <c r="A448" t="s">
        <v>8221</v>
      </c>
      <c r="B448">
        <v>16</v>
      </c>
      <c r="E448" t="s">
        <v>8221</v>
      </c>
      <c r="F448">
        <v>23</v>
      </c>
    </row>
    <row r="449" spans="1:6" hidden="1" x14ac:dyDescent="0.45">
      <c r="A449" t="s">
        <v>8221</v>
      </c>
      <c r="B449">
        <v>1</v>
      </c>
      <c r="E449" t="s">
        <v>8221</v>
      </c>
      <c r="F449">
        <v>41</v>
      </c>
    </row>
    <row r="450" spans="1:6" hidden="1" x14ac:dyDescent="0.45">
      <c r="A450" t="s">
        <v>8221</v>
      </c>
      <c r="B450">
        <v>4</v>
      </c>
      <c r="E450" t="s">
        <v>8221</v>
      </c>
      <c r="F450">
        <v>0</v>
      </c>
    </row>
    <row r="451" spans="1:6" hidden="1" x14ac:dyDescent="0.45">
      <c r="A451" t="s">
        <v>8221</v>
      </c>
      <c r="B451">
        <v>5</v>
      </c>
      <c r="E451" t="s">
        <v>8221</v>
      </c>
      <c r="F451">
        <v>32</v>
      </c>
    </row>
    <row r="452" spans="1:6" hidden="1" x14ac:dyDescent="0.45">
      <c r="A452" t="s">
        <v>8221</v>
      </c>
      <c r="B452">
        <v>7</v>
      </c>
      <c r="E452" t="s">
        <v>8221</v>
      </c>
      <c r="F452">
        <v>2</v>
      </c>
    </row>
    <row r="453" spans="1:6" hidden="1" x14ac:dyDescent="0.45">
      <c r="A453" t="s">
        <v>8221</v>
      </c>
      <c r="B453">
        <v>0</v>
      </c>
      <c r="E453" t="s">
        <v>8221</v>
      </c>
      <c r="F453">
        <v>7</v>
      </c>
    </row>
    <row r="454" spans="1:6" hidden="1" x14ac:dyDescent="0.45">
      <c r="A454" t="s">
        <v>8221</v>
      </c>
      <c r="B454">
        <v>12</v>
      </c>
      <c r="E454" t="s">
        <v>8221</v>
      </c>
      <c r="F454">
        <v>4</v>
      </c>
    </row>
    <row r="455" spans="1:6" hidden="1" x14ac:dyDescent="0.45">
      <c r="A455" t="s">
        <v>8221</v>
      </c>
      <c r="B455">
        <v>2</v>
      </c>
      <c r="E455" t="s">
        <v>8221</v>
      </c>
      <c r="F455">
        <v>196</v>
      </c>
    </row>
    <row r="456" spans="1:6" hidden="1" x14ac:dyDescent="0.45">
      <c r="A456" t="s">
        <v>8221</v>
      </c>
      <c r="B456">
        <v>5</v>
      </c>
      <c r="E456" t="s">
        <v>8221</v>
      </c>
      <c r="F456">
        <v>11</v>
      </c>
    </row>
    <row r="457" spans="1:6" hidden="1" x14ac:dyDescent="0.45">
      <c r="A457" t="s">
        <v>8221</v>
      </c>
      <c r="B457">
        <v>2</v>
      </c>
      <c r="E457" t="s">
        <v>8221</v>
      </c>
      <c r="F457">
        <v>9</v>
      </c>
    </row>
    <row r="458" spans="1:6" hidden="1" x14ac:dyDescent="0.45">
      <c r="A458" t="s">
        <v>8221</v>
      </c>
      <c r="B458">
        <v>3</v>
      </c>
      <c r="E458" t="s">
        <v>8221</v>
      </c>
      <c r="F458">
        <v>5</v>
      </c>
    </row>
    <row r="459" spans="1:6" hidden="1" x14ac:dyDescent="0.45">
      <c r="A459" t="s">
        <v>8221</v>
      </c>
      <c r="B459">
        <v>0</v>
      </c>
      <c r="E459" t="s">
        <v>8221</v>
      </c>
      <c r="F459">
        <v>8</v>
      </c>
    </row>
    <row r="460" spans="1:6" hidden="1" x14ac:dyDescent="0.45">
      <c r="A460" t="s">
        <v>8221</v>
      </c>
      <c r="B460">
        <v>49</v>
      </c>
      <c r="E460" t="s">
        <v>8221</v>
      </c>
      <c r="F460">
        <v>229</v>
      </c>
    </row>
    <row r="461" spans="1:6" hidden="1" x14ac:dyDescent="0.45">
      <c r="A461" t="s">
        <v>8221</v>
      </c>
      <c r="B461">
        <v>1</v>
      </c>
      <c r="E461" t="s">
        <v>8221</v>
      </c>
      <c r="F461">
        <v>40</v>
      </c>
    </row>
    <row r="462" spans="1:6" hidden="1" x14ac:dyDescent="0.45">
      <c r="A462" t="s">
        <v>8221</v>
      </c>
      <c r="B462">
        <v>2</v>
      </c>
      <c r="E462" t="s">
        <v>8221</v>
      </c>
      <c r="F462">
        <v>123</v>
      </c>
    </row>
    <row r="463" spans="1:6" hidden="1" x14ac:dyDescent="0.45">
      <c r="A463" t="s">
        <v>8221</v>
      </c>
      <c r="B463">
        <v>0</v>
      </c>
      <c r="E463" t="s">
        <v>8221</v>
      </c>
      <c r="F463">
        <v>5</v>
      </c>
    </row>
    <row r="464" spans="1:6" hidden="1" x14ac:dyDescent="0.45">
      <c r="A464" t="s">
        <v>8221</v>
      </c>
      <c r="B464">
        <v>0</v>
      </c>
      <c r="E464" t="s">
        <v>8221</v>
      </c>
      <c r="F464">
        <v>148</v>
      </c>
    </row>
    <row r="465" spans="1:6" hidden="1" x14ac:dyDescent="0.45">
      <c r="A465" t="s">
        <v>8221</v>
      </c>
      <c r="B465">
        <v>11</v>
      </c>
      <c r="E465" t="s">
        <v>8221</v>
      </c>
      <c r="F465">
        <v>10</v>
      </c>
    </row>
    <row r="466" spans="1:6" hidden="1" x14ac:dyDescent="0.45">
      <c r="A466" t="s">
        <v>8221</v>
      </c>
      <c r="B466">
        <v>1</v>
      </c>
      <c r="E466" t="s">
        <v>8221</v>
      </c>
      <c r="F466">
        <v>4</v>
      </c>
    </row>
    <row r="467" spans="1:6" hidden="1" x14ac:dyDescent="0.45">
      <c r="A467" t="s">
        <v>8221</v>
      </c>
      <c r="B467">
        <v>8</v>
      </c>
      <c r="E467" t="s">
        <v>8221</v>
      </c>
      <c r="F467">
        <v>21</v>
      </c>
    </row>
    <row r="468" spans="1:6" hidden="1" x14ac:dyDescent="0.45">
      <c r="A468" t="s">
        <v>8221</v>
      </c>
      <c r="B468">
        <v>5</v>
      </c>
      <c r="E468" t="s">
        <v>8221</v>
      </c>
      <c r="F468">
        <v>2</v>
      </c>
    </row>
    <row r="469" spans="1:6" hidden="1" x14ac:dyDescent="0.45">
      <c r="A469" t="s">
        <v>8221</v>
      </c>
      <c r="B469">
        <v>39</v>
      </c>
      <c r="E469" t="s">
        <v>8221</v>
      </c>
      <c r="F469">
        <v>0</v>
      </c>
    </row>
    <row r="470" spans="1:6" hidden="1" x14ac:dyDescent="0.45">
      <c r="A470" t="s">
        <v>8221</v>
      </c>
      <c r="B470">
        <v>0</v>
      </c>
      <c r="E470" t="s">
        <v>8221</v>
      </c>
      <c r="F470">
        <v>4</v>
      </c>
    </row>
    <row r="471" spans="1:6" hidden="1" x14ac:dyDescent="0.45">
      <c r="A471" t="s">
        <v>8221</v>
      </c>
      <c r="B471">
        <v>0</v>
      </c>
      <c r="E471" t="s">
        <v>8221</v>
      </c>
      <c r="F471">
        <v>1</v>
      </c>
    </row>
    <row r="472" spans="1:6" hidden="1" x14ac:dyDescent="0.45">
      <c r="A472" t="s">
        <v>8221</v>
      </c>
      <c r="B472">
        <v>2</v>
      </c>
      <c r="E472" t="s">
        <v>8221</v>
      </c>
      <c r="F472">
        <v>30</v>
      </c>
    </row>
    <row r="473" spans="1:6" hidden="1" x14ac:dyDescent="0.45">
      <c r="A473" t="s">
        <v>8221</v>
      </c>
      <c r="B473">
        <v>170</v>
      </c>
      <c r="E473" t="s">
        <v>8221</v>
      </c>
      <c r="F473">
        <v>3</v>
      </c>
    </row>
    <row r="474" spans="1:6" hidden="1" x14ac:dyDescent="0.45">
      <c r="A474" t="s">
        <v>8221</v>
      </c>
      <c r="B474">
        <v>5</v>
      </c>
      <c r="E474" t="s">
        <v>8221</v>
      </c>
      <c r="F474">
        <v>975</v>
      </c>
    </row>
    <row r="475" spans="1:6" hidden="1" x14ac:dyDescent="0.45">
      <c r="A475" t="s">
        <v>8221</v>
      </c>
      <c r="B475">
        <v>14</v>
      </c>
      <c r="E475" t="s">
        <v>8221</v>
      </c>
      <c r="F475">
        <v>167</v>
      </c>
    </row>
    <row r="476" spans="1:6" hidden="1" x14ac:dyDescent="0.45">
      <c r="A476" t="s">
        <v>8221</v>
      </c>
      <c r="B476">
        <v>1</v>
      </c>
      <c r="E476" t="s">
        <v>8221</v>
      </c>
      <c r="F476">
        <v>5</v>
      </c>
    </row>
    <row r="477" spans="1:6" hidden="1" x14ac:dyDescent="0.45">
      <c r="A477" t="s">
        <v>8221</v>
      </c>
      <c r="B477">
        <v>0</v>
      </c>
      <c r="E477" t="s">
        <v>8221</v>
      </c>
      <c r="F477">
        <v>18</v>
      </c>
    </row>
    <row r="478" spans="1:6" hidden="1" x14ac:dyDescent="0.45">
      <c r="A478" t="s">
        <v>8221</v>
      </c>
      <c r="B478">
        <v>124</v>
      </c>
      <c r="E478" t="s">
        <v>8221</v>
      </c>
      <c r="F478">
        <v>98</v>
      </c>
    </row>
    <row r="479" spans="1:6" hidden="1" x14ac:dyDescent="0.45">
      <c r="A479" t="s">
        <v>8221</v>
      </c>
      <c r="B479">
        <v>0</v>
      </c>
      <c r="E479" t="s">
        <v>8221</v>
      </c>
      <c r="F479">
        <v>4</v>
      </c>
    </row>
    <row r="480" spans="1:6" hidden="1" x14ac:dyDescent="0.45">
      <c r="A480" t="s">
        <v>8221</v>
      </c>
      <c r="B480">
        <v>0</v>
      </c>
      <c r="E480" t="s">
        <v>8221</v>
      </c>
      <c r="F480">
        <v>3</v>
      </c>
    </row>
    <row r="481" spans="1:6" hidden="1" x14ac:dyDescent="0.45">
      <c r="A481" t="s">
        <v>8221</v>
      </c>
      <c r="B481">
        <v>55</v>
      </c>
      <c r="E481" t="s">
        <v>8221</v>
      </c>
      <c r="F481">
        <v>1</v>
      </c>
    </row>
    <row r="482" spans="1:6" hidden="1" x14ac:dyDescent="0.45">
      <c r="A482" t="s">
        <v>8221</v>
      </c>
      <c r="B482">
        <v>140</v>
      </c>
      <c r="E482" t="s">
        <v>8221</v>
      </c>
      <c r="F482">
        <v>0</v>
      </c>
    </row>
    <row r="483" spans="1:6" hidden="1" x14ac:dyDescent="0.45">
      <c r="A483" t="s">
        <v>8221</v>
      </c>
      <c r="B483">
        <v>21</v>
      </c>
      <c r="E483" t="s">
        <v>8221</v>
      </c>
      <c r="F483">
        <v>9</v>
      </c>
    </row>
    <row r="484" spans="1:6" hidden="1" x14ac:dyDescent="0.45">
      <c r="A484" t="s">
        <v>8221</v>
      </c>
      <c r="B484">
        <v>1</v>
      </c>
      <c r="E484" t="s">
        <v>8221</v>
      </c>
      <c r="F484">
        <v>2</v>
      </c>
    </row>
    <row r="485" spans="1:6" hidden="1" x14ac:dyDescent="0.45">
      <c r="A485" t="s">
        <v>8221</v>
      </c>
      <c r="B485">
        <v>147</v>
      </c>
      <c r="E485" t="s">
        <v>8221</v>
      </c>
      <c r="F485">
        <v>0</v>
      </c>
    </row>
    <row r="486" spans="1:6" hidden="1" x14ac:dyDescent="0.45">
      <c r="A486" t="s">
        <v>8221</v>
      </c>
      <c r="B486">
        <v>11</v>
      </c>
      <c r="E486" t="s">
        <v>8221</v>
      </c>
      <c r="F486">
        <v>147</v>
      </c>
    </row>
    <row r="487" spans="1:6" hidden="1" x14ac:dyDescent="0.45">
      <c r="A487" t="s">
        <v>8221</v>
      </c>
      <c r="B487">
        <v>125</v>
      </c>
      <c r="E487" t="s">
        <v>8221</v>
      </c>
      <c r="F487">
        <v>49</v>
      </c>
    </row>
    <row r="488" spans="1:6" hidden="1" x14ac:dyDescent="0.45">
      <c r="A488" t="s">
        <v>8221</v>
      </c>
      <c r="B488">
        <v>1</v>
      </c>
      <c r="E488" t="s">
        <v>8221</v>
      </c>
      <c r="F488">
        <v>1</v>
      </c>
    </row>
    <row r="489" spans="1:6" hidden="1" x14ac:dyDescent="0.45">
      <c r="A489" t="s">
        <v>8221</v>
      </c>
      <c r="B489">
        <v>0</v>
      </c>
      <c r="E489" t="s">
        <v>8221</v>
      </c>
      <c r="F489">
        <v>2</v>
      </c>
    </row>
    <row r="490" spans="1:6" hidden="1" x14ac:dyDescent="0.45">
      <c r="A490" t="s">
        <v>8221</v>
      </c>
      <c r="B490">
        <v>0</v>
      </c>
      <c r="E490" t="s">
        <v>8221</v>
      </c>
      <c r="F490">
        <v>7</v>
      </c>
    </row>
    <row r="491" spans="1:6" hidden="1" x14ac:dyDescent="0.45">
      <c r="A491" t="s">
        <v>8221</v>
      </c>
      <c r="B491">
        <v>3</v>
      </c>
      <c r="E491" t="s">
        <v>8221</v>
      </c>
      <c r="F491">
        <v>4</v>
      </c>
    </row>
    <row r="492" spans="1:6" hidden="1" x14ac:dyDescent="0.45">
      <c r="A492" t="s">
        <v>8221</v>
      </c>
      <c r="B492">
        <v>0</v>
      </c>
      <c r="E492" t="s">
        <v>8221</v>
      </c>
      <c r="F492">
        <v>27</v>
      </c>
    </row>
    <row r="493" spans="1:6" hidden="1" x14ac:dyDescent="0.45">
      <c r="A493" t="s">
        <v>8221</v>
      </c>
      <c r="B493">
        <v>0</v>
      </c>
      <c r="E493" t="s">
        <v>8221</v>
      </c>
      <c r="F493">
        <v>94</v>
      </c>
    </row>
    <row r="494" spans="1:6" hidden="1" x14ac:dyDescent="0.45">
      <c r="A494" t="s">
        <v>8221</v>
      </c>
      <c r="B494">
        <v>0</v>
      </c>
      <c r="E494" t="s">
        <v>8221</v>
      </c>
      <c r="F494">
        <v>29</v>
      </c>
    </row>
    <row r="495" spans="1:6" hidden="1" x14ac:dyDescent="0.45">
      <c r="A495" t="s">
        <v>8221</v>
      </c>
      <c r="B495">
        <v>0</v>
      </c>
      <c r="E495" t="s">
        <v>8221</v>
      </c>
      <c r="F495">
        <v>7</v>
      </c>
    </row>
    <row r="496" spans="1:6" hidden="1" x14ac:dyDescent="0.45">
      <c r="A496" t="s">
        <v>8221</v>
      </c>
      <c r="B496">
        <v>3</v>
      </c>
      <c r="E496" t="s">
        <v>8221</v>
      </c>
      <c r="F496">
        <v>22</v>
      </c>
    </row>
    <row r="497" spans="1:6" hidden="1" x14ac:dyDescent="0.45">
      <c r="A497" t="s">
        <v>8221</v>
      </c>
      <c r="B497">
        <v>0</v>
      </c>
      <c r="E497" t="s">
        <v>8221</v>
      </c>
      <c r="F497">
        <v>1</v>
      </c>
    </row>
    <row r="498" spans="1:6" hidden="1" x14ac:dyDescent="0.45">
      <c r="A498" t="s">
        <v>8221</v>
      </c>
      <c r="B498">
        <v>1</v>
      </c>
      <c r="E498" t="s">
        <v>8221</v>
      </c>
      <c r="F498">
        <v>10</v>
      </c>
    </row>
    <row r="499" spans="1:6" hidden="1" x14ac:dyDescent="0.45">
      <c r="A499" t="s">
        <v>8221</v>
      </c>
      <c r="B499">
        <v>3</v>
      </c>
      <c r="E499" t="s">
        <v>8221</v>
      </c>
      <c r="F499">
        <v>6</v>
      </c>
    </row>
    <row r="500" spans="1:6" hidden="1" x14ac:dyDescent="0.45">
      <c r="A500" t="s">
        <v>8221</v>
      </c>
      <c r="B500">
        <v>22</v>
      </c>
      <c r="E500" t="s">
        <v>8221</v>
      </c>
      <c r="F500">
        <v>24</v>
      </c>
    </row>
    <row r="501" spans="1:6" hidden="1" x14ac:dyDescent="0.45">
      <c r="A501" t="s">
        <v>8221</v>
      </c>
      <c r="B501">
        <v>26</v>
      </c>
      <c r="E501" t="s">
        <v>8221</v>
      </c>
      <c r="F501">
        <v>15</v>
      </c>
    </row>
    <row r="502" spans="1:6" hidden="1" x14ac:dyDescent="0.45">
      <c r="A502" t="s">
        <v>8221</v>
      </c>
      <c r="B502">
        <v>4</v>
      </c>
      <c r="E502" t="s">
        <v>8221</v>
      </c>
      <c r="F502">
        <v>37</v>
      </c>
    </row>
    <row r="503" spans="1:6" hidden="1" x14ac:dyDescent="0.45">
      <c r="A503" t="s">
        <v>8221</v>
      </c>
      <c r="B503">
        <v>0</v>
      </c>
      <c r="E503" t="s">
        <v>8221</v>
      </c>
      <c r="F503">
        <v>20</v>
      </c>
    </row>
    <row r="504" spans="1:6" hidden="1" x14ac:dyDescent="0.45">
      <c r="A504" t="s">
        <v>8221</v>
      </c>
      <c r="B504">
        <v>4</v>
      </c>
      <c r="E504" t="s">
        <v>8221</v>
      </c>
      <c r="F504">
        <v>7</v>
      </c>
    </row>
    <row r="505" spans="1:6" hidden="1" x14ac:dyDescent="0.45">
      <c r="A505" t="s">
        <v>8221</v>
      </c>
      <c r="B505">
        <v>9</v>
      </c>
      <c r="E505" t="s">
        <v>8221</v>
      </c>
      <c r="F505">
        <v>0</v>
      </c>
    </row>
    <row r="506" spans="1:6" hidden="1" x14ac:dyDescent="0.45">
      <c r="A506" t="s">
        <v>8221</v>
      </c>
      <c r="B506">
        <v>5</v>
      </c>
      <c r="E506" t="s">
        <v>8221</v>
      </c>
      <c r="F506">
        <v>21</v>
      </c>
    </row>
    <row r="507" spans="1:6" hidden="1" x14ac:dyDescent="0.45">
      <c r="A507" t="s">
        <v>8221</v>
      </c>
      <c r="B507">
        <v>14</v>
      </c>
      <c r="E507" t="s">
        <v>8221</v>
      </c>
      <c r="F507">
        <v>3</v>
      </c>
    </row>
    <row r="508" spans="1:6" hidden="1" x14ac:dyDescent="0.45">
      <c r="A508" t="s">
        <v>8221</v>
      </c>
      <c r="B508">
        <v>1</v>
      </c>
      <c r="E508" t="s">
        <v>8221</v>
      </c>
      <c r="F508">
        <v>11</v>
      </c>
    </row>
    <row r="509" spans="1:6" hidden="1" x14ac:dyDescent="0.45">
      <c r="A509" t="s">
        <v>8221</v>
      </c>
      <c r="B509">
        <v>10</v>
      </c>
      <c r="E509" t="s">
        <v>8221</v>
      </c>
      <c r="F509">
        <v>1</v>
      </c>
    </row>
    <row r="510" spans="1:6" hidden="1" x14ac:dyDescent="0.45">
      <c r="A510" t="s">
        <v>8221</v>
      </c>
      <c r="B510">
        <v>3</v>
      </c>
      <c r="E510" t="s">
        <v>8221</v>
      </c>
      <c r="F510">
        <v>312</v>
      </c>
    </row>
    <row r="511" spans="1:6" hidden="1" x14ac:dyDescent="0.45">
      <c r="A511" t="s">
        <v>8221</v>
      </c>
      <c r="B511">
        <v>1</v>
      </c>
      <c r="E511" t="s">
        <v>8221</v>
      </c>
      <c r="F511">
        <v>1</v>
      </c>
    </row>
    <row r="512" spans="1:6" hidden="1" x14ac:dyDescent="0.45">
      <c r="A512" t="s">
        <v>8221</v>
      </c>
      <c r="B512">
        <v>0</v>
      </c>
      <c r="E512" t="s">
        <v>8221</v>
      </c>
      <c r="F512">
        <v>3</v>
      </c>
    </row>
    <row r="513" spans="1:6" hidden="1" x14ac:dyDescent="0.45">
      <c r="A513" t="s">
        <v>8221</v>
      </c>
      <c r="B513">
        <v>5</v>
      </c>
      <c r="E513" t="s">
        <v>8221</v>
      </c>
      <c r="F513">
        <v>4</v>
      </c>
    </row>
    <row r="514" spans="1:6" hidden="1" x14ac:dyDescent="0.45">
      <c r="A514" t="s">
        <v>8221</v>
      </c>
      <c r="B514">
        <v>2</v>
      </c>
      <c r="E514" t="s">
        <v>8221</v>
      </c>
      <c r="F514">
        <v>10</v>
      </c>
    </row>
    <row r="515" spans="1:6" hidden="1" x14ac:dyDescent="0.45">
      <c r="A515" t="s">
        <v>8221</v>
      </c>
      <c r="B515">
        <v>68</v>
      </c>
      <c r="E515" t="s">
        <v>8221</v>
      </c>
      <c r="F515">
        <v>8</v>
      </c>
    </row>
    <row r="516" spans="1:6" hidden="1" x14ac:dyDescent="0.45">
      <c r="A516" t="s">
        <v>8221</v>
      </c>
      <c r="B516">
        <v>3</v>
      </c>
      <c r="E516" t="s">
        <v>8221</v>
      </c>
      <c r="F516">
        <v>3</v>
      </c>
    </row>
    <row r="517" spans="1:6" hidden="1" x14ac:dyDescent="0.45">
      <c r="A517" t="s">
        <v>8221</v>
      </c>
      <c r="B517">
        <v>34</v>
      </c>
      <c r="E517" t="s">
        <v>8221</v>
      </c>
      <c r="F517">
        <v>1</v>
      </c>
    </row>
    <row r="518" spans="1:6" hidden="1" x14ac:dyDescent="0.45">
      <c r="A518" t="s">
        <v>8221</v>
      </c>
      <c r="B518">
        <v>0</v>
      </c>
      <c r="E518" t="s">
        <v>8221</v>
      </c>
      <c r="F518">
        <v>0</v>
      </c>
    </row>
    <row r="519" spans="1:6" hidden="1" x14ac:dyDescent="0.45">
      <c r="A519" t="s">
        <v>8221</v>
      </c>
      <c r="B519">
        <v>3</v>
      </c>
      <c r="E519" t="s">
        <v>8221</v>
      </c>
      <c r="F519">
        <v>5</v>
      </c>
    </row>
    <row r="520" spans="1:6" hidden="1" x14ac:dyDescent="0.45">
      <c r="A520" t="s">
        <v>8221</v>
      </c>
      <c r="B520">
        <v>0</v>
      </c>
      <c r="E520" t="s">
        <v>8221</v>
      </c>
      <c r="F520">
        <v>0</v>
      </c>
    </row>
    <row r="521" spans="1:6" hidden="1" x14ac:dyDescent="0.45">
      <c r="A521" t="s">
        <v>8221</v>
      </c>
      <c r="B521">
        <v>70</v>
      </c>
      <c r="E521" t="s">
        <v>8221</v>
      </c>
      <c r="F521">
        <v>3</v>
      </c>
    </row>
    <row r="522" spans="1:6" x14ac:dyDescent="0.45">
      <c r="A522" t="s">
        <v>8219</v>
      </c>
      <c r="B522">
        <v>34</v>
      </c>
      <c r="E522" t="s">
        <v>8221</v>
      </c>
      <c r="F522">
        <v>7</v>
      </c>
    </row>
    <row r="523" spans="1:6" x14ac:dyDescent="0.45">
      <c r="A523" t="s">
        <v>8219</v>
      </c>
      <c r="B523">
        <v>56</v>
      </c>
      <c r="E523" t="s">
        <v>8221</v>
      </c>
      <c r="F523">
        <v>0</v>
      </c>
    </row>
    <row r="524" spans="1:6" x14ac:dyDescent="0.45">
      <c r="A524" t="s">
        <v>8219</v>
      </c>
      <c r="B524">
        <v>31</v>
      </c>
      <c r="E524" t="s">
        <v>8221</v>
      </c>
      <c r="F524">
        <v>2</v>
      </c>
    </row>
    <row r="525" spans="1:6" x14ac:dyDescent="0.45">
      <c r="A525" t="s">
        <v>8219</v>
      </c>
      <c r="B525">
        <v>84</v>
      </c>
      <c r="E525" t="s">
        <v>8221</v>
      </c>
      <c r="F525">
        <v>23</v>
      </c>
    </row>
    <row r="526" spans="1:6" x14ac:dyDescent="0.45">
      <c r="A526" t="s">
        <v>8219</v>
      </c>
      <c r="B526">
        <v>130</v>
      </c>
      <c r="E526" t="s">
        <v>8221</v>
      </c>
      <c r="F526">
        <v>1</v>
      </c>
    </row>
    <row r="527" spans="1:6" x14ac:dyDescent="0.45">
      <c r="A527" t="s">
        <v>8219</v>
      </c>
      <c r="B527">
        <v>12</v>
      </c>
      <c r="E527" t="s">
        <v>8221</v>
      </c>
      <c r="F527">
        <v>2</v>
      </c>
    </row>
    <row r="528" spans="1:6" x14ac:dyDescent="0.45">
      <c r="A528" t="s">
        <v>8219</v>
      </c>
      <c r="B528">
        <v>23</v>
      </c>
      <c r="E528" t="s">
        <v>8221</v>
      </c>
      <c r="F528">
        <v>3</v>
      </c>
    </row>
    <row r="529" spans="1:6" x14ac:dyDescent="0.45">
      <c r="A529" t="s">
        <v>8219</v>
      </c>
      <c r="B529">
        <v>158</v>
      </c>
      <c r="E529" t="s">
        <v>8221</v>
      </c>
      <c r="F529">
        <v>0</v>
      </c>
    </row>
    <row r="530" spans="1:6" x14ac:dyDescent="0.45">
      <c r="A530" t="s">
        <v>8219</v>
      </c>
      <c r="B530">
        <v>30</v>
      </c>
      <c r="E530" t="s">
        <v>8221</v>
      </c>
      <c r="F530">
        <v>13</v>
      </c>
    </row>
    <row r="531" spans="1:6" x14ac:dyDescent="0.45">
      <c r="A531" t="s">
        <v>8219</v>
      </c>
      <c r="B531">
        <v>18</v>
      </c>
      <c r="E531" t="s">
        <v>8221</v>
      </c>
      <c r="F531">
        <v>1</v>
      </c>
    </row>
    <row r="532" spans="1:6" x14ac:dyDescent="0.45">
      <c r="A532" t="s">
        <v>8219</v>
      </c>
      <c r="B532">
        <v>29</v>
      </c>
      <c r="E532" t="s">
        <v>8221</v>
      </c>
      <c r="F532">
        <v>1</v>
      </c>
    </row>
    <row r="533" spans="1:6" x14ac:dyDescent="0.45">
      <c r="A533" t="s">
        <v>8219</v>
      </c>
      <c r="B533">
        <v>31</v>
      </c>
      <c r="E533" t="s">
        <v>8221</v>
      </c>
      <c r="F533">
        <v>1</v>
      </c>
    </row>
    <row r="534" spans="1:6" x14ac:dyDescent="0.45">
      <c r="A534" t="s">
        <v>8219</v>
      </c>
      <c r="B534">
        <v>173</v>
      </c>
      <c r="E534" t="s">
        <v>8221</v>
      </c>
      <c r="F534">
        <v>6</v>
      </c>
    </row>
    <row r="535" spans="1:6" x14ac:dyDescent="0.45">
      <c r="A535" t="s">
        <v>8219</v>
      </c>
      <c r="B535">
        <v>17</v>
      </c>
      <c r="E535" t="s">
        <v>8221</v>
      </c>
      <c r="F535">
        <v>39</v>
      </c>
    </row>
    <row r="536" spans="1:6" x14ac:dyDescent="0.45">
      <c r="A536" t="s">
        <v>8219</v>
      </c>
      <c r="B536">
        <v>48</v>
      </c>
      <c r="E536" t="s">
        <v>8221</v>
      </c>
      <c r="F536">
        <v>4</v>
      </c>
    </row>
    <row r="537" spans="1:6" x14ac:dyDescent="0.45">
      <c r="A537" t="s">
        <v>8219</v>
      </c>
      <c r="B537">
        <v>59</v>
      </c>
      <c r="E537" t="s">
        <v>8221</v>
      </c>
      <c r="F537">
        <v>1</v>
      </c>
    </row>
    <row r="538" spans="1:6" x14ac:dyDescent="0.45">
      <c r="A538" t="s">
        <v>8219</v>
      </c>
      <c r="B538">
        <v>39</v>
      </c>
      <c r="E538" t="s">
        <v>8221</v>
      </c>
      <c r="F538">
        <v>0</v>
      </c>
    </row>
    <row r="539" spans="1:6" x14ac:dyDescent="0.45">
      <c r="A539" t="s">
        <v>8219</v>
      </c>
      <c r="B539">
        <v>59</v>
      </c>
      <c r="E539" t="s">
        <v>8221</v>
      </c>
      <c r="F539">
        <v>0</v>
      </c>
    </row>
    <row r="540" spans="1:6" x14ac:dyDescent="0.45">
      <c r="A540" t="s">
        <v>8219</v>
      </c>
      <c r="B540">
        <v>60</v>
      </c>
      <c r="E540" t="s">
        <v>8221</v>
      </c>
      <c r="F540">
        <v>0</v>
      </c>
    </row>
    <row r="541" spans="1:6" x14ac:dyDescent="0.45">
      <c r="A541" t="s">
        <v>8219</v>
      </c>
      <c r="B541">
        <v>20</v>
      </c>
      <c r="E541" t="s">
        <v>8221</v>
      </c>
      <c r="F541">
        <v>8</v>
      </c>
    </row>
    <row r="542" spans="1:6" hidden="1" x14ac:dyDescent="0.45">
      <c r="A542" t="s">
        <v>8221</v>
      </c>
      <c r="B542">
        <v>1</v>
      </c>
      <c r="E542" t="s">
        <v>8221</v>
      </c>
      <c r="F542">
        <v>0</v>
      </c>
    </row>
    <row r="543" spans="1:6" hidden="1" x14ac:dyDescent="0.45">
      <c r="A543" t="s">
        <v>8221</v>
      </c>
      <c r="B543">
        <v>1</v>
      </c>
      <c r="E543" t="s">
        <v>8221</v>
      </c>
      <c r="F543">
        <v>1</v>
      </c>
    </row>
    <row r="544" spans="1:6" hidden="1" x14ac:dyDescent="0.45">
      <c r="A544" t="s">
        <v>8221</v>
      </c>
      <c r="B544">
        <v>1</v>
      </c>
      <c r="E544" t="s">
        <v>8221</v>
      </c>
      <c r="F544">
        <v>12</v>
      </c>
    </row>
    <row r="545" spans="1:6" hidden="1" x14ac:dyDescent="0.45">
      <c r="A545" t="s">
        <v>8221</v>
      </c>
      <c r="B545">
        <v>2</v>
      </c>
      <c r="E545" t="s">
        <v>8221</v>
      </c>
      <c r="F545">
        <v>0</v>
      </c>
    </row>
    <row r="546" spans="1:6" hidden="1" x14ac:dyDescent="0.45">
      <c r="A546" t="s">
        <v>8221</v>
      </c>
      <c r="B546">
        <v>2</v>
      </c>
      <c r="E546" t="s">
        <v>8221</v>
      </c>
      <c r="F546">
        <v>3</v>
      </c>
    </row>
    <row r="547" spans="1:6" hidden="1" x14ac:dyDescent="0.45">
      <c r="A547" t="s">
        <v>8221</v>
      </c>
      <c r="B547">
        <v>34</v>
      </c>
      <c r="E547" t="s">
        <v>8221</v>
      </c>
      <c r="F547">
        <v>2</v>
      </c>
    </row>
    <row r="548" spans="1:6" hidden="1" x14ac:dyDescent="0.45">
      <c r="A548" t="s">
        <v>8221</v>
      </c>
      <c r="B548">
        <v>2</v>
      </c>
      <c r="E548" t="s">
        <v>8221</v>
      </c>
      <c r="F548">
        <v>6</v>
      </c>
    </row>
    <row r="549" spans="1:6" hidden="1" x14ac:dyDescent="0.45">
      <c r="A549" t="s">
        <v>8221</v>
      </c>
      <c r="B549">
        <v>0</v>
      </c>
      <c r="E549" t="s">
        <v>8221</v>
      </c>
      <c r="F549">
        <v>0</v>
      </c>
    </row>
    <row r="550" spans="1:6" hidden="1" x14ac:dyDescent="0.45">
      <c r="A550" t="s">
        <v>8221</v>
      </c>
      <c r="B550">
        <v>1</v>
      </c>
      <c r="E550" t="s">
        <v>8221</v>
      </c>
      <c r="F550">
        <v>15</v>
      </c>
    </row>
    <row r="551" spans="1:6" hidden="1" x14ac:dyDescent="0.45">
      <c r="A551" t="s">
        <v>8221</v>
      </c>
      <c r="B551">
        <v>8</v>
      </c>
      <c r="E551" t="s">
        <v>8221</v>
      </c>
      <c r="F551">
        <v>1</v>
      </c>
    </row>
    <row r="552" spans="1:6" hidden="1" x14ac:dyDescent="0.45">
      <c r="A552" t="s">
        <v>8221</v>
      </c>
      <c r="B552">
        <v>4</v>
      </c>
      <c r="E552" t="s">
        <v>8221</v>
      </c>
      <c r="F552">
        <v>3</v>
      </c>
    </row>
    <row r="553" spans="1:6" hidden="1" x14ac:dyDescent="0.45">
      <c r="A553" t="s">
        <v>8221</v>
      </c>
      <c r="B553">
        <v>28</v>
      </c>
      <c r="E553" t="s">
        <v>8221</v>
      </c>
      <c r="F553">
        <v>8</v>
      </c>
    </row>
    <row r="554" spans="1:6" hidden="1" x14ac:dyDescent="0.45">
      <c r="A554" t="s">
        <v>8221</v>
      </c>
      <c r="B554">
        <v>0</v>
      </c>
      <c r="E554" t="s">
        <v>8221</v>
      </c>
      <c r="F554">
        <v>0</v>
      </c>
    </row>
    <row r="555" spans="1:6" hidden="1" x14ac:dyDescent="0.45">
      <c r="A555" t="s">
        <v>8221</v>
      </c>
      <c r="B555">
        <v>6</v>
      </c>
      <c r="E555" t="s">
        <v>8221</v>
      </c>
      <c r="F555">
        <v>3</v>
      </c>
    </row>
    <row r="556" spans="1:6" hidden="1" x14ac:dyDescent="0.45">
      <c r="A556" t="s">
        <v>8221</v>
      </c>
      <c r="B556">
        <v>22</v>
      </c>
      <c r="E556" t="s">
        <v>8221</v>
      </c>
      <c r="F556">
        <v>3</v>
      </c>
    </row>
    <row r="557" spans="1:6" hidden="1" x14ac:dyDescent="0.45">
      <c r="A557" t="s">
        <v>8221</v>
      </c>
      <c r="B557">
        <v>0</v>
      </c>
      <c r="E557" t="s">
        <v>8221</v>
      </c>
      <c r="F557">
        <v>0</v>
      </c>
    </row>
    <row r="558" spans="1:6" hidden="1" x14ac:dyDescent="0.45">
      <c r="A558" t="s">
        <v>8221</v>
      </c>
      <c r="B558">
        <v>1</v>
      </c>
      <c r="E558" t="s">
        <v>8221</v>
      </c>
      <c r="F558">
        <v>19</v>
      </c>
    </row>
    <row r="559" spans="1:6" hidden="1" x14ac:dyDescent="0.45">
      <c r="A559" t="s">
        <v>8221</v>
      </c>
      <c r="B559">
        <v>20</v>
      </c>
      <c r="E559" t="s">
        <v>8221</v>
      </c>
      <c r="F559">
        <v>0</v>
      </c>
    </row>
    <row r="560" spans="1:6" hidden="1" x14ac:dyDescent="0.45">
      <c r="A560" t="s">
        <v>8221</v>
      </c>
      <c r="B560">
        <v>0</v>
      </c>
      <c r="E560" t="s">
        <v>8221</v>
      </c>
      <c r="F560">
        <v>2</v>
      </c>
    </row>
    <row r="561" spans="1:6" hidden="1" x14ac:dyDescent="0.45">
      <c r="A561" t="s">
        <v>8221</v>
      </c>
      <c r="B561">
        <v>1</v>
      </c>
      <c r="E561" t="s">
        <v>8221</v>
      </c>
      <c r="F561">
        <v>0</v>
      </c>
    </row>
    <row r="562" spans="1:6" hidden="1" x14ac:dyDescent="0.45">
      <c r="A562" t="s">
        <v>8221</v>
      </c>
      <c r="B562">
        <v>3</v>
      </c>
      <c r="E562" t="s">
        <v>8221</v>
      </c>
      <c r="F562">
        <v>0</v>
      </c>
    </row>
    <row r="563" spans="1:6" hidden="1" x14ac:dyDescent="0.45">
      <c r="A563" t="s">
        <v>8221</v>
      </c>
      <c r="B563">
        <v>2</v>
      </c>
      <c r="E563" t="s">
        <v>8221</v>
      </c>
      <c r="F563">
        <v>25</v>
      </c>
    </row>
    <row r="564" spans="1:6" hidden="1" x14ac:dyDescent="0.45">
      <c r="A564" t="s">
        <v>8221</v>
      </c>
      <c r="B564">
        <v>0</v>
      </c>
      <c r="E564" t="s">
        <v>8221</v>
      </c>
      <c r="F564">
        <v>8</v>
      </c>
    </row>
    <row r="565" spans="1:6" hidden="1" x14ac:dyDescent="0.45">
      <c r="A565" t="s">
        <v>8221</v>
      </c>
      <c r="B565">
        <v>2</v>
      </c>
      <c r="E565" t="s">
        <v>8221</v>
      </c>
      <c r="F565">
        <v>16</v>
      </c>
    </row>
    <row r="566" spans="1:6" hidden="1" x14ac:dyDescent="0.45">
      <c r="A566" t="s">
        <v>8221</v>
      </c>
      <c r="B566">
        <v>1</v>
      </c>
      <c r="E566" t="s">
        <v>8221</v>
      </c>
      <c r="F566">
        <v>3</v>
      </c>
    </row>
    <row r="567" spans="1:6" hidden="1" x14ac:dyDescent="0.45">
      <c r="A567" t="s">
        <v>8221</v>
      </c>
      <c r="B567">
        <v>0</v>
      </c>
      <c r="E567" t="s">
        <v>8221</v>
      </c>
      <c r="F567">
        <v>3</v>
      </c>
    </row>
    <row r="568" spans="1:6" hidden="1" x14ac:dyDescent="0.45">
      <c r="A568" t="s">
        <v>8221</v>
      </c>
      <c r="B568">
        <v>1</v>
      </c>
      <c r="E568" t="s">
        <v>8221</v>
      </c>
      <c r="F568">
        <v>2</v>
      </c>
    </row>
    <row r="569" spans="1:6" hidden="1" x14ac:dyDescent="0.45">
      <c r="A569" t="s">
        <v>8221</v>
      </c>
      <c r="B569">
        <v>0</v>
      </c>
      <c r="E569" t="s">
        <v>8221</v>
      </c>
      <c r="F569">
        <v>1</v>
      </c>
    </row>
    <row r="570" spans="1:6" hidden="1" x14ac:dyDescent="0.45">
      <c r="A570" t="s">
        <v>8221</v>
      </c>
      <c r="B570">
        <v>5</v>
      </c>
      <c r="E570" t="s">
        <v>8221</v>
      </c>
      <c r="F570">
        <v>0</v>
      </c>
    </row>
    <row r="571" spans="1:6" hidden="1" x14ac:dyDescent="0.45">
      <c r="A571" t="s">
        <v>8221</v>
      </c>
      <c r="B571">
        <v>1</v>
      </c>
      <c r="E571" t="s">
        <v>8221</v>
      </c>
      <c r="F571">
        <v>1</v>
      </c>
    </row>
    <row r="572" spans="1:6" hidden="1" x14ac:dyDescent="0.45">
      <c r="A572" t="s">
        <v>8221</v>
      </c>
      <c r="B572">
        <v>1</v>
      </c>
      <c r="E572" t="s">
        <v>8221</v>
      </c>
      <c r="F572">
        <v>19</v>
      </c>
    </row>
    <row r="573" spans="1:6" hidden="1" x14ac:dyDescent="0.45">
      <c r="A573" t="s">
        <v>8221</v>
      </c>
      <c r="B573">
        <v>2</v>
      </c>
      <c r="E573" t="s">
        <v>8221</v>
      </c>
      <c r="F573">
        <v>9</v>
      </c>
    </row>
    <row r="574" spans="1:6" hidden="1" x14ac:dyDescent="0.45">
      <c r="A574" t="s">
        <v>8221</v>
      </c>
      <c r="B574">
        <v>0</v>
      </c>
      <c r="E574" t="s">
        <v>8221</v>
      </c>
      <c r="F574">
        <v>1</v>
      </c>
    </row>
    <row r="575" spans="1:6" hidden="1" x14ac:dyDescent="0.45">
      <c r="A575" t="s">
        <v>8221</v>
      </c>
      <c r="B575">
        <v>9</v>
      </c>
      <c r="E575" t="s">
        <v>8221</v>
      </c>
      <c r="F575">
        <v>0</v>
      </c>
    </row>
    <row r="576" spans="1:6" hidden="1" x14ac:dyDescent="0.45">
      <c r="A576" t="s">
        <v>8221</v>
      </c>
      <c r="B576">
        <v>4</v>
      </c>
      <c r="E576" t="s">
        <v>8221</v>
      </c>
      <c r="F576">
        <v>1</v>
      </c>
    </row>
    <row r="577" spans="1:6" hidden="1" x14ac:dyDescent="0.45">
      <c r="A577" t="s">
        <v>8221</v>
      </c>
      <c r="B577">
        <v>4</v>
      </c>
      <c r="E577" t="s">
        <v>8221</v>
      </c>
      <c r="F577">
        <v>5</v>
      </c>
    </row>
    <row r="578" spans="1:6" hidden="1" x14ac:dyDescent="0.45">
      <c r="A578" t="s">
        <v>8221</v>
      </c>
      <c r="B578">
        <v>1</v>
      </c>
      <c r="E578" t="s">
        <v>8221</v>
      </c>
      <c r="F578">
        <v>85</v>
      </c>
    </row>
    <row r="579" spans="1:6" hidden="1" x14ac:dyDescent="0.45">
      <c r="A579" t="s">
        <v>8221</v>
      </c>
      <c r="B579">
        <v>1</v>
      </c>
      <c r="E579" t="s">
        <v>8221</v>
      </c>
      <c r="F579">
        <v>3</v>
      </c>
    </row>
    <row r="580" spans="1:6" hidden="1" x14ac:dyDescent="0.45">
      <c r="A580" t="s">
        <v>8221</v>
      </c>
      <c r="B580">
        <v>7</v>
      </c>
      <c r="E580" t="s">
        <v>8221</v>
      </c>
      <c r="F580">
        <v>4</v>
      </c>
    </row>
    <row r="581" spans="1:6" hidden="1" x14ac:dyDescent="0.45">
      <c r="A581" t="s">
        <v>8221</v>
      </c>
      <c r="B581">
        <v>5</v>
      </c>
      <c r="E581" t="s">
        <v>8221</v>
      </c>
      <c r="F581">
        <v>3</v>
      </c>
    </row>
    <row r="582" spans="1:6" hidden="1" x14ac:dyDescent="0.45">
      <c r="A582" t="s">
        <v>8221</v>
      </c>
      <c r="B582">
        <v>1</v>
      </c>
      <c r="E582" t="s">
        <v>8221</v>
      </c>
      <c r="F582">
        <v>5</v>
      </c>
    </row>
    <row r="583" spans="1:6" hidden="1" x14ac:dyDescent="0.45">
      <c r="A583" t="s">
        <v>8221</v>
      </c>
      <c r="B583">
        <v>0</v>
      </c>
      <c r="E583" t="s">
        <v>8221</v>
      </c>
      <c r="F583">
        <v>17</v>
      </c>
    </row>
    <row r="584" spans="1:6" hidden="1" x14ac:dyDescent="0.45">
      <c r="A584" t="s">
        <v>8221</v>
      </c>
      <c r="B584">
        <v>0</v>
      </c>
      <c r="E584" t="s">
        <v>8221</v>
      </c>
      <c r="F584">
        <v>3</v>
      </c>
    </row>
    <row r="585" spans="1:6" hidden="1" x14ac:dyDescent="0.45">
      <c r="A585" t="s">
        <v>8221</v>
      </c>
      <c r="B585">
        <v>1</v>
      </c>
      <c r="E585" t="s">
        <v>8221</v>
      </c>
      <c r="F585">
        <v>2</v>
      </c>
    </row>
    <row r="586" spans="1:6" hidden="1" x14ac:dyDescent="0.45">
      <c r="A586" t="s">
        <v>8221</v>
      </c>
      <c r="B586">
        <v>2</v>
      </c>
      <c r="E586" t="s">
        <v>8221</v>
      </c>
      <c r="F586">
        <v>6</v>
      </c>
    </row>
    <row r="587" spans="1:6" hidden="1" x14ac:dyDescent="0.45">
      <c r="A587" t="s">
        <v>8221</v>
      </c>
      <c r="B587">
        <v>0</v>
      </c>
      <c r="E587" t="s">
        <v>8221</v>
      </c>
      <c r="F587">
        <v>0</v>
      </c>
    </row>
    <row r="588" spans="1:6" hidden="1" x14ac:dyDescent="0.45">
      <c r="A588" t="s">
        <v>8221</v>
      </c>
      <c r="B588">
        <v>4</v>
      </c>
      <c r="E588" t="s">
        <v>8221</v>
      </c>
      <c r="F588">
        <v>1</v>
      </c>
    </row>
    <row r="589" spans="1:6" hidden="1" x14ac:dyDescent="0.45">
      <c r="A589" t="s">
        <v>8221</v>
      </c>
      <c r="B589">
        <v>7</v>
      </c>
      <c r="E589" t="s">
        <v>8221</v>
      </c>
      <c r="F589">
        <v>3</v>
      </c>
    </row>
    <row r="590" spans="1:6" hidden="1" x14ac:dyDescent="0.45">
      <c r="A590" t="s">
        <v>8221</v>
      </c>
      <c r="B590">
        <v>2</v>
      </c>
      <c r="E590" t="s">
        <v>8221</v>
      </c>
      <c r="F590">
        <v>13</v>
      </c>
    </row>
    <row r="591" spans="1:6" hidden="1" x14ac:dyDescent="0.45">
      <c r="A591" t="s">
        <v>8221</v>
      </c>
      <c r="B591">
        <v>1</v>
      </c>
      <c r="E591" t="s">
        <v>8221</v>
      </c>
      <c r="F591">
        <v>1</v>
      </c>
    </row>
    <row r="592" spans="1:6" hidden="1" x14ac:dyDescent="0.45">
      <c r="A592" t="s">
        <v>8221</v>
      </c>
      <c r="B592">
        <v>9</v>
      </c>
      <c r="E592" t="s">
        <v>8221</v>
      </c>
      <c r="F592">
        <v>1</v>
      </c>
    </row>
    <row r="593" spans="1:6" hidden="1" x14ac:dyDescent="0.45">
      <c r="A593" t="s">
        <v>8221</v>
      </c>
      <c r="B593">
        <v>2</v>
      </c>
      <c r="E593" t="s">
        <v>8221</v>
      </c>
      <c r="F593">
        <v>9</v>
      </c>
    </row>
    <row r="594" spans="1:6" hidden="1" x14ac:dyDescent="0.45">
      <c r="A594" t="s">
        <v>8221</v>
      </c>
      <c r="B594">
        <v>1</v>
      </c>
      <c r="E594" t="s">
        <v>8221</v>
      </c>
      <c r="F594">
        <v>0</v>
      </c>
    </row>
    <row r="595" spans="1:6" hidden="1" x14ac:dyDescent="0.45">
      <c r="A595" t="s">
        <v>8221</v>
      </c>
      <c r="B595">
        <v>7</v>
      </c>
      <c r="E595" t="s">
        <v>8221</v>
      </c>
      <c r="F595">
        <v>2</v>
      </c>
    </row>
    <row r="596" spans="1:6" hidden="1" x14ac:dyDescent="0.45">
      <c r="A596" t="s">
        <v>8221</v>
      </c>
      <c r="B596">
        <v>2</v>
      </c>
      <c r="E596" t="s">
        <v>8221</v>
      </c>
      <c r="F596">
        <v>1</v>
      </c>
    </row>
    <row r="597" spans="1:6" hidden="1" x14ac:dyDescent="0.45">
      <c r="A597" t="s">
        <v>8221</v>
      </c>
      <c r="B597">
        <v>8</v>
      </c>
      <c r="E597" t="s">
        <v>8221</v>
      </c>
      <c r="F597">
        <v>10</v>
      </c>
    </row>
    <row r="598" spans="1:6" hidden="1" x14ac:dyDescent="0.45">
      <c r="A598" t="s">
        <v>8221</v>
      </c>
      <c r="B598">
        <v>2</v>
      </c>
      <c r="E598" t="s">
        <v>8221</v>
      </c>
      <c r="F598">
        <v>3</v>
      </c>
    </row>
    <row r="599" spans="1:6" hidden="1" x14ac:dyDescent="0.45">
      <c r="A599" t="s">
        <v>8221</v>
      </c>
      <c r="B599">
        <v>2</v>
      </c>
      <c r="E599" t="s">
        <v>8221</v>
      </c>
      <c r="F599">
        <v>2</v>
      </c>
    </row>
    <row r="600" spans="1:6" hidden="1" x14ac:dyDescent="0.45">
      <c r="A600" t="s">
        <v>8221</v>
      </c>
      <c r="B600">
        <v>7</v>
      </c>
      <c r="E600" t="s">
        <v>8221</v>
      </c>
      <c r="F600">
        <v>2</v>
      </c>
    </row>
    <row r="601" spans="1:6" hidden="1" x14ac:dyDescent="0.45">
      <c r="A601" t="s">
        <v>8221</v>
      </c>
      <c r="B601">
        <v>2</v>
      </c>
      <c r="E601" t="s">
        <v>8221</v>
      </c>
      <c r="F601">
        <v>1</v>
      </c>
    </row>
    <row r="602" spans="1:6" hidden="1" x14ac:dyDescent="0.45">
      <c r="A602" t="s">
        <v>8220</v>
      </c>
      <c r="B602">
        <v>1</v>
      </c>
      <c r="E602" t="s">
        <v>8221</v>
      </c>
      <c r="F602">
        <v>14</v>
      </c>
    </row>
    <row r="603" spans="1:6" hidden="1" x14ac:dyDescent="0.45">
      <c r="A603" t="s">
        <v>8220</v>
      </c>
      <c r="B603">
        <v>6</v>
      </c>
      <c r="E603" t="s">
        <v>8221</v>
      </c>
      <c r="F603">
        <v>0</v>
      </c>
    </row>
    <row r="604" spans="1:6" hidden="1" x14ac:dyDescent="0.45">
      <c r="A604" t="s">
        <v>8220</v>
      </c>
      <c r="B604">
        <v>0</v>
      </c>
      <c r="E604" t="s">
        <v>8221</v>
      </c>
      <c r="F604">
        <v>0</v>
      </c>
    </row>
    <row r="605" spans="1:6" hidden="1" x14ac:dyDescent="0.45">
      <c r="A605" t="s">
        <v>8220</v>
      </c>
      <c r="B605">
        <v>13</v>
      </c>
      <c r="E605" t="s">
        <v>8221</v>
      </c>
      <c r="F605">
        <v>4</v>
      </c>
    </row>
    <row r="606" spans="1:6" hidden="1" x14ac:dyDescent="0.45">
      <c r="A606" t="s">
        <v>8220</v>
      </c>
      <c r="B606">
        <v>0</v>
      </c>
      <c r="E606" t="s">
        <v>8221</v>
      </c>
      <c r="F606">
        <v>3</v>
      </c>
    </row>
    <row r="607" spans="1:6" hidden="1" x14ac:dyDescent="0.45">
      <c r="A607" t="s">
        <v>8220</v>
      </c>
      <c r="B607">
        <v>8</v>
      </c>
      <c r="E607" t="s">
        <v>8221</v>
      </c>
      <c r="F607">
        <v>0</v>
      </c>
    </row>
    <row r="608" spans="1:6" hidden="1" x14ac:dyDescent="0.45">
      <c r="A608" t="s">
        <v>8220</v>
      </c>
      <c r="B608">
        <v>1</v>
      </c>
      <c r="E608" t="s">
        <v>8221</v>
      </c>
      <c r="F608">
        <v>5</v>
      </c>
    </row>
    <row r="609" spans="1:6" hidden="1" x14ac:dyDescent="0.45">
      <c r="A609" t="s">
        <v>8220</v>
      </c>
      <c r="B609">
        <v>0</v>
      </c>
      <c r="E609" t="s">
        <v>8221</v>
      </c>
      <c r="F609">
        <v>47</v>
      </c>
    </row>
    <row r="610" spans="1:6" hidden="1" x14ac:dyDescent="0.45">
      <c r="A610" t="s">
        <v>8220</v>
      </c>
      <c r="B610">
        <v>5</v>
      </c>
      <c r="E610" t="s">
        <v>8221</v>
      </c>
      <c r="F610">
        <v>0</v>
      </c>
    </row>
    <row r="611" spans="1:6" hidden="1" x14ac:dyDescent="0.45">
      <c r="A611" t="s">
        <v>8220</v>
      </c>
      <c r="B611">
        <v>1</v>
      </c>
      <c r="E611" t="s">
        <v>8221</v>
      </c>
      <c r="F611">
        <v>10</v>
      </c>
    </row>
    <row r="612" spans="1:6" hidden="1" x14ac:dyDescent="0.45">
      <c r="A612" t="s">
        <v>8220</v>
      </c>
      <c r="B612">
        <v>0</v>
      </c>
      <c r="E612" t="s">
        <v>8221</v>
      </c>
      <c r="F612">
        <v>11</v>
      </c>
    </row>
    <row r="613" spans="1:6" hidden="1" x14ac:dyDescent="0.45">
      <c r="A613" t="s">
        <v>8220</v>
      </c>
      <c r="B613">
        <v>0</v>
      </c>
      <c r="E613" t="s">
        <v>8221</v>
      </c>
      <c r="F613">
        <v>2</v>
      </c>
    </row>
    <row r="614" spans="1:6" hidden="1" x14ac:dyDescent="0.45">
      <c r="A614" t="s">
        <v>8220</v>
      </c>
      <c r="B614">
        <v>0</v>
      </c>
      <c r="E614" t="s">
        <v>8221</v>
      </c>
      <c r="F614">
        <v>2</v>
      </c>
    </row>
    <row r="615" spans="1:6" hidden="1" x14ac:dyDescent="0.45">
      <c r="A615" t="s">
        <v>8220</v>
      </c>
      <c r="B615">
        <v>121</v>
      </c>
      <c r="E615" t="s">
        <v>8221</v>
      </c>
      <c r="F615">
        <v>22</v>
      </c>
    </row>
    <row r="616" spans="1:6" hidden="1" x14ac:dyDescent="0.45">
      <c r="A616" t="s">
        <v>8220</v>
      </c>
      <c r="B616">
        <v>0</v>
      </c>
      <c r="E616" t="s">
        <v>8221</v>
      </c>
      <c r="F616">
        <v>8</v>
      </c>
    </row>
    <row r="617" spans="1:6" hidden="1" x14ac:dyDescent="0.45">
      <c r="A617" t="s">
        <v>8220</v>
      </c>
      <c r="B617">
        <v>0</v>
      </c>
      <c r="E617" t="s">
        <v>8221</v>
      </c>
      <c r="F617">
        <v>6</v>
      </c>
    </row>
    <row r="618" spans="1:6" hidden="1" x14ac:dyDescent="0.45">
      <c r="A618" t="s">
        <v>8220</v>
      </c>
      <c r="B618">
        <v>0</v>
      </c>
      <c r="E618" t="s">
        <v>8221</v>
      </c>
      <c r="F618">
        <v>1</v>
      </c>
    </row>
    <row r="619" spans="1:6" hidden="1" x14ac:dyDescent="0.45">
      <c r="A619" t="s">
        <v>8220</v>
      </c>
      <c r="B619">
        <v>3</v>
      </c>
      <c r="E619" t="s">
        <v>8221</v>
      </c>
      <c r="F619">
        <v>3</v>
      </c>
    </row>
    <row r="620" spans="1:6" hidden="1" x14ac:dyDescent="0.45">
      <c r="A620" t="s">
        <v>8220</v>
      </c>
      <c r="B620">
        <v>0</v>
      </c>
      <c r="E620" t="s">
        <v>8221</v>
      </c>
      <c r="F620">
        <v>0</v>
      </c>
    </row>
    <row r="621" spans="1:6" hidden="1" x14ac:dyDescent="0.45">
      <c r="A621" t="s">
        <v>8220</v>
      </c>
      <c r="B621">
        <v>1</v>
      </c>
      <c r="E621" t="s">
        <v>8221</v>
      </c>
      <c r="F621">
        <v>0</v>
      </c>
    </row>
    <row r="622" spans="1:6" hidden="1" x14ac:dyDescent="0.45">
      <c r="A622" t="s">
        <v>8220</v>
      </c>
      <c r="B622">
        <v>1</v>
      </c>
      <c r="E622" t="s">
        <v>8221</v>
      </c>
      <c r="F622">
        <v>0</v>
      </c>
    </row>
    <row r="623" spans="1:6" hidden="1" x14ac:dyDescent="0.45">
      <c r="A623" t="s">
        <v>8220</v>
      </c>
      <c r="B623">
        <v>3</v>
      </c>
      <c r="E623" t="s">
        <v>8221</v>
      </c>
      <c r="F623">
        <v>0</v>
      </c>
    </row>
    <row r="624" spans="1:6" hidden="1" x14ac:dyDescent="0.45">
      <c r="A624" t="s">
        <v>8220</v>
      </c>
      <c r="B624">
        <v>9</v>
      </c>
      <c r="E624" t="s">
        <v>8221</v>
      </c>
      <c r="F624">
        <v>0</v>
      </c>
    </row>
    <row r="625" spans="1:6" hidden="1" x14ac:dyDescent="0.45">
      <c r="A625" t="s">
        <v>8220</v>
      </c>
      <c r="B625">
        <v>0</v>
      </c>
      <c r="E625" t="s">
        <v>8221</v>
      </c>
      <c r="F625">
        <v>3</v>
      </c>
    </row>
    <row r="626" spans="1:6" hidden="1" x14ac:dyDescent="0.45">
      <c r="A626" t="s">
        <v>8220</v>
      </c>
      <c r="B626">
        <v>0</v>
      </c>
      <c r="E626" t="s">
        <v>8221</v>
      </c>
      <c r="F626">
        <v>0</v>
      </c>
    </row>
    <row r="627" spans="1:6" hidden="1" x14ac:dyDescent="0.45">
      <c r="A627" t="s">
        <v>8220</v>
      </c>
      <c r="B627">
        <v>0</v>
      </c>
      <c r="E627" t="s">
        <v>8221</v>
      </c>
      <c r="F627">
        <v>0</v>
      </c>
    </row>
    <row r="628" spans="1:6" hidden="1" x14ac:dyDescent="0.45">
      <c r="A628" t="s">
        <v>8220</v>
      </c>
      <c r="B628">
        <v>39</v>
      </c>
      <c r="E628" t="s">
        <v>8221</v>
      </c>
      <c r="F628">
        <v>1</v>
      </c>
    </row>
    <row r="629" spans="1:6" hidden="1" x14ac:dyDescent="0.45">
      <c r="A629" t="s">
        <v>8220</v>
      </c>
      <c r="B629">
        <v>1</v>
      </c>
      <c r="E629" t="s">
        <v>8221</v>
      </c>
      <c r="F629">
        <v>6</v>
      </c>
    </row>
    <row r="630" spans="1:6" hidden="1" x14ac:dyDescent="0.45">
      <c r="A630" t="s">
        <v>8220</v>
      </c>
      <c r="B630">
        <v>0</v>
      </c>
      <c r="E630" t="s">
        <v>8221</v>
      </c>
      <c r="F630">
        <v>1</v>
      </c>
    </row>
    <row r="631" spans="1:6" hidden="1" x14ac:dyDescent="0.45">
      <c r="A631" t="s">
        <v>8220</v>
      </c>
      <c r="B631">
        <v>3</v>
      </c>
      <c r="E631" t="s">
        <v>8221</v>
      </c>
      <c r="F631">
        <v>2</v>
      </c>
    </row>
    <row r="632" spans="1:6" hidden="1" x14ac:dyDescent="0.45">
      <c r="A632" t="s">
        <v>8220</v>
      </c>
      <c r="B632">
        <v>1</v>
      </c>
      <c r="E632" t="s">
        <v>8221</v>
      </c>
      <c r="F632">
        <v>0</v>
      </c>
    </row>
    <row r="633" spans="1:6" hidden="1" x14ac:dyDescent="0.45">
      <c r="A633" t="s">
        <v>8220</v>
      </c>
      <c r="B633">
        <v>9</v>
      </c>
      <c r="E633" t="s">
        <v>8221</v>
      </c>
      <c r="F633">
        <v>3</v>
      </c>
    </row>
    <row r="634" spans="1:6" hidden="1" x14ac:dyDescent="0.45">
      <c r="A634" t="s">
        <v>8220</v>
      </c>
      <c r="B634">
        <v>0</v>
      </c>
      <c r="E634" t="s">
        <v>8221</v>
      </c>
      <c r="F634">
        <v>3</v>
      </c>
    </row>
    <row r="635" spans="1:6" hidden="1" x14ac:dyDescent="0.45">
      <c r="A635" t="s">
        <v>8220</v>
      </c>
      <c r="B635">
        <v>25</v>
      </c>
      <c r="E635" t="s">
        <v>8221</v>
      </c>
      <c r="F635">
        <v>0</v>
      </c>
    </row>
    <row r="636" spans="1:6" hidden="1" x14ac:dyDescent="0.45">
      <c r="A636" t="s">
        <v>8220</v>
      </c>
      <c r="B636">
        <v>1</v>
      </c>
      <c r="E636" t="s">
        <v>8221</v>
      </c>
      <c r="F636">
        <v>6</v>
      </c>
    </row>
    <row r="637" spans="1:6" hidden="1" x14ac:dyDescent="0.45">
      <c r="A637" t="s">
        <v>8220</v>
      </c>
      <c r="B637">
        <v>1</v>
      </c>
      <c r="E637" t="s">
        <v>8221</v>
      </c>
      <c r="F637">
        <v>0</v>
      </c>
    </row>
    <row r="638" spans="1:6" hidden="1" x14ac:dyDescent="0.45">
      <c r="A638" t="s">
        <v>8220</v>
      </c>
      <c r="B638">
        <v>1</v>
      </c>
      <c r="E638" t="s">
        <v>8221</v>
      </c>
      <c r="F638">
        <v>19</v>
      </c>
    </row>
    <row r="639" spans="1:6" hidden="1" x14ac:dyDescent="0.45">
      <c r="A639" t="s">
        <v>8220</v>
      </c>
      <c r="B639">
        <v>0</v>
      </c>
      <c r="E639" t="s">
        <v>8221</v>
      </c>
      <c r="F639">
        <v>1</v>
      </c>
    </row>
    <row r="640" spans="1:6" hidden="1" x14ac:dyDescent="0.45">
      <c r="A640" t="s">
        <v>8220</v>
      </c>
      <c r="B640">
        <v>6</v>
      </c>
      <c r="E640" t="s">
        <v>8221</v>
      </c>
      <c r="F640">
        <v>2</v>
      </c>
    </row>
    <row r="641" spans="1:6" hidden="1" x14ac:dyDescent="0.45">
      <c r="A641" t="s">
        <v>8220</v>
      </c>
      <c r="B641">
        <v>1</v>
      </c>
      <c r="E641" t="s">
        <v>8221</v>
      </c>
      <c r="F641">
        <v>0</v>
      </c>
    </row>
    <row r="642" spans="1:6" x14ac:dyDescent="0.45">
      <c r="A642" t="s">
        <v>8219</v>
      </c>
      <c r="B642">
        <v>2</v>
      </c>
      <c r="E642" t="s">
        <v>8221</v>
      </c>
      <c r="F642">
        <v>11</v>
      </c>
    </row>
    <row r="643" spans="1:6" x14ac:dyDescent="0.45">
      <c r="A643" t="s">
        <v>8219</v>
      </c>
      <c r="B643">
        <v>315</v>
      </c>
      <c r="E643" t="s">
        <v>8221</v>
      </c>
      <c r="F643">
        <v>0</v>
      </c>
    </row>
    <row r="644" spans="1:6" x14ac:dyDescent="0.45">
      <c r="A644" t="s">
        <v>8219</v>
      </c>
      <c r="B644">
        <v>2174</v>
      </c>
      <c r="E644" t="s">
        <v>8221</v>
      </c>
      <c r="F644">
        <v>0</v>
      </c>
    </row>
    <row r="645" spans="1:6" x14ac:dyDescent="0.45">
      <c r="A645" t="s">
        <v>8219</v>
      </c>
      <c r="B645">
        <v>152</v>
      </c>
      <c r="E645" t="s">
        <v>8221</v>
      </c>
      <c r="F645">
        <v>1</v>
      </c>
    </row>
    <row r="646" spans="1:6" x14ac:dyDescent="0.45">
      <c r="A646" t="s">
        <v>8219</v>
      </c>
      <c r="B646">
        <v>1021</v>
      </c>
      <c r="E646" t="s">
        <v>8221</v>
      </c>
      <c r="F646">
        <v>3</v>
      </c>
    </row>
    <row r="647" spans="1:6" x14ac:dyDescent="0.45">
      <c r="A647" t="s">
        <v>8219</v>
      </c>
      <c r="B647">
        <v>237</v>
      </c>
      <c r="E647" t="s">
        <v>8221</v>
      </c>
      <c r="F647">
        <v>1</v>
      </c>
    </row>
    <row r="648" spans="1:6" x14ac:dyDescent="0.45">
      <c r="A648" t="s">
        <v>8219</v>
      </c>
      <c r="B648">
        <v>27</v>
      </c>
      <c r="E648" t="s">
        <v>8221</v>
      </c>
      <c r="F648">
        <v>15</v>
      </c>
    </row>
    <row r="649" spans="1:6" x14ac:dyDescent="0.45">
      <c r="A649" t="s">
        <v>8219</v>
      </c>
      <c r="B649">
        <v>17</v>
      </c>
      <c r="E649" t="s">
        <v>8221</v>
      </c>
      <c r="F649">
        <v>2</v>
      </c>
    </row>
    <row r="650" spans="1:6" x14ac:dyDescent="0.45">
      <c r="A650" t="s">
        <v>8219</v>
      </c>
      <c r="B650">
        <v>27</v>
      </c>
      <c r="E650" t="s">
        <v>8221</v>
      </c>
      <c r="F650">
        <v>1</v>
      </c>
    </row>
    <row r="651" spans="1:6" x14ac:dyDescent="0.45">
      <c r="A651" t="s">
        <v>8219</v>
      </c>
      <c r="B651">
        <v>82</v>
      </c>
      <c r="E651" t="s">
        <v>8221</v>
      </c>
      <c r="F651">
        <v>1</v>
      </c>
    </row>
    <row r="652" spans="1:6" x14ac:dyDescent="0.45">
      <c r="A652" t="s">
        <v>8219</v>
      </c>
      <c r="B652">
        <v>48</v>
      </c>
      <c r="E652" t="s">
        <v>8221</v>
      </c>
      <c r="F652">
        <v>0</v>
      </c>
    </row>
    <row r="653" spans="1:6" x14ac:dyDescent="0.45">
      <c r="A653" t="s">
        <v>8219</v>
      </c>
      <c r="B653">
        <v>105</v>
      </c>
      <c r="E653" t="s">
        <v>8221</v>
      </c>
      <c r="F653">
        <v>1</v>
      </c>
    </row>
    <row r="654" spans="1:6" x14ac:dyDescent="0.45">
      <c r="A654" t="s">
        <v>8219</v>
      </c>
      <c r="B654">
        <v>28</v>
      </c>
      <c r="E654" t="s">
        <v>8221</v>
      </c>
      <c r="F654">
        <v>11</v>
      </c>
    </row>
    <row r="655" spans="1:6" x14ac:dyDescent="0.45">
      <c r="A655" t="s">
        <v>8219</v>
      </c>
      <c r="B655">
        <v>1107</v>
      </c>
      <c r="E655" t="s">
        <v>8221</v>
      </c>
      <c r="F655">
        <v>0</v>
      </c>
    </row>
    <row r="656" spans="1:6" x14ac:dyDescent="0.45">
      <c r="A656" t="s">
        <v>8219</v>
      </c>
      <c r="B656">
        <v>1013</v>
      </c>
      <c r="E656" t="s">
        <v>8221</v>
      </c>
      <c r="F656">
        <v>1</v>
      </c>
    </row>
    <row r="657" spans="1:6" x14ac:dyDescent="0.45">
      <c r="A657" t="s">
        <v>8219</v>
      </c>
      <c r="B657">
        <v>274</v>
      </c>
      <c r="E657" t="s">
        <v>8221</v>
      </c>
      <c r="F657">
        <v>6</v>
      </c>
    </row>
    <row r="658" spans="1:6" x14ac:dyDescent="0.45">
      <c r="A658" t="s">
        <v>8219</v>
      </c>
      <c r="B658">
        <v>87</v>
      </c>
      <c r="E658" t="s">
        <v>8221</v>
      </c>
      <c r="F658">
        <v>7</v>
      </c>
    </row>
    <row r="659" spans="1:6" x14ac:dyDescent="0.45">
      <c r="A659" t="s">
        <v>8219</v>
      </c>
      <c r="B659">
        <v>99</v>
      </c>
      <c r="E659" t="s">
        <v>8221</v>
      </c>
      <c r="F659">
        <v>0</v>
      </c>
    </row>
    <row r="660" spans="1:6" x14ac:dyDescent="0.45">
      <c r="A660" t="s">
        <v>8219</v>
      </c>
      <c r="B660">
        <v>276</v>
      </c>
      <c r="E660" t="s">
        <v>8221</v>
      </c>
      <c r="F660">
        <v>16</v>
      </c>
    </row>
    <row r="661" spans="1:6" x14ac:dyDescent="0.45">
      <c r="A661" t="s">
        <v>8219</v>
      </c>
      <c r="B661">
        <v>21</v>
      </c>
      <c r="E661" t="s">
        <v>8221</v>
      </c>
      <c r="F661">
        <v>0</v>
      </c>
    </row>
    <row r="662" spans="1:6" hidden="1" x14ac:dyDescent="0.45">
      <c r="A662" t="s">
        <v>8221</v>
      </c>
      <c r="B662">
        <v>18</v>
      </c>
      <c r="E662" t="s">
        <v>8221</v>
      </c>
      <c r="F662">
        <v>0</v>
      </c>
    </row>
    <row r="663" spans="1:6" hidden="1" x14ac:dyDescent="0.45">
      <c r="A663" t="s">
        <v>8221</v>
      </c>
      <c r="B663">
        <v>9</v>
      </c>
      <c r="E663" t="s">
        <v>8221</v>
      </c>
      <c r="F663">
        <v>0</v>
      </c>
    </row>
    <row r="664" spans="1:6" hidden="1" x14ac:dyDescent="0.45">
      <c r="A664" t="s">
        <v>8221</v>
      </c>
      <c r="B664">
        <v>4</v>
      </c>
      <c r="E664" t="s">
        <v>8221</v>
      </c>
      <c r="F664">
        <v>12</v>
      </c>
    </row>
    <row r="665" spans="1:6" hidden="1" x14ac:dyDescent="0.45">
      <c r="A665" t="s">
        <v>8221</v>
      </c>
      <c r="B665">
        <v>7</v>
      </c>
      <c r="E665" t="s">
        <v>8221</v>
      </c>
      <c r="F665">
        <v>1</v>
      </c>
    </row>
    <row r="666" spans="1:6" hidden="1" x14ac:dyDescent="0.45">
      <c r="A666" t="s">
        <v>8221</v>
      </c>
      <c r="B666">
        <v>29</v>
      </c>
      <c r="E666" t="s">
        <v>8221</v>
      </c>
      <c r="F666">
        <v>3</v>
      </c>
    </row>
    <row r="667" spans="1:6" hidden="1" x14ac:dyDescent="0.45">
      <c r="A667" t="s">
        <v>8221</v>
      </c>
      <c r="B667">
        <v>12</v>
      </c>
      <c r="E667" t="s">
        <v>8221</v>
      </c>
      <c r="F667">
        <v>1</v>
      </c>
    </row>
    <row r="668" spans="1:6" hidden="1" x14ac:dyDescent="0.45">
      <c r="A668" t="s">
        <v>8221</v>
      </c>
      <c r="B668">
        <v>4</v>
      </c>
      <c r="E668" t="s">
        <v>8221</v>
      </c>
      <c r="F668">
        <v>4</v>
      </c>
    </row>
    <row r="669" spans="1:6" hidden="1" x14ac:dyDescent="0.45">
      <c r="A669" t="s">
        <v>8221</v>
      </c>
      <c r="B669">
        <v>28</v>
      </c>
      <c r="E669" t="s">
        <v>8221</v>
      </c>
      <c r="F669">
        <v>1</v>
      </c>
    </row>
    <row r="670" spans="1:6" hidden="1" x14ac:dyDescent="0.45">
      <c r="A670" t="s">
        <v>8221</v>
      </c>
      <c r="B670">
        <v>25</v>
      </c>
      <c r="E670" t="s">
        <v>8221</v>
      </c>
      <c r="F670">
        <v>3</v>
      </c>
    </row>
    <row r="671" spans="1:6" hidden="1" x14ac:dyDescent="0.45">
      <c r="A671" t="s">
        <v>8221</v>
      </c>
      <c r="B671">
        <v>28</v>
      </c>
      <c r="E671" t="s">
        <v>8221</v>
      </c>
      <c r="F671">
        <v>1</v>
      </c>
    </row>
    <row r="672" spans="1:6" hidden="1" x14ac:dyDescent="0.45">
      <c r="A672" t="s">
        <v>8221</v>
      </c>
      <c r="B672">
        <v>310</v>
      </c>
      <c r="E672" t="s">
        <v>8221</v>
      </c>
      <c r="F672">
        <v>0</v>
      </c>
    </row>
    <row r="673" spans="1:6" hidden="1" x14ac:dyDescent="0.45">
      <c r="A673" t="s">
        <v>8221</v>
      </c>
      <c r="B673">
        <v>15</v>
      </c>
      <c r="E673" t="s">
        <v>8221</v>
      </c>
      <c r="F673">
        <v>12</v>
      </c>
    </row>
    <row r="674" spans="1:6" hidden="1" x14ac:dyDescent="0.45">
      <c r="A674" t="s">
        <v>8221</v>
      </c>
      <c r="B674">
        <v>215</v>
      </c>
      <c r="E674" t="s">
        <v>8221</v>
      </c>
      <c r="F674">
        <v>0</v>
      </c>
    </row>
    <row r="675" spans="1:6" hidden="1" x14ac:dyDescent="0.45">
      <c r="A675" t="s">
        <v>8221</v>
      </c>
      <c r="B675">
        <v>3</v>
      </c>
      <c r="E675" t="s">
        <v>8221</v>
      </c>
      <c r="F675">
        <v>1</v>
      </c>
    </row>
    <row r="676" spans="1:6" hidden="1" x14ac:dyDescent="0.45">
      <c r="A676" t="s">
        <v>8221</v>
      </c>
      <c r="B676">
        <v>2</v>
      </c>
      <c r="E676" t="s">
        <v>8221</v>
      </c>
      <c r="F676">
        <v>0</v>
      </c>
    </row>
    <row r="677" spans="1:6" hidden="1" x14ac:dyDescent="0.45">
      <c r="A677" t="s">
        <v>8221</v>
      </c>
      <c r="B677">
        <v>26</v>
      </c>
      <c r="E677" t="s">
        <v>8221</v>
      </c>
      <c r="F677">
        <v>0</v>
      </c>
    </row>
    <row r="678" spans="1:6" hidden="1" x14ac:dyDescent="0.45">
      <c r="A678" t="s">
        <v>8221</v>
      </c>
      <c r="B678">
        <v>24</v>
      </c>
      <c r="E678" t="s">
        <v>8221</v>
      </c>
      <c r="F678">
        <v>2</v>
      </c>
    </row>
    <row r="679" spans="1:6" hidden="1" x14ac:dyDescent="0.45">
      <c r="A679" t="s">
        <v>8221</v>
      </c>
      <c r="B679">
        <v>96</v>
      </c>
      <c r="E679" t="s">
        <v>8221</v>
      </c>
      <c r="F679">
        <v>92</v>
      </c>
    </row>
    <row r="680" spans="1:6" hidden="1" x14ac:dyDescent="0.45">
      <c r="A680" t="s">
        <v>8221</v>
      </c>
      <c r="B680">
        <v>17</v>
      </c>
      <c r="E680" t="s">
        <v>8221</v>
      </c>
      <c r="F680">
        <v>0</v>
      </c>
    </row>
    <row r="681" spans="1:6" hidden="1" x14ac:dyDescent="0.45">
      <c r="A681" t="s">
        <v>8221</v>
      </c>
      <c r="B681">
        <v>94</v>
      </c>
      <c r="E681" t="s">
        <v>8221</v>
      </c>
      <c r="F681">
        <v>3</v>
      </c>
    </row>
    <row r="682" spans="1:6" hidden="1" x14ac:dyDescent="0.45">
      <c r="A682" t="s">
        <v>8221</v>
      </c>
      <c r="B682">
        <v>129</v>
      </c>
      <c r="E682" t="s">
        <v>8221</v>
      </c>
      <c r="F682">
        <v>10</v>
      </c>
    </row>
    <row r="683" spans="1:6" hidden="1" x14ac:dyDescent="0.45">
      <c r="A683" t="s">
        <v>8221</v>
      </c>
      <c r="B683">
        <v>1</v>
      </c>
      <c r="E683" t="s">
        <v>8221</v>
      </c>
      <c r="F683">
        <v>7</v>
      </c>
    </row>
    <row r="684" spans="1:6" hidden="1" x14ac:dyDescent="0.45">
      <c r="A684" t="s">
        <v>8221</v>
      </c>
      <c r="B684">
        <v>4</v>
      </c>
      <c r="E684" t="s">
        <v>8221</v>
      </c>
      <c r="F684">
        <v>3</v>
      </c>
    </row>
    <row r="685" spans="1:6" hidden="1" x14ac:dyDescent="0.45">
      <c r="A685" t="s">
        <v>8221</v>
      </c>
      <c r="B685">
        <v>3</v>
      </c>
      <c r="E685" t="s">
        <v>8221</v>
      </c>
      <c r="F685">
        <v>0</v>
      </c>
    </row>
    <row r="686" spans="1:6" hidden="1" x14ac:dyDescent="0.45">
      <c r="A686" t="s">
        <v>8221</v>
      </c>
      <c r="B686">
        <v>135</v>
      </c>
      <c r="E686" t="s">
        <v>8221</v>
      </c>
      <c r="F686">
        <v>1</v>
      </c>
    </row>
    <row r="687" spans="1:6" hidden="1" x14ac:dyDescent="0.45">
      <c r="A687" t="s">
        <v>8221</v>
      </c>
      <c r="B687">
        <v>10</v>
      </c>
      <c r="E687" t="s">
        <v>8221</v>
      </c>
      <c r="F687">
        <v>0</v>
      </c>
    </row>
    <row r="688" spans="1:6" hidden="1" x14ac:dyDescent="0.45">
      <c r="A688" t="s">
        <v>8221</v>
      </c>
      <c r="B688">
        <v>0</v>
      </c>
      <c r="E688" t="s">
        <v>8221</v>
      </c>
      <c r="F688">
        <v>9</v>
      </c>
    </row>
    <row r="689" spans="1:6" hidden="1" x14ac:dyDescent="0.45">
      <c r="A689" t="s">
        <v>8221</v>
      </c>
      <c r="B689">
        <v>6</v>
      </c>
      <c r="E689" t="s">
        <v>8221</v>
      </c>
      <c r="F689">
        <v>2</v>
      </c>
    </row>
    <row r="690" spans="1:6" hidden="1" x14ac:dyDescent="0.45">
      <c r="A690" t="s">
        <v>8221</v>
      </c>
      <c r="B690">
        <v>36</v>
      </c>
      <c r="E690" t="s">
        <v>8221</v>
      </c>
      <c r="F690">
        <v>1</v>
      </c>
    </row>
    <row r="691" spans="1:6" hidden="1" x14ac:dyDescent="0.45">
      <c r="A691" t="s">
        <v>8221</v>
      </c>
      <c r="B691">
        <v>336</v>
      </c>
      <c r="E691" t="s">
        <v>8221</v>
      </c>
      <c r="F691">
        <v>2</v>
      </c>
    </row>
    <row r="692" spans="1:6" hidden="1" x14ac:dyDescent="0.45">
      <c r="A692" t="s">
        <v>8221</v>
      </c>
      <c r="B692">
        <v>34</v>
      </c>
      <c r="E692" t="s">
        <v>8221</v>
      </c>
      <c r="F692">
        <v>11</v>
      </c>
    </row>
    <row r="693" spans="1:6" hidden="1" x14ac:dyDescent="0.45">
      <c r="A693" t="s">
        <v>8221</v>
      </c>
      <c r="B693">
        <v>10</v>
      </c>
      <c r="E693" t="s">
        <v>8221</v>
      </c>
      <c r="F693">
        <v>0</v>
      </c>
    </row>
    <row r="694" spans="1:6" hidden="1" x14ac:dyDescent="0.45">
      <c r="A694" t="s">
        <v>8221</v>
      </c>
      <c r="B694">
        <v>201</v>
      </c>
      <c r="E694" t="s">
        <v>8221</v>
      </c>
      <c r="F694">
        <v>0</v>
      </c>
    </row>
    <row r="695" spans="1:6" hidden="1" x14ac:dyDescent="0.45">
      <c r="A695" t="s">
        <v>8221</v>
      </c>
      <c r="B695">
        <v>296</v>
      </c>
      <c r="E695" t="s">
        <v>8221</v>
      </c>
      <c r="F695">
        <v>9</v>
      </c>
    </row>
    <row r="696" spans="1:6" hidden="1" x14ac:dyDescent="0.45">
      <c r="A696" t="s">
        <v>8221</v>
      </c>
      <c r="B696">
        <v>7</v>
      </c>
      <c r="E696" t="s">
        <v>8221</v>
      </c>
      <c r="F696">
        <v>0</v>
      </c>
    </row>
    <row r="697" spans="1:6" hidden="1" x14ac:dyDescent="0.45">
      <c r="A697" t="s">
        <v>8221</v>
      </c>
      <c r="B697">
        <v>7</v>
      </c>
      <c r="E697" t="s">
        <v>8221</v>
      </c>
      <c r="F697">
        <v>4</v>
      </c>
    </row>
    <row r="698" spans="1:6" hidden="1" x14ac:dyDescent="0.45">
      <c r="A698" t="s">
        <v>8221</v>
      </c>
      <c r="B698">
        <v>1</v>
      </c>
      <c r="E698" t="s">
        <v>8221</v>
      </c>
      <c r="F698">
        <v>1</v>
      </c>
    </row>
    <row r="699" spans="1:6" hidden="1" x14ac:dyDescent="0.45">
      <c r="A699" t="s">
        <v>8221</v>
      </c>
      <c r="B699">
        <v>114</v>
      </c>
      <c r="E699" t="s">
        <v>8221</v>
      </c>
      <c r="F699">
        <v>2</v>
      </c>
    </row>
    <row r="700" spans="1:6" hidden="1" x14ac:dyDescent="0.45">
      <c r="A700" t="s">
        <v>8221</v>
      </c>
      <c r="B700">
        <v>29</v>
      </c>
      <c r="E700" t="s">
        <v>8221</v>
      </c>
      <c r="F700">
        <v>0</v>
      </c>
    </row>
    <row r="701" spans="1:6" hidden="1" x14ac:dyDescent="0.45">
      <c r="A701" t="s">
        <v>8221</v>
      </c>
      <c r="B701">
        <v>890</v>
      </c>
      <c r="E701" t="s">
        <v>8221</v>
      </c>
      <c r="F701">
        <v>1</v>
      </c>
    </row>
    <row r="702" spans="1:6" hidden="1" x14ac:dyDescent="0.45">
      <c r="A702" t="s">
        <v>8221</v>
      </c>
      <c r="B702">
        <v>31</v>
      </c>
      <c r="E702" t="s">
        <v>8221</v>
      </c>
      <c r="F702">
        <v>17</v>
      </c>
    </row>
    <row r="703" spans="1:6" hidden="1" x14ac:dyDescent="0.45">
      <c r="A703" t="s">
        <v>8221</v>
      </c>
      <c r="B703">
        <v>21</v>
      </c>
      <c r="E703" t="s">
        <v>8221</v>
      </c>
      <c r="F703">
        <v>2</v>
      </c>
    </row>
    <row r="704" spans="1:6" hidden="1" x14ac:dyDescent="0.45">
      <c r="A704" t="s">
        <v>8221</v>
      </c>
      <c r="B704">
        <v>37</v>
      </c>
      <c r="E704" t="s">
        <v>8221</v>
      </c>
      <c r="F704">
        <v>3</v>
      </c>
    </row>
    <row r="705" spans="1:6" hidden="1" x14ac:dyDescent="0.45">
      <c r="A705" t="s">
        <v>8221</v>
      </c>
      <c r="B705">
        <v>7</v>
      </c>
      <c r="E705" t="s">
        <v>8221</v>
      </c>
      <c r="F705">
        <v>41</v>
      </c>
    </row>
    <row r="706" spans="1:6" hidden="1" x14ac:dyDescent="0.45">
      <c r="A706" t="s">
        <v>8221</v>
      </c>
      <c r="B706">
        <v>4</v>
      </c>
      <c r="E706" t="s">
        <v>8221</v>
      </c>
      <c r="F706">
        <v>2</v>
      </c>
    </row>
    <row r="707" spans="1:6" hidden="1" x14ac:dyDescent="0.45">
      <c r="A707" t="s">
        <v>8221</v>
      </c>
      <c r="B707">
        <v>5</v>
      </c>
      <c r="E707" t="s">
        <v>8221</v>
      </c>
      <c r="F707">
        <v>3</v>
      </c>
    </row>
    <row r="708" spans="1:6" hidden="1" x14ac:dyDescent="0.45">
      <c r="A708" t="s">
        <v>8221</v>
      </c>
      <c r="B708">
        <v>0</v>
      </c>
      <c r="E708" t="s">
        <v>8221</v>
      </c>
      <c r="F708">
        <v>8</v>
      </c>
    </row>
    <row r="709" spans="1:6" hidden="1" x14ac:dyDescent="0.45">
      <c r="A709" t="s">
        <v>8221</v>
      </c>
      <c r="B709">
        <v>456</v>
      </c>
      <c r="E709" t="s">
        <v>8221</v>
      </c>
      <c r="F709">
        <v>0</v>
      </c>
    </row>
    <row r="710" spans="1:6" hidden="1" x14ac:dyDescent="0.45">
      <c r="A710" t="s">
        <v>8221</v>
      </c>
      <c r="B710">
        <v>369</v>
      </c>
      <c r="E710" t="s">
        <v>8221</v>
      </c>
      <c r="F710">
        <v>1</v>
      </c>
    </row>
    <row r="711" spans="1:6" hidden="1" x14ac:dyDescent="0.45">
      <c r="A711" t="s">
        <v>8221</v>
      </c>
      <c r="B711">
        <v>2</v>
      </c>
      <c r="E711" t="s">
        <v>8221</v>
      </c>
      <c r="F711">
        <v>3</v>
      </c>
    </row>
    <row r="712" spans="1:6" hidden="1" x14ac:dyDescent="0.45">
      <c r="A712" t="s">
        <v>8221</v>
      </c>
      <c r="B712">
        <v>0</v>
      </c>
      <c r="E712" t="s">
        <v>8221</v>
      </c>
      <c r="F712">
        <v>4</v>
      </c>
    </row>
    <row r="713" spans="1:6" hidden="1" x14ac:dyDescent="0.45">
      <c r="A713" t="s">
        <v>8221</v>
      </c>
      <c r="B713">
        <v>338</v>
      </c>
      <c r="E713" t="s">
        <v>8221</v>
      </c>
      <c r="F713">
        <v>9</v>
      </c>
    </row>
    <row r="714" spans="1:6" hidden="1" x14ac:dyDescent="0.45">
      <c r="A714" t="s">
        <v>8221</v>
      </c>
      <c r="B714">
        <v>4</v>
      </c>
      <c r="E714" t="s">
        <v>8221</v>
      </c>
      <c r="F714">
        <v>16</v>
      </c>
    </row>
    <row r="715" spans="1:6" hidden="1" x14ac:dyDescent="0.45">
      <c r="A715" t="s">
        <v>8221</v>
      </c>
      <c r="B715">
        <v>1</v>
      </c>
      <c r="E715" t="s">
        <v>8221</v>
      </c>
      <c r="F715">
        <v>1</v>
      </c>
    </row>
    <row r="716" spans="1:6" hidden="1" x14ac:dyDescent="0.45">
      <c r="A716" t="s">
        <v>8221</v>
      </c>
      <c r="B716">
        <v>28</v>
      </c>
      <c r="E716" t="s">
        <v>8221</v>
      </c>
      <c r="F716">
        <v>7</v>
      </c>
    </row>
    <row r="717" spans="1:6" hidden="1" x14ac:dyDescent="0.45">
      <c r="A717" t="s">
        <v>8221</v>
      </c>
      <c r="B717">
        <v>12</v>
      </c>
      <c r="E717" t="s">
        <v>8221</v>
      </c>
      <c r="F717">
        <v>0</v>
      </c>
    </row>
    <row r="718" spans="1:6" hidden="1" x14ac:dyDescent="0.45">
      <c r="A718" t="s">
        <v>8221</v>
      </c>
      <c r="B718">
        <v>16</v>
      </c>
      <c r="E718" t="s">
        <v>8221</v>
      </c>
      <c r="F718">
        <v>0</v>
      </c>
    </row>
    <row r="719" spans="1:6" hidden="1" x14ac:dyDescent="0.45">
      <c r="A719" t="s">
        <v>8221</v>
      </c>
      <c r="B719">
        <v>4</v>
      </c>
      <c r="E719" t="s">
        <v>8221</v>
      </c>
      <c r="F719">
        <v>0</v>
      </c>
    </row>
    <row r="720" spans="1:6" hidden="1" x14ac:dyDescent="0.45">
      <c r="A720" t="s">
        <v>8221</v>
      </c>
      <c r="B720">
        <v>4</v>
      </c>
      <c r="E720" t="s">
        <v>8221</v>
      </c>
      <c r="F720">
        <v>0</v>
      </c>
    </row>
    <row r="721" spans="1:6" hidden="1" x14ac:dyDescent="0.45">
      <c r="A721" t="s">
        <v>8221</v>
      </c>
      <c r="B721">
        <v>10</v>
      </c>
      <c r="E721" t="s">
        <v>8221</v>
      </c>
      <c r="F721">
        <v>0</v>
      </c>
    </row>
    <row r="722" spans="1:6" x14ac:dyDescent="0.45">
      <c r="A722" t="s">
        <v>8219</v>
      </c>
      <c r="B722">
        <v>41</v>
      </c>
      <c r="E722" t="s">
        <v>8221</v>
      </c>
      <c r="F722">
        <v>1</v>
      </c>
    </row>
    <row r="723" spans="1:6" x14ac:dyDescent="0.45">
      <c r="A723" t="s">
        <v>8219</v>
      </c>
      <c r="B723">
        <v>119</v>
      </c>
      <c r="E723" t="s">
        <v>8221</v>
      </c>
      <c r="F723">
        <v>2</v>
      </c>
    </row>
    <row r="724" spans="1:6" x14ac:dyDescent="0.45">
      <c r="A724" t="s">
        <v>8219</v>
      </c>
      <c r="B724">
        <v>153</v>
      </c>
      <c r="E724" t="s">
        <v>8221</v>
      </c>
      <c r="F724">
        <v>1</v>
      </c>
    </row>
    <row r="725" spans="1:6" x14ac:dyDescent="0.45">
      <c r="A725" t="s">
        <v>8219</v>
      </c>
      <c r="B725">
        <v>100</v>
      </c>
      <c r="E725" t="s">
        <v>8221</v>
      </c>
      <c r="F725">
        <v>15</v>
      </c>
    </row>
    <row r="726" spans="1:6" x14ac:dyDescent="0.45">
      <c r="A726" t="s">
        <v>8219</v>
      </c>
      <c r="B726">
        <v>143</v>
      </c>
      <c r="E726" t="s">
        <v>8221</v>
      </c>
      <c r="F726">
        <v>1</v>
      </c>
    </row>
    <row r="727" spans="1:6" x14ac:dyDescent="0.45">
      <c r="A727" t="s">
        <v>8219</v>
      </c>
      <c r="B727">
        <v>140</v>
      </c>
      <c r="E727" t="s">
        <v>8221</v>
      </c>
      <c r="F727">
        <v>1</v>
      </c>
    </row>
    <row r="728" spans="1:6" x14ac:dyDescent="0.45">
      <c r="A728" t="s">
        <v>8219</v>
      </c>
      <c r="B728">
        <v>35</v>
      </c>
      <c r="E728" t="s">
        <v>8221</v>
      </c>
      <c r="F728">
        <v>0</v>
      </c>
    </row>
    <row r="729" spans="1:6" x14ac:dyDescent="0.45">
      <c r="A729" t="s">
        <v>8219</v>
      </c>
      <c r="B729">
        <v>149</v>
      </c>
      <c r="E729" t="s">
        <v>8221</v>
      </c>
      <c r="F729">
        <v>39</v>
      </c>
    </row>
    <row r="730" spans="1:6" x14ac:dyDescent="0.45">
      <c r="A730" t="s">
        <v>8219</v>
      </c>
      <c r="B730">
        <v>130</v>
      </c>
      <c r="E730" t="s">
        <v>8221</v>
      </c>
      <c r="F730">
        <v>103</v>
      </c>
    </row>
    <row r="731" spans="1:6" x14ac:dyDescent="0.45">
      <c r="A731" t="s">
        <v>8219</v>
      </c>
      <c r="B731">
        <v>120</v>
      </c>
      <c r="E731" t="s">
        <v>8221</v>
      </c>
      <c r="F731">
        <v>0</v>
      </c>
    </row>
    <row r="732" spans="1:6" x14ac:dyDescent="0.45">
      <c r="A732" t="s">
        <v>8219</v>
      </c>
      <c r="B732">
        <v>265</v>
      </c>
      <c r="E732" t="s">
        <v>8221</v>
      </c>
      <c r="F732">
        <v>39</v>
      </c>
    </row>
    <row r="733" spans="1:6" x14ac:dyDescent="0.45">
      <c r="A733" t="s">
        <v>8219</v>
      </c>
      <c r="B733">
        <v>71</v>
      </c>
      <c r="E733" t="s">
        <v>8221</v>
      </c>
      <c r="F733">
        <v>15</v>
      </c>
    </row>
    <row r="734" spans="1:6" x14ac:dyDescent="0.45">
      <c r="A734" t="s">
        <v>8219</v>
      </c>
      <c r="B734">
        <v>13</v>
      </c>
      <c r="E734" t="s">
        <v>8221</v>
      </c>
      <c r="F734">
        <v>22</v>
      </c>
    </row>
    <row r="735" spans="1:6" x14ac:dyDescent="0.45">
      <c r="A735" t="s">
        <v>8219</v>
      </c>
      <c r="B735">
        <v>169</v>
      </c>
      <c r="E735" t="s">
        <v>8221</v>
      </c>
      <c r="F735">
        <v>92</v>
      </c>
    </row>
    <row r="736" spans="1:6" x14ac:dyDescent="0.45">
      <c r="A736" t="s">
        <v>8219</v>
      </c>
      <c r="B736">
        <v>57</v>
      </c>
      <c r="E736" t="s">
        <v>8221</v>
      </c>
      <c r="F736">
        <v>25</v>
      </c>
    </row>
    <row r="737" spans="1:6" x14ac:dyDescent="0.45">
      <c r="A737" t="s">
        <v>8219</v>
      </c>
      <c r="B737">
        <v>229</v>
      </c>
      <c r="E737" t="s">
        <v>8221</v>
      </c>
      <c r="F737">
        <v>19</v>
      </c>
    </row>
    <row r="738" spans="1:6" x14ac:dyDescent="0.45">
      <c r="A738" t="s">
        <v>8219</v>
      </c>
      <c r="B738">
        <v>108</v>
      </c>
      <c r="E738" t="s">
        <v>8221</v>
      </c>
      <c r="F738">
        <v>19</v>
      </c>
    </row>
    <row r="739" spans="1:6" x14ac:dyDescent="0.45">
      <c r="A739" t="s">
        <v>8219</v>
      </c>
      <c r="B739">
        <v>108</v>
      </c>
      <c r="E739" t="s">
        <v>8221</v>
      </c>
      <c r="F739">
        <v>13</v>
      </c>
    </row>
    <row r="740" spans="1:6" x14ac:dyDescent="0.45">
      <c r="A740" t="s">
        <v>8219</v>
      </c>
      <c r="B740">
        <v>41</v>
      </c>
      <c r="E740" t="s">
        <v>8221</v>
      </c>
      <c r="F740">
        <v>124</v>
      </c>
    </row>
    <row r="741" spans="1:6" x14ac:dyDescent="0.45">
      <c r="A741" t="s">
        <v>8219</v>
      </c>
      <c r="B741">
        <v>139</v>
      </c>
      <c r="E741" t="s">
        <v>8221</v>
      </c>
      <c r="F741">
        <v>4</v>
      </c>
    </row>
    <row r="742" spans="1:6" x14ac:dyDescent="0.45">
      <c r="A742" t="s">
        <v>8219</v>
      </c>
      <c r="B742">
        <v>19</v>
      </c>
      <c r="E742" t="s">
        <v>8221</v>
      </c>
      <c r="F742">
        <v>10</v>
      </c>
    </row>
    <row r="743" spans="1:6" x14ac:dyDescent="0.45">
      <c r="A743" t="s">
        <v>8219</v>
      </c>
      <c r="B743">
        <v>94</v>
      </c>
      <c r="E743" t="s">
        <v>8221</v>
      </c>
      <c r="F743">
        <v>15</v>
      </c>
    </row>
    <row r="744" spans="1:6" x14ac:dyDescent="0.45">
      <c r="A744" t="s">
        <v>8219</v>
      </c>
      <c r="B744">
        <v>23</v>
      </c>
      <c r="E744" t="s">
        <v>8221</v>
      </c>
      <c r="F744">
        <v>38</v>
      </c>
    </row>
    <row r="745" spans="1:6" x14ac:dyDescent="0.45">
      <c r="A745" t="s">
        <v>8219</v>
      </c>
      <c r="B745">
        <v>15</v>
      </c>
      <c r="E745" t="s">
        <v>8221</v>
      </c>
      <c r="F745">
        <v>152</v>
      </c>
    </row>
    <row r="746" spans="1:6" x14ac:dyDescent="0.45">
      <c r="A746" t="s">
        <v>8219</v>
      </c>
      <c r="B746">
        <v>62</v>
      </c>
      <c r="E746" t="s">
        <v>8221</v>
      </c>
      <c r="F746">
        <v>24</v>
      </c>
    </row>
    <row r="747" spans="1:6" x14ac:dyDescent="0.45">
      <c r="A747" t="s">
        <v>8219</v>
      </c>
      <c r="B747">
        <v>74</v>
      </c>
      <c r="E747" t="s">
        <v>8221</v>
      </c>
      <c r="F747">
        <v>76</v>
      </c>
    </row>
    <row r="748" spans="1:6" x14ac:dyDescent="0.45">
      <c r="A748" t="s">
        <v>8219</v>
      </c>
      <c r="B748">
        <v>97</v>
      </c>
      <c r="E748" t="s">
        <v>8221</v>
      </c>
      <c r="F748">
        <v>185</v>
      </c>
    </row>
    <row r="749" spans="1:6" x14ac:dyDescent="0.45">
      <c r="A749" t="s">
        <v>8219</v>
      </c>
      <c r="B749">
        <v>55</v>
      </c>
      <c r="E749" t="s">
        <v>8221</v>
      </c>
      <c r="F749">
        <v>33</v>
      </c>
    </row>
    <row r="750" spans="1:6" x14ac:dyDescent="0.45">
      <c r="A750" t="s">
        <v>8219</v>
      </c>
      <c r="B750">
        <v>44</v>
      </c>
      <c r="E750" t="s">
        <v>8221</v>
      </c>
      <c r="F750">
        <v>108</v>
      </c>
    </row>
    <row r="751" spans="1:6" x14ac:dyDescent="0.45">
      <c r="A751" t="s">
        <v>8219</v>
      </c>
      <c r="B751">
        <v>110</v>
      </c>
      <c r="E751" t="s">
        <v>8221</v>
      </c>
      <c r="F751">
        <v>29</v>
      </c>
    </row>
    <row r="752" spans="1:6" x14ac:dyDescent="0.45">
      <c r="A752" t="s">
        <v>8219</v>
      </c>
      <c r="B752">
        <v>59</v>
      </c>
      <c r="E752" t="s">
        <v>8221</v>
      </c>
      <c r="F752">
        <v>24</v>
      </c>
    </row>
    <row r="753" spans="1:6" x14ac:dyDescent="0.45">
      <c r="A753" t="s">
        <v>8219</v>
      </c>
      <c r="B753">
        <v>62</v>
      </c>
      <c r="E753" t="s">
        <v>8221</v>
      </c>
      <c r="F753">
        <v>4</v>
      </c>
    </row>
    <row r="754" spans="1:6" x14ac:dyDescent="0.45">
      <c r="A754" t="s">
        <v>8219</v>
      </c>
      <c r="B754">
        <v>105</v>
      </c>
      <c r="E754" t="s">
        <v>8221</v>
      </c>
      <c r="F754">
        <v>4</v>
      </c>
    </row>
    <row r="755" spans="1:6" x14ac:dyDescent="0.45">
      <c r="A755" t="s">
        <v>8219</v>
      </c>
      <c r="B755">
        <v>26</v>
      </c>
      <c r="E755" t="s">
        <v>8221</v>
      </c>
      <c r="F755">
        <v>15</v>
      </c>
    </row>
    <row r="756" spans="1:6" x14ac:dyDescent="0.45">
      <c r="A756" t="s">
        <v>8219</v>
      </c>
      <c r="B756">
        <v>49</v>
      </c>
      <c r="E756" t="s">
        <v>8221</v>
      </c>
      <c r="F756">
        <v>4</v>
      </c>
    </row>
    <row r="757" spans="1:6" x14ac:dyDescent="0.45">
      <c r="A757" t="s">
        <v>8219</v>
      </c>
      <c r="B757">
        <v>68</v>
      </c>
      <c r="E757" t="s">
        <v>8221</v>
      </c>
      <c r="F757">
        <v>139</v>
      </c>
    </row>
    <row r="758" spans="1:6" x14ac:dyDescent="0.45">
      <c r="A758" t="s">
        <v>8219</v>
      </c>
      <c r="B758">
        <v>22</v>
      </c>
      <c r="E758" t="s">
        <v>8221</v>
      </c>
      <c r="F758">
        <v>2</v>
      </c>
    </row>
    <row r="759" spans="1:6" x14ac:dyDescent="0.45">
      <c r="A759" t="s">
        <v>8219</v>
      </c>
      <c r="B759">
        <v>18</v>
      </c>
      <c r="E759" t="s">
        <v>8221</v>
      </c>
      <c r="F759">
        <v>18</v>
      </c>
    </row>
    <row r="760" spans="1:6" x14ac:dyDescent="0.45">
      <c r="A760" t="s">
        <v>8219</v>
      </c>
      <c r="B760">
        <v>19</v>
      </c>
      <c r="E760" t="s">
        <v>8221</v>
      </c>
      <c r="F760">
        <v>81</v>
      </c>
    </row>
    <row r="761" spans="1:6" x14ac:dyDescent="0.45">
      <c r="A761" t="s">
        <v>8219</v>
      </c>
      <c r="B761">
        <v>99</v>
      </c>
      <c r="E761" t="s">
        <v>8221</v>
      </c>
      <c r="F761">
        <v>86</v>
      </c>
    </row>
    <row r="762" spans="1:6" hidden="1" x14ac:dyDescent="0.45">
      <c r="A762" t="s">
        <v>8221</v>
      </c>
      <c r="B762">
        <v>0</v>
      </c>
      <c r="E762" t="s">
        <v>8221</v>
      </c>
      <c r="F762">
        <v>140</v>
      </c>
    </row>
    <row r="763" spans="1:6" hidden="1" x14ac:dyDescent="0.45">
      <c r="A763" t="s">
        <v>8221</v>
      </c>
      <c r="B763">
        <v>6</v>
      </c>
      <c r="E763" t="s">
        <v>8221</v>
      </c>
      <c r="F763">
        <v>37</v>
      </c>
    </row>
    <row r="764" spans="1:6" hidden="1" x14ac:dyDescent="0.45">
      <c r="A764" t="s">
        <v>8221</v>
      </c>
      <c r="B764">
        <v>0</v>
      </c>
      <c r="E764" t="s">
        <v>8221</v>
      </c>
      <c r="F764">
        <v>6</v>
      </c>
    </row>
    <row r="765" spans="1:6" hidden="1" x14ac:dyDescent="0.45">
      <c r="A765" t="s">
        <v>8221</v>
      </c>
      <c r="B765">
        <v>1</v>
      </c>
      <c r="E765" t="s">
        <v>8221</v>
      </c>
      <c r="F765">
        <v>113</v>
      </c>
    </row>
    <row r="766" spans="1:6" hidden="1" x14ac:dyDescent="0.45">
      <c r="A766" t="s">
        <v>8221</v>
      </c>
      <c r="B766">
        <v>0</v>
      </c>
      <c r="E766" t="s">
        <v>8221</v>
      </c>
      <c r="F766">
        <v>37</v>
      </c>
    </row>
    <row r="767" spans="1:6" hidden="1" x14ac:dyDescent="0.45">
      <c r="A767" t="s">
        <v>8221</v>
      </c>
      <c r="B767">
        <v>44</v>
      </c>
      <c r="E767" t="s">
        <v>8221</v>
      </c>
      <c r="F767">
        <v>18</v>
      </c>
    </row>
    <row r="768" spans="1:6" hidden="1" x14ac:dyDescent="0.45">
      <c r="A768" t="s">
        <v>8221</v>
      </c>
      <c r="B768">
        <v>0</v>
      </c>
      <c r="E768" t="s">
        <v>8221</v>
      </c>
      <c r="F768">
        <v>75</v>
      </c>
    </row>
    <row r="769" spans="1:6" hidden="1" x14ac:dyDescent="0.45">
      <c r="A769" t="s">
        <v>8221</v>
      </c>
      <c r="B769">
        <v>3</v>
      </c>
      <c r="E769" t="s">
        <v>8221</v>
      </c>
      <c r="F769">
        <v>52</v>
      </c>
    </row>
    <row r="770" spans="1:6" hidden="1" x14ac:dyDescent="0.45">
      <c r="A770" t="s">
        <v>8221</v>
      </c>
      <c r="B770">
        <v>0</v>
      </c>
      <c r="E770" t="s">
        <v>8221</v>
      </c>
      <c r="F770">
        <v>122</v>
      </c>
    </row>
    <row r="771" spans="1:6" hidden="1" x14ac:dyDescent="0.45">
      <c r="A771" t="s">
        <v>8221</v>
      </c>
      <c r="B771">
        <v>52</v>
      </c>
      <c r="E771" t="s">
        <v>8221</v>
      </c>
      <c r="F771">
        <v>8</v>
      </c>
    </row>
    <row r="772" spans="1:6" hidden="1" x14ac:dyDescent="0.45">
      <c r="A772" t="s">
        <v>8221</v>
      </c>
      <c r="B772">
        <v>0</v>
      </c>
      <c r="E772" t="s">
        <v>8221</v>
      </c>
      <c r="F772">
        <v>8</v>
      </c>
    </row>
    <row r="773" spans="1:6" hidden="1" x14ac:dyDescent="0.45">
      <c r="A773" t="s">
        <v>8221</v>
      </c>
      <c r="B773">
        <v>1</v>
      </c>
      <c r="E773" t="s">
        <v>8221</v>
      </c>
      <c r="F773">
        <v>96</v>
      </c>
    </row>
    <row r="774" spans="1:6" hidden="1" x14ac:dyDescent="0.45">
      <c r="A774" t="s">
        <v>8221</v>
      </c>
      <c r="B774">
        <v>1</v>
      </c>
      <c r="E774" t="s">
        <v>8221</v>
      </c>
      <c r="F774">
        <v>9</v>
      </c>
    </row>
    <row r="775" spans="1:6" hidden="1" x14ac:dyDescent="0.45">
      <c r="A775" t="s">
        <v>8221</v>
      </c>
      <c r="B775">
        <v>2</v>
      </c>
      <c r="E775" t="s">
        <v>8221</v>
      </c>
      <c r="F775">
        <v>2</v>
      </c>
    </row>
    <row r="776" spans="1:6" hidden="1" x14ac:dyDescent="0.45">
      <c r="A776" t="s">
        <v>8221</v>
      </c>
      <c r="B776">
        <v>9</v>
      </c>
      <c r="E776" t="s">
        <v>8221</v>
      </c>
      <c r="F776">
        <v>26</v>
      </c>
    </row>
    <row r="777" spans="1:6" hidden="1" x14ac:dyDescent="0.45">
      <c r="A777" t="s">
        <v>8221</v>
      </c>
      <c r="B777">
        <v>5</v>
      </c>
      <c r="E777" t="s">
        <v>8221</v>
      </c>
      <c r="F777">
        <v>23</v>
      </c>
    </row>
    <row r="778" spans="1:6" hidden="1" x14ac:dyDescent="0.45">
      <c r="A778" t="s">
        <v>8221</v>
      </c>
      <c r="B778">
        <v>57</v>
      </c>
      <c r="E778" t="s">
        <v>8221</v>
      </c>
      <c r="F778">
        <v>0</v>
      </c>
    </row>
    <row r="779" spans="1:6" hidden="1" x14ac:dyDescent="0.45">
      <c r="A779" t="s">
        <v>8221</v>
      </c>
      <c r="B779">
        <v>3</v>
      </c>
      <c r="E779" t="s">
        <v>8221</v>
      </c>
      <c r="F779">
        <v>140</v>
      </c>
    </row>
    <row r="780" spans="1:6" hidden="1" x14ac:dyDescent="0.45">
      <c r="A780" t="s">
        <v>8221</v>
      </c>
      <c r="B780">
        <v>1</v>
      </c>
      <c r="E780" t="s">
        <v>8221</v>
      </c>
      <c r="F780">
        <v>0</v>
      </c>
    </row>
    <row r="781" spans="1:6" hidden="1" x14ac:dyDescent="0.45">
      <c r="A781" t="s">
        <v>8221</v>
      </c>
      <c r="B781">
        <v>6</v>
      </c>
      <c r="E781" t="s">
        <v>8221</v>
      </c>
      <c r="F781">
        <v>6</v>
      </c>
    </row>
    <row r="782" spans="1:6" x14ac:dyDescent="0.45">
      <c r="A782" t="s">
        <v>8219</v>
      </c>
      <c r="B782">
        <v>27</v>
      </c>
      <c r="E782" t="s">
        <v>8221</v>
      </c>
      <c r="F782">
        <v>100</v>
      </c>
    </row>
    <row r="783" spans="1:6" x14ac:dyDescent="0.45">
      <c r="A783" t="s">
        <v>8219</v>
      </c>
      <c r="B783">
        <v>25</v>
      </c>
      <c r="E783" t="s">
        <v>8221</v>
      </c>
      <c r="F783">
        <v>0</v>
      </c>
    </row>
    <row r="784" spans="1:6" x14ac:dyDescent="0.45">
      <c r="A784" t="s">
        <v>8219</v>
      </c>
      <c r="B784">
        <v>14</v>
      </c>
      <c r="E784" t="s">
        <v>8221</v>
      </c>
      <c r="F784">
        <v>4</v>
      </c>
    </row>
    <row r="785" spans="1:6" x14ac:dyDescent="0.45">
      <c r="A785" t="s">
        <v>8219</v>
      </c>
      <c r="B785">
        <v>35</v>
      </c>
      <c r="E785" t="s">
        <v>8221</v>
      </c>
      <c r="F785">
        <v>8</v>
      </c>
    </row>
    <row r="786" spans="1:6" x14ac:dyDescent="0.45">
      <c r="A786" t="s">
        <v>8219</v>
      </c>
      <c r="B786">
        <v>10</v>
      </c>
      <c r="E786" t="s">
        <v>8221</v>
      </c>
      <c r="F786">
        <v>0</v>
      </c>
    </row>
    <row r="787" spans="1:6" x14ac:dyDescent="0.45">
      <c r="A787" t="s">
        <v>8219</v>
      </c>
      <c r="B787">
        <v>29</v>
      </c>
      <c r="E787" t="s">
        <v>8221</v>
      </c>
      <c r="F787">
        <v>16</v>
      </c>
    </row>
    <row r="788" spans="1:6" x14ac:dyDescent="0.45">
      <c r="A788" t="s">
        <v>8219</v>
      </c>
      <c r="B788">
        <v>44</v>
      </c>
      <c r="E788" t="s">
        <v>8221</v>
      </c>
      <c r="F788">
        <v>2</v>
      </c>
    </row>
    <row r="789" spans="1:6" x14ac:dyDescent="0.45">
      <c r="A789" t="s">
        <v>8219</v>
      </c>
      <c r="B789">
        <v>17</v>
      </c>
      <c r="E789" t="s">
        <v>8221</v>
      </c>
      <c r="F789">
        <v>48</v>
      </c>
    </row>
    <row r="790" spans="1:6" x14ac:dyDescent="0.45">
      <c r="A790" t="s">
        <v>8219</v>
      </c>
      <c r="B790">
        <v>34</v>
      </c>
      <c r="E790" t="s">
        <v>8221</v>
      </c>
      <c r="F790">
        <v>2</v>
      </c>
    </row>
    <row r="791" spans="1:6" x14ac:dyDescent="0.45">
      <c r="A791" t="s">
        <v>8219</v>
      </c>
      <c r="B791">
        <v>14</v>
      </c>
      <c r="E791" t="s">
        <v>8221</v>
      </c>
      <c r="F791">
        <v>2</v>
      </c>
    </row>
    <row r="792" spans="1:6" x14ac:dyDescent="0.45">
      <c r="A792" t="s">
        <v>8219</v>
      </c>
      <c r="B792">
        <v>156</v>
      </c>
      <c r="E792" t="s">
        <v>8221</v>
      </c>
      <c r="F792">
        <v>1</v>
      </c>
    </row>
    <row r="793" spans="1:6" x14ac:dyDescent="0.45">
      <c r="A793" t="s">
        <v>8219</v>
      </c>
      <c r="B793">
        <v>128</v>
      </c>
      <c r="E793" t="s">
        <v>8221</v>
      </c>
      <c r="F793">
        <v>17</v>
      </c>
    </row>
    <row r="794" spans="1:6" x14ac:dyDescent="0.45">
      <c r="A794" t="s">
        <v>8219</v>
      </c>
      <c r="B794">
        <v>60</v>
      </c>
      <c r="E794" t="s">
        <v>8221</v>
      </c>
      <c r="F794">
        <v>0</v>
      </c>
    </row>
    <row r="795" spans="1:6" x14ac:dyDescent="0.45">
      <c r="A795" t="s">
        <v>8219</v>
      </c>
      <c r="B795">
        <v>32</v>
      </c>
      <c r="E795" t="s">
        <v>8221</v>
      </c>
      <c r="F795">
        <v>11</v>
      </c>
    </row>
    <row r="796" spans="1:6" x14ac:dyDescent="0.45">
      <c r="A796" t="s">
        <v>8219</v>
      </c>
      <c r="B796">
        <v>53</v>
      </c>
      <c r="E796" t="s">
        <v>8221</v>
      </c>
      <c r="F796">
        <v>95</v>
      </c>
    </row>
    <row r="797" spans="1:6" x14ac:dyDescent="0.45">
      <c r="A797" t="s">
        <v>8219</v>
      </c>
      <c r="B797">
        <v>184</v>
      </c>
      <c r="E797" t="s">
        <v>8221</v>
      </c>
      <c r="F797">
        <v>13</v>
      </c>
    </row>
    <row r="798" spans="1:6" x14ac:dyDescent="0.45">
      <c r="A798" t="s">
        <v>8219</v>
      </c>
      <c r="B798">
        <v>90</v>
      </c>
      <c r="E798" t="s">
        <v>8221</v>
      </c>
      <c r="F798">
        <v>2</v>
      </c>
    </row>
    <row r="799" spans="1:6" x14ac:dyDescent="0.45">
      <c r="A799" t="s">
        <v>8219</v>
      </c>
      <c r="B799">
        <v>71</v>
      </c>
      <c r="E799" t="s">
        <v>8221</v>
      </c>
      <c r="F799">
        <v>2</v>
      </c>
    </row>
    <row r="800" spans="1:6" x14ac:dyDescent="0.45">
      <c r="A800" t="s">
        <v>8219</v>
      </c>
      <c r="B800">
        <v>87</v>
      </c>
      <c r="E800" t="s">
        <v>8221</v>
      </c>
      <c r="F800">
        <v>3</v>
      </c>
    </row>
    <row r="801" spans="1:6" x14ac:dyDescent="0.45">
      <c r="A801" t="s">
        <v>8219</v>
      </c>
      <c r="B801">
        <v>28</v>
      </c>
      <c r="E801" t="s">
        <v>8221</v>
      </c>
      <c r="F801">
        <v>0</v>
      </c>
    </row>
    <row r="802" spans="1:6" x14ac:dyDescent="0.45">
      <c r="A802" t="s">
        <v>8219</v>
      </c>
      <c r="B802">
        <v>56</v>
      </c>
      <c r="E802" t="s">
        <v>8221</v>
      </c>
      <c r="F802">
        <v>0</v>
      </c>
    </row>
    <row r="803" spans="1:6" x14ac:dyDescent="0.45">
      <c r="A803" t="s">
        <v>8219</v>
      </c>
      <c r="B803">
        <v>51</v>
      </c>
      <c r="E803" t="s">
        <v>8221</v>
      </c>
      <c r="F803">
        <v>0</v>
      </c>
    </row>
    <row r="804" spans="1:6" x14ac:dyDescent="0.45">
      <c r="A804" t="s">
        <v>8219</v>
      </c>
      <c r="B804">
        <v>75</v>
      </c>
      <c r="E804" t="s">
        <v>8221</v>
      </c>
      <c r="F804">
        <v>2</v>
      </c>
    </row>
    <row r="805" spans="1:6" x14ac:dyDescent="0.45">
      <c r="A805" t="s">
        <v>8219</v>
      </c>
      <c r="B805">
        <v>38</v>
      </c>
      <c r="E805" t="s">
        <v>8221</v>
      </c>
      <c r="F805">
        <v>24</v>
      </c>
    </row>
    <row r="806" spans="1:6" x14ac:dyDescent="0.45">
      <c r="A806" t="s">
        <v>8219</v>
      </c>
      <c r="B806">
        <v>18</v>
      </c>
      <c r="E806" t="s">
        <v>8221</v>
      </c>
      <c r="F806">
        <v>25</v>
      </c>
    </row>
    <row r="807" spans="1:6" x14ac:dyDescent="0.45">
      <c r="A807" t="s">
        <v>8219</v>
      </c>
      <c r="B807">
        <v>54</v>
      </c>
      <c r="E807" t="s">
        <v>8221</v>
      </c>
      <c r="F807">
        <v>3</v>
      </c>
    </row>
    <row r="808" spans="1:6" x14ac:dyDescent="0.45">
      <c r="A808" t="s">
        <v>8219</v>
      </c>
      <c r="B808">
        <v>71</v>
      </c>
      <c r="E808" t="s">
        <v>8221</v>
      </c>
      <c r="F808">
        <v>41</v>
      </c>
    </row>
    <row r="809" spans="1:6" x14ac:dyDescent="0.45">
      <c r="A809" t="s">
        <v>8219</v>
      </c>
      <c r="B809">
        <v>57</v>
      </c>
      <c r="E809" t="s">
        <v>8221</v>
      </c>
      <c r="F809">
        <v>2</v>
      </c>
    </row>
    <row r="810" spans="1:6" x14ac:dyDescent="0.45">
      <c r="A810" t="s">
        <v>8219</v>
      </c>
      <c r="B810">
        <v>43</v>
      </c>
      <c r="E810" t="s">
        <v>8221</v>
      </c>
      <c r="F810">
        <v>4</v>
      </c>
    </row>
    <row r="811" spans="1:6" x14ac:dyDescent="0.45">
      <c r="A811" t="s">
        <v>8219</v>
      </c>
      <c r="B811">
        <v>52</v>
      </c>
      <c r="E811" t="s">
        <v>8221</v>
      </c>
      <c r="F811">
        <v>99</v>
      </c>
    </row>
    <row r="812" spans="1:6" x14ac:dyDescent="0.45">
      <c r="A812" t="s">
        <v>8219</v>
      </c>
      <c r="B812">
        <v>27</v>
      </c>
      <c r="E812" t="s">
        <v>8221</v>
      </c>
      <c r="F812">
        <v>4</v>
      </c>
    </row>
    <row r="813" spans="1:6" x14ac:dyDescent="0.45">
      <c r="A813" t="s">
        <v>8219</v>
      </c>
      <c r="B813">
        <v>12</v>
      </c>
      <c r="E813" t="s">
        <v>8221</v>
      </c>
      <c r="F813">
        <v>4</v>
      </c>
    </row>
    <row r="814" spans="1:6" x14ac:dyDescent="0.45">
      <c r="A814" t="s">
        <v>8219</v>
      </c>
      <c r="B814">
        <v>33</v>
      </c>
      <c r="E814" t="s">
        <v>8221</v>
      </c>
      <c r="F814">
        <v>38</v>
      </c>
    </row>
    <row r="815" spans="1:6" x14ac:dyDescent="0.45">
      <c r="A815" t="s">
        <v>8219</v>
      </c>
      <c r="B815">
        <v>96</v>
      </c>
      <c r="E815" t="s">
        <v>8221</v>
      </c>
      <c r="F815">
        <v>285</v>
      </c>
    </row>
    <row r="816" spans="1:6" x14ac:dyDescent="0.45">
      <c r="A816" t="s">
        <v>8219</v>
      </c>
      <c r="B816">
        <v>28</v>
      </c>
      <c r="E816" t="s">
        <v>8221</v>
      </c>
      <c r="F816">
        <v>1</v>
      </c>
    </row>
    <row r="817" spans="1:6" x14ac:dyDescent="0.45">
      <c r="A817" t="s">
        <v>8219</v>
      </c>
      <c r="B817">
        <v>43</v>
      </c>
      <c r="E817" t="s">
        <v>8221</v>
      </c>
      <c r="F817">
        <v>42</v>
      </c>
    </row>
    <row r="818" spans="1:6" x14ac:dyDescent="0.45">
      <c r="A818" t="s">
        <v>8219</v>
      </c>
      <c r="B818">
        <v>205</v>
      </c>
      <c r="E818" t="s">
        <v>8221</v>
      </c>
      <c r="F818">
        <v>26</v>
      </c>
    </row>
    <row r="819" spans="1:6" x14ac:dyDescent="0.45">
      <c r="A819" t="s">
        <v>8219</v>
      </c>
      <c r="B819">
        <v>23</v>
      </c>
      <c r="E819" t="s">
        <v>8221</v>
      </c>
      <c r="F819">
        <v>2</v>
      </c>
    </row>
    <row r="820" spans="1:6" x14ac:dyDescent="0.45">
      <c r="A820" t="s">
        <v>8219</v>
      </c>
      <c r="B820">
        <v>19</v>
      </c>
      <c r="E820" t="s">
        <v>8221</v>
      </c>
      <c r="F820">
        <v>4</v>
      </c>
    </row>
    <row r="821" spans="1:6" x14ac:dyDescent="0.45">
      <c r="A821" t="s">
        <v>8219</v>
      </c>
      <c r="B821">
        <v>14</v>
      </c>
      <c r="E821" t="s">
        <v>8221</v>
      </c>
      <c r="F821">
        <v>6</v>
      </c>
    </row>
    <row r="822" spans="1:6" x14ac:dyDescent="0.45">
      <c r="A822" t="s">
        <v>8219</v>
      </c>
      <c r="B822">
        <v>38</v>
      </c>
      <c r="E822" t="s">
        <v>8221</v>
      </c>
      <c r="F822">
        <v>70</v>
      </c>
    </row>
    <row r="823" spans="1:6" x14ac:dyDescent="0.45">
      <c r="A823" t="s">
        <v>8219</v>
      </c>
      <c r="B823">
        <v>78</v>
      </c>
      <c r="E823" t="s">
        <v>8221</v>
      </c>
      <c r="F823">
        <v>9</v>
      </c>
    </row>
    <row r="824" spans="1:6" x14ac:dyDescent="0.45">
      <c r="A824" t="s">
        <v>8219</v>
      </c>
      <c r="B824">
        <v>69</v>
      </c>
      <c r="E824" t="s">
        <v>8221</v>
      </c>
      <c r="F824">
        <v>8</v>
      </c>
    </row>
    <row r="825" spans="1:6" x14ac:dyDescent="0.45">
      <c r="A825" t="s">
        <v>8219</v>
      </c>
      <c r="B825">
        <v>33</v>
      </c>
      <c r="E825" t="s">
        <v>8221</v>
      </c>
      <c r="F825">
        <v>105</v>
      </c>
    </row>
    <row r="826" spans="1:6" x14ac:dyDescent="0.45">
      <c r="A826" t="s">
        <v>8219</v>
      </c>
      <c r="B826">
        <v>54</v>
      </c>
      <c r="E826" t="s">
        <v>8221</v>
      </c>
      <c r="F826">
        <v>12</v>
      </c>
    </row>
    <row r="827" spans="1:6" x14ac:dyDescent="0.45">
      <c r="A827" t="s">
        <v>8219</v>
      </c>
      <c r="B827">
        <v>99</v>
      </c>
      <c r="E827" t="s">
        <v>8221</v>
      </c>
      <c r="F827">
        <v>0</v>
      </c>
    </row>
    <row r="828" spans="1:6" x14ac:dyDescent="0.45">
      <c r="A828" t="s">
        <v>8219</v>
      </c>
      <c r="B828">
        <v>49</v>
      </c>
      <c r="E828" t="s">
        <v>8221</v>
      </c>
      <c r="F828">
        <v>16</v>
      </c>
    </row>
    <row r="829" spans="1:6" x14ac:dyDescent="0.45">
      <c r="A829" t="s">
        <v>8219</v>
      </c>
      <c r="B829">
        <v>11</v>
      </c>
      <c r="E829" t="s">
        <v>8221</v>
      </c>
      <c r="F829">
        <v>7</v>
      </c>
    </row>
    <row r="830" spans="1:6" x14ac:dyDescent="0.45">
      <c r="A830" t="s">
        <v>8219</v>
      </c>
      <c r="B830">
        <v>38</v>
      </c>
      <c r="E830" t="s">
        <v>8221</v>
      </c>
      <c r="F830">
        <v>4</v>
      </c>
    </row>
    <row r="831" spans="1:6" x14ac:dyDescent="0.45">
      <c r="A831" t="s">
        <v>8219</v>
      </c>
      <c r="B831">
        <v>16</v>
      </c>
      <c r="E831" t="s">
        <v>8221</v>
      </c>
      <c r="F831">
        <v>1</v>
      </c>
    </row>
    <row r="832" spans="1:6" x14ac:dyDescent="0.45">
      <c r="A832" t="s">
        <v>8219</v>
      </c>
      <c r="B832">
        <v>32</v>
      </c>
      <c r="E832" t="s">
        <v>8221</v>
      </c>
      <c r="F832">
        <v>28</v>
      </c>
    </row>
    <row r="833" spans="1:6" x14ac:dyDescent="0.45">
      <c r="A833" t="s">
        <v>8219</v>
      </c>
      <c r="B833">
        <v>20</v>
      </c>
      <c r="E833" t="s">
        <v>8221</v>
      </c>
      <c r="F833">
        <v>1</v>
      </c>
    </row>
    <row r="834" spans="1:6" x14ac:dyDescent="0.45">
      <c r="A834" t="s">
        <v>8219</v>
      </c>
      <c r="B834">
        <v>154</v>
      </c>
      <c r="E834" t="s">
        <v>8221</v>
      </c>
      <c r="F834">
        <v>1</v>
      </c>
    </row>
    <row r="835" spans="1:6" x14ac:dyDescent="0.45">
      <c r="A835" t="s">
        <v>8219</v>
      </c>
      <c r="B835">
        <v>41</v>
      </c>
      <c r="E835" t="s">
        <v>8221</v>
      </c>
      <c r="F835">
        <v>5</v>
      </c>
    </row>
    <row r="836" spans="1:6" x14ac:dyDescent="0.45">
      <c r="A836" t="s">
        <v>8219</v>
      </c>
      <c r="B836">
        <v>75</v>
      </c>
      <c r="E836" t="s">
        <v>8221</v>
      </c>
      <c r="F836">
        <v>3</v>
      </c>
    </row>
    <row r="837" spans="1:6" x14ac:dyDescent="0.45">
      <c r="A837" t="s">
        <v>8219</v>
      </c>
      <c r="B837">
        <v>40</v>
      </c>
      <c r="E837" t="s">
        <v>8221</v>
      </c>
      <c r="F837">
        <v>2</v>
      </c>
    </row>
    <row r="838" spans="1:6" x14ac:dyDescent="0.45">
      <c r="A838" t="s">
        <v>8219</v>
      </c>
      <c r="B838">
        <v>46</v>
      </c>
      <c r="E838" t="s">
        <v>8221</v>
      </c>
      <c r="F838">
        <v>0</v>
      </c>
    </row>
    <row r="839" spans="1:6" x14ac:dyDescent="0.45">
      <c r="A839" t="s">
        <v>8219</v>
      </c>
      <c r="B839">
        <v>62</v>
      </c>
      <c r="E839" t="s">
        <v>8221</v>
      </c>
      <c r="F839">
        <v>0</v>
      </c>
    </row>
    <row r="840" spans="1:6" x14ac:dyDescent="0.45">
      <c r="A840" t="s">
        <v>8219</v>
      </c>
      <c r="B840">
        <v>61</v>
      </c>
      <c r="E840" t="s">
        <v>8221</v>
      </c>
      <c r="F840">
        <v>3</v>
      </c>
    </row>
    <row r="841" spans="1:6" x14ac:dyDescent="0.45">
      <c r="A841" t="s">
        <v>8219</v>
      </c>
      <c r="B841">
        <v>96</v>
      </c>
      <c r="E841" t="s">
        <v>8221</v>
      </c>
      <c r="F841">
        <v>0</v>
      </c>
    </row>
    <row r="842" spans="1:6" x14ac:dyDescent="0.45">
      <c r="A842" t="s">
        <v>8219</v>
      </c>
      <c r="B842">
        <v>190</v>
      </c>
      <c r="E842" t="s">
        <v>8221</v>
      </c>
      <c r="F842">
        <v>0</v>
      </c>
    </row>
    <row r="843" spans="1:6" x14ac:dyDescent="0.45">
      <c r="A843" t="s">
        <v>8219</v>
      </c>
      <c r="B843">
        <v>94</v>
      </c>
      <c r="E843" t="s">
        <v>8221</v>
      </c>
      <c r="F843">
        <v>3</v>
      </c>
    </row>
    <row r="844" spans="1:6" x14ac:dyDescent="0.45">
      <c r="A844" t="s">
        <v>8219</v>
      </c>
      <c r="B844">
        <v>39</v>
      </c>
      <c r="E844" t="s">
        <v>8221</v>
      </c>
      <c r="F844">
        <v>7</v>
      </c>
    </row>
    <row r="845" spans="1:6" x14ac:dyDescent="0.45">
      <c r="A845" t="s">
        <v>8219</v>
      </c>
      <c r="B845">
        <v>127</v>
      </c>
      <c r="E845" t="s">
        <v>8221</v>
      </c>
      <c r="F845">
        <v>25</v>
      </c>
    </row>
    <row r="846" spans="1:6" x14ac:dyDescent="0.45">
      <c r="A846" t="s">
        <v>8219</v>
      </c>
      <c r="B846">
        <v>159</v>
      </c>
      <c r="E846" t="s">
        <v>8221</v>
      </c>
      <c r="F846">
        <v>10</v>
      </c>
    </row>
    <row r="847" spans="1:6" x14ac:dyDescent="0.45">
      <c r="A847" t="s">
        <v>8219</v>
      </c>
      <c r="B847">
        <v>177</v>
      </c>
      <c r="E847" t="s">
        <v>8221</v>
      </c>
      <c r="F847">
        <v>3</v>
      </c>
    </row>
    <row r="848" spans="1:6" x14ac:dyDescent="0.45">
      <c r="A848" t="s">
        <v>8219</v>
      </c>
      <c r="B848">
        <v>47</v>
      </c>
      <c r="E848" t="s">
        <v>8221</v>
      </c>
      <c r="F848">
        <v>5</v>
      </c>
    </row>
    <row r="849" spans="1:6" x14ac:dyDescent="0.45">
      <c r="A849" t="s">
        <v>8219</v>
      </c>
      <c r="B849">
        <v>1</v>
      </c>
      <c r="E849" t="s">
        <v>8221</v>
      </c>
      <c r="F849">
        <v>5</v>
      </c>
    </row>
    <row r="850" spans="1:6" x14ac:dyDescent="0.45">
      <c r="A850" t="s">
        <v>8219</v>
      </c>
      <c r="B850">
        <v>16</v>
      </c>
      <c r="E850" t="s">
        <v>8221</v>
      </c>
      <c r="F850">
        <v>27</v>
      </c>
    </row>
    <row r="851" spans="1:6" x14ac:dyDescent="0.45">
      <c r="A851" t="s">
        <v>8219</v>
      </c>
      <c r="B851">
        <v>115</v>
      </c>
      <c r="E851" t="s">
        <v>8221</v>
      </c>
      <c r="F851">
        <v>2</v>
      </c>
    </row>
    <row r="852" spans="1:6" x14ac:dyDescent="0.45">
      <c r="A852" t="s">
        <v>8219</v>
      </c>
      <c r="B852">
        <v>133</v>
      </c>
      <c r="E852" t="s">
        <v>8221</v>
      </c>
      <c r="F852">
        <v>236</v>
      </c>
    </row>
    <row r="853" spans="1:6" x14ac:dyDescent="0.45">
      <c r="A853" t="s">
        <v>8219</v>
      </c>
      <c r="B853">
        <v>70</v>
      </c>
      <c r="E853" t="s">
        <v>8221</v>
      </c>
      <c r="F853">
        <v>1</v>
      </c>
    </row>
    <row r="854" spans="1:6" x14ac:dyDescent="0.45">
      <c r="A854" t="s">
        <v>8219</v>
      </c>
      <c r="B854">
        <v>62</v>
      </c>
      <c r="E854" t="s">
        <v>8221</v>
      </c>
      <c r="F854">
        <v>12</v>
      </c>
    </row>
    <row r="855" spans="1:6" x14ac:dyDescent="0.45">
      <c r="A855" t="s">
        <v>8219</v>
      </c>
      <c r="B855">
        <v>10</v>
      </c>
      <c r="E855" t="s">
        <v>8221</v>
      </c>
      <c r="F855">
        <v>4</v>
      </c>
    </row>
    <row r="856" spans="1:6" x14ac:dyDescent="0.45">
      <c r="A856" t="s">
        <v>8219</v>
      </c>
      <c r="B856">
        <v>499</v>
      </c>
      <c r="E856" t="s">
        <v>8221</v>
      </c>
      <c r="F856">
        <v>3</v>
      </c>
    </row>
    <row r="857" spans="1:6" x14ac:dyDescent="0.45">
      <c r="A857" t="s">
        <v>8219</v>
      </c>
      <c r="B857">
        <v>47</v>
      </c>
      <c r="E857" t="s">
        <v>8221</v>
      </c>
      <c r="F857">
        <v>99</v>
      </c>
    </row>
    <row r="858" spans="1:6" x14ac:dyDescent="0.45">
      <c r="A858" t="s">
        <v>8219</v>
      </c>
      <c r="B858">
        <v>28</v>
      </c>
      <c r="E858" t="s">
        <v>8221</v>
      </c>
      <c r="F858">
        <v>3</v>
      </c>
    </row>
    <row r="859" spans="1:6" x14ac:dyDescent="0.45">
      <c r="A859" t="s">
        <v>8219</v>
      </c>
      <c r="B859">
        <v>24</v>
      </c>
      <c r="E859" t="s">
        <v>8221</v>
      </c>
      <c r="F859">
        <v>3</v>
      </c>
    </row>
    <row r="860" spans="1:6" x14ac:dyDescent="0.45">
      <c r="A860" t="s">
        <v>8219</v>
      </c>
      <c r="B860">
        <v>76</v>
      </c>
      <c r="E860" t="s">
        <v>8221</v>
      </c>
      <c r="F860">
        <v>22</v>
      </c>
    </row>
    <row r="861" spans="1:6" x14ac:dyDescent="0.45">
      <c r="A861" t="s">
        <v>8219</v>
      </c>
      <c r="B861">
        <v>98</v>
      </c>
      <c r="E861" t="s">
        <v>8221</v>
      </c>
      <c r="F861">
        <v>4</v>
      </c>
    </row>
    <row r="862" spans="1:6" hidden="1" x14ac:dyDescent="0.45">
      <c r="A862" t="s">
        <v>8221</v>
      </c>
      <c r="B862">
        <v>48</v>
      </c>
      <c r="E862" t="s">
        <v>8221</v>
      </c>
      <c r="F862">
        <v>534</v>
      </c>
    </row>
    <row r="863" spans="1:6" hidden="1" x14ac:dyDescent="0.45">
      <c r="A863" t="s">
        <v>8221</v>
      </c>
      <c r="B863">
        <v>2</v>
      </c>
      <c r="E863" t="s">
        <v>8221</v>
      </c>
      <c r="F863">
        <v>12</v>
      </c>
    </row>
    <row r="864" spans="1:6" hidden="1" x14ac:dyDescent="0.45">
      <c r="A864" t="s">
        <v>8221</v>
      </c>
      <c r="B864">
        <v>4</v>
      </c>
      <c r="E864" t="s">
        <v>8221</v>
      </c>
      <c r="F864">
        <v>56</v>
      </c>
    </row>
    <row r="865" spans="1:6" hidden="1" x14ac:dyDescent="0.45">
      <c r="A865" t="s">
        <v>8221</v>
      </c>
      <c r="B865">
        <v>5</v>
      </c>
      <c r="E865" t="s">
        <v>8221</v>
      </c>
      <c r="F865">
        <v>11</v>
      </c>
    </row>
    <row r="866" spans="1:6" hidden="1" x14ac:dyDescent="0.45">
      <c r="A866" t="s">
        <v>8221</v>
      </c>
      <c r="B866">
        <v>79</v>
      </c>
      <c r="E866" t="s">
        <v>8221</v>
      </c>
      <c r="F866">
        <v>0</v>
      </c>
    </row>
    <row r="867" spans="1:6" hidden="1" x14ac:dyDescent="0.45">
      <c r="A867" t="s">
        <v>8221</v>
      </c>
      <c r="B867">
        <v>2</v>
      </c>
      <c r="E867" t="s">
        <v>8221</v>
      </c>
      <c r="F867">
        <v>12</v>
      </c>
    </row>
    <row r="868" spans="1:6" hidden="1" x14ac:dyDescent="0.45">
      <c r="A868" t="s">
        <v>8221</v>
      </c>
      <c r="B868">
        <v>11</v>
      </c>
      <c r="E868" t="s">
        <v>8221</v>
      </c>
      <c r="F868">
        <v>5</v>
      </c>
    </row>
    <row r="869" spans="1:6" hidden="1" x14ac:dyDescent="0.45">
      <c r="A869" t="s">
        <v>8221</v>
      </c>
      <c r="B869">
        <v>11</v>
      </c>
      <c r="E869" t="s">
        <v>8221</v>
      </c>
      <c r="F869">
        <v>24</v>
      </c>
    </row>
    <row r="870" spans="1:6" hidden="1" x14ac:dyDescent="0.45">
      <c r="A870" t="s">
        <v>8221</v>
      </c>
      <c r="B870">
        <v>1</v>
      </c>
      <c r="E870" t="s">
        <v>8221</v>
      </c>
      <c r="F870">
        <v>89</v>
      </c>
    </row>
    <row r="871" spans="1:6" hidden="1" x14ac:dyDescent="0.45">
      <c r="A871" t="s">
        <v>8221</v>
      </c>
      <c r="B871">
        <v>3</v>
      </c>
      <c r="E871" t="s">
        <v>8221</v>
      </c>
      <c r="F871">
        <v>1</v>
      </c>
    </row>
    <row r="872" spans="1:6" hidden="1" x14ac:dyDescent="0.45">
      <c r="A872" t="s">
        <v>8221</v>
      </c>
      <c r="B872">
        <v>5</v>
      </c>
      <c r="E872" t="s">
        <v>8221</v>
      </c>
      <c r="F872">
        <v>55</v>
      </c>
    </row>
    <row r="873" spans="1:6" hidden="1" x14ac:dyDescent="0.45">
      <c r="A873" t="s">
        <v>8221</v>
      </c>
      <c r="B873">
        <v>12</v>
      </c>
      <c r="E873" t="s">
        <v>8221</v>
      </c>
      <c r="F873">
        <v>2</v>
      </c>
    </row>
    <row r="874" spans="1:6" hidden="1" x14ac:dyDescent="0.45">
      <c r="A874" t="s">
        <v>8221</v>
      </c>
      <c r="B874">
        <v>2</v>
      </c>
      <c r="E874" t="s">
        <v>8221</v>
      </c>
      <c r="F874">
        <v>0</v>
      </c>
    </row>
    <row r="875" spans="1:6" hidden="1" x14ac:dyDescent="0.45">
      <c r="A875" t="s">
        <v>8221</v>
      </c>
      <c r="B875">
        <v>5</v>
      </c>
      <c r="E875" t="s">
        <v>8221</v>
      </c>
      <c r="F875">
        <v>4</v>
      </c>
    </row>
    <row r="876" spans="1:6" hidden="1" x14ac:dyDescent="0.45">
      <c r="A876" t="s">
        <v>8221</v>
      </c>
      <c r="B876">
        <v>21</v>
      </c>
      <c r="E876" t="s">
        <v>8221</v>
      </c>
      <c r="F876">
        <v>6</v>
      </c>
    </row>
    <row r="877" spans="1:6" hidden="1" x14ac:dyDescent="0.45">
      <c r="A877" t="s">
        <v>8221</v>
      </c>
      <c r="B877">
        <v>0</v>
      </c>
      <c r="E877" t="s">
        <v>8221</v>
      </c>
      <c r="F877">
        <v>4</v>
      </c>
    </row>
    <row r="878" spans="1:6" hidden="1" x14ac:dyDescent="0.45">
      <c r="A878" t="s">
        <v>8221</v>
      </c>
      <c r="B878">
        <v>45</v>
      </c>
      <c r="E878" t="s">
        <v>8221</v>
      </c>
      <c r="F878">
        <v>4</v>
      </c>
    </row>
    <row r="879" spans="1:6" hidden="1" x14ac:dyDescent="0.45">
      <c r="A879" t="s">
        <v>8221</v>
      </c>
      <c r="B879">
        <v>29</v>
      </c>
      <c r="E879" t="s">
        <v>8221</v>
      </c>
      <c r="F879">
        <v>2</v>
      </c>
    </row>
    <row r="880" spans="1:6" hidden="1" x14ac:dyDescent="0.45">
      <c r="A880" t="s">
        <v>8221</v>
      </c>
      <c r="B880">
        <v>2</v>
      </c>
      <c r="E880" t="s">
        <v>8221</v>
      </c>
      <c r="F880">
        <v>5</v>
      </c>
    </row>
    <row r="881" spans="1:6" hidden="1" x14ac:dyDescent="0.45">
      <c r="A881" t="s">
        <v>8221</v>
      </c>
      <c r="B881">
        <v>30</v>
      </c>
      <c r="E881" t="s">
        <v>8221</v>
      </c>
      <c r="F881">
        <v>83</v>
      </c>
    </row>
    <row r="882" spans="1:6" hidden="1" x14ac:dyDescent="0.45">
      <c r="A882" t="s">
        <v>8221</v>
      </c>
      <c r="B882">
        <v>8</v>
      </c>
      <c r="E882" t="s">
        <v>8221</v>
      </c>
      <c r="F882">
        <v>57</v>
      </c>
    </row>
    <row r="883" spans="1:6" hidden="1" x14ac:dyDescent="0.45">
      <c r="A883" t="s">
        <v>8221</v>
      </c>
      <c r="B883">
        <v>1</v>
      </c>
      <c r="E883" t="s">
        <v>8221</v>
      </c>
      <c r="F883">
        <v>311</v>
      </c>
    </row>
    <row r="884" spans="1:6" hidden="1" x14ac:dyDescent="0.45">
      <c r="A884" t="s">
        <v>8221</v>
      </c>
      <c r="B884">
        <v>14</v>
      </c>
      <c r="E884" t="s">
        <v>8221</v>
      </c>
      <c r="F884">
        <v>2</v>
      </c>
    </row>
    <row r="885" spans="1:6" hidden="1" x14ac:dyDescent="0.45">
      <c r="A885" t="s">
        <v>8221</v>
      </c>
      <c r="B885">
        <v>24</v>
      </c>
      <c r="E885" t="s">
        <v>8221</v>
      </c>
      <c r="F885">
        <v>16</v>
      </c>
    </row>
    <row r="886" spans="1:6" hidden="1" x14ac:dyDescent="0.45">
      <c r="A886" t="s">
        <v>8221</v>
      </c>
      <c r="B886">
        <v>2</v>
      </c>
      <c r="E886" t="s">
        <v>8221</v>
      </c>
      <c r="F886">
        <v>9</v>
      </c>
    </row>
    <row r="887" spans="1:6" hidden="1" x14ac:dyDescent="0.45">
      <c r="A887" t="s">
        <v>8221</v>
      </c>
      <c r="B887">
        <v>21</v>
      </c>
      <c r="E887" t="s">
        <v>8221</v>
      </c>
      <c r="F887">
        <v>1</v>
      </c>
    </row>
    <row r="888" spans="1:6" hidden="1" x14ac:dyDescent="0.45">
      <c r="A888" t="s">
        <v>8221</v>
      </c>
      <c r="B888">
        <v>7</v>
      </c>
      <c r="E888" t="s">
        <v>8221</v>
      </c>
      <c r="F888">
        <v>12</v>
      </c>
    </row>
    <row r="889" spans="1:6" hidden="1" x14ac:dyDescent="0.45">
      <c r="A889" t="s">
        <v>8221</v>
      </c>
      <c r="B889">
        <v>0</v>
      </c>
      <c r="E889" t="s">
        <v>8221</v>
      </c>
      <c r="F889">
        <v>0</v>
      </c>
    </row>
    <row r="890" spans="1:6" hidden="1" x14ac:dyDescent="0.45">
      <c r="A890" t="s">
        <v>8221</v>
      </c>
      <c r="B890">
        <v>4</v>
      </c>
      <c r="E890" t="s">
        <v>8221</v>
      </c>
      <c r="F890">
        <v>20</v>
      </c>
    </row>
    <row r="891" spans="1:6" hidden="1" x14ac:dyDescent="0.45">
      <c r="A891" t="s">
        <v>8221</v>
      </c>
      <c r="B891">
        <v>32</v>
      </c>
      <c r="E891" t="s">
        <v>8221</v>
      </c>
      <c r="F891">
        <v>16</v>
      </c>
    </row>
    <row r="892" spans="1:6" hidden="1" x14ac:dyDescent="0.45">
      <c r="A892" t="s">
        <v>8221</v>
      </c>
      <c r="B892">
        <v>4</v>
      </c>
      <c r="E892" t="s">
        <v>8221</v>
      </c>
      <c r="F892">
        <v>33</v>
      </c>
    </row>
    <row r="893" spans="1:6" hidden="1" x14ac:dyDescent="0.45">
      <c r="A893" t="s">
        <v>8221</v>
      </c>
      <c r="B893">
        <v>9</v>
      </c>
      <c r="E893" t="s">
        <v>8221</v>
      </c>
      <c r="F893">
        <v>2</v>
      </c>
    </row>
    <row r="894" spans="1:6" hidden="1" x14ac:dyDescent="0.45">
      <c r="A894" t="s">
        <v>8221</v>
      </c>
      <c r="B894">
        <v>17</v>
      </c>
      <c r="E894" t="s">
        <v>8221</v>
      </c>
      <c r="F894">
        <v>6</v>
      </c>
    </row>
    <row r="895" spans="1:6" hidden="1" x14ac:dyDescent="0.45">
      <c r="A895" t="s">
        <v>8221</v>
      </c>
      <c r="B895">
        <v>5</v>
      </c>
      <c r="E895" t="s">
        <v>8221</v>
      </c>
      <c r="F895">
        <v>0</v>
      </c>
    </row>
    <row r="896" spans="1:6" hidden="1" x14ac:dyDescent="0.45">
      <c r="A896" t="s">
        <v>8221</v>
      </c>
      <c r="B896">
        <v>53</v>
      </c>
      <c r="E896" t="s">
        <v>8221</v>
      </c>
      <c r="F896">
        <v>3</v>
      </c>
    </row>
    <row r="897" spans="1:6" hidden="1" x14ac:dyDescent="0.45">
      <c r="A897" t="s">
        <v>8221</v>
      </c>
      <c r="B897">
        <v>7</v>
      </c>
      <c r="E897" t="s">
        <v>8221</v>
      </c>
      <c r="F897">
        <v>0</v>
      </c>
    </row>
    <row r="898" spans="1:6" hidden="1" x14ac:dyDescent="0.45">
      <c r="A898" t="s">
        <v>8221</v>
      </c>
      <c r="B898">
        <v>72</v>
      </c>
      <c r="E898" t="s">
        <v>8221</v>
      </c>
      <c r="F898">
        <v>3</v>
      </c>
    </row>
    <row r="899" spans="1:6" hidden="1" x14ac:dyDescent="0.45">
      <c r="A899" t="s">
        <v>8221</v>
      </c>
      <c r="B899">
        <v>0</v>
      </c>
      <c r="E899" t="s">
        <v>8221</v>
      </c>
      <c r="F899">
        <v>13</v>
      </c>
    </row>
    <row r="900" spans="1:6" hidden="1" x14ac:dyDescent="0.45">
      <c r="A900" t="s">
        <v>8221</v>
      </c>
      <c r="B900">
        <v>2</v>
      </c>
      <c r="E900" t="s">
        <v>8221</v>
      </c>
      <c r="F900">
        <v>6</v>
      </c>
    </row>
    <row r="901" spans="1:6" hidden="1" x14ac:dyDescent="0.45">
      <c r="A901" t="s">
        <v>8221</v>
      </c>
      <c r="B901">
        <v>8</v>
      </c>
      <c r="E901" t="s">
        <v>8221</v>
      </c>
      <c r="F901">
        <v>1</v>
      </c>
    </row>
    <row r="902" spans="1:6" hidden="1" x14ac:dyDescent="0.45">
      <c r="A902" t="s">
        <v>8221</v>
      </c>
      <c r="B902">
        <v>2</v>
      </c>
      <c r="E902" t="s">
        <v>8221</v>
      </c>
      <c r="F902">
        <v>0</v>
      </c>
    </row>
    <row r="903" spans="1:6" hidden="1" x14ac:dyDescent="0.45">
      <c r="A903" t="s">
        <v>8221</v>
      </c>
      <c r="B903">
        <v>0</v>
      </c>
      <c r="E903" t="s">
        <v>8221</v>
      </c>
      <c r="F903">
        <v>5</v>
      </c>
    </row>
    <row r="904" spans="1:6" hidden="1" x14ac:dyDescent="0.45">
      <c r="A904" t="s">
        <v>8221</v>
      </c>
      <c r="B904">
        <v>3</v>
      </c>
      <c r="E904" t="s">
        <v>8221</v>
      </c>
      <c r="F904">
        <v>0</v>
      </c>
    </row>
    <row r="905" spans="1:6" hidden="1" x14ac:dyDescent="0.45">
      <c r="A905" t="s">
        <v>8221</v>
      </c>
      <c r="B905">
        <v>4</v>
      </c>
      <c r="E905" t="s">
        <v>8221</v>
      </c>
      <c r="F905">
        <v>36</v>
      </c>
    </row>
    <row r="906" spans="1:6" hidden="1" x14ac:dyDescent="0.45">
      <c r="A906" t="s">
        <v>8221</v>
      </c>
      <c r="B906">
        <v>3</v>
      </c>
      <c r="E906" t="s">
        <v>8221</v>
      </c>
      <c r="F906">
        <v>1</v>
      </c>
    </row>
    <row r="907" spans="1:6" hidden="1" x14ac:dyDescent="0.45">
      <c r="A907" t="s">
        <v>8221</v>
      </c>
      <c r="B907">
        <v>6</v>
      </c>
      <c r="E907" t="s">
        <v>8221</v>
      </c>
      <c r="F907">
        <v>1</v>
      </c>
    </row>
    <row r="908" spans="1:6" hidden="1" x14ac:dyDescent="0.45">
      <c r="A908" t="s">
        <v>8221</v>
      </c>
      <c r="B908">
        <v>0</v>
      </c>
      <c r="E908" t="s">
        <v>8221</v>
      </c>
      <c r="F908">
        <v>1</v>
      </c>
    </row>
    <row r="909" spans="1:6" hidden="1" x14ac:dyDescent="0.45">
      <c r="A909" t="s">
        <v>8221</v>
      </c>
      <c r="B909">
        <v>0</v>
      </c>
      <c r="E909" t="s">
        <v>8221</v>
      </c>
      <c r="F909">
        <v>9</v>
      </c>
    </row>
    <row r="910" spans="1:6" hidden="1" x14ac:dyDescent="0.45">
      <c r="A910" t="s">
        <v>8221</v>
      </c>
      <c r="B910">
        <v>0</v>
      </c>
      <c r="E910" t="s">
        <v>8221</v>
      </c>
      <c r="F910">
        <v>1</v>
      </c>
    </row>
    <row r="911" spans="1:6" hidden="1" x14ac:dyDescent="0.45">
      <c r="A911" t="s">
        <v>8221</v>
      </c>
      <c r="B911">
        <v>8</v>
      </c>
      <c r="E911" t="s">
        <v>8221</v>
      </c>
      <c r="F911">
        <v>0</v>
      </c>
    </row>
    <row r="912" spans="1:6" hidden="1" x14ac:dyDescent="0.45">
      <c r="A912" t="s">
        <v>8221</v>
      </c>
      <c r="B912">
        <v>5</v>
      </c>
      <c r="E912" t="s">
        <v>8221</v>
      </c>
      <c r="F912">
        <v>1</v>
      </c>
    </row>
    <row r="913" spans="1:6" hidden="1" x14ac:dyDescent="0.45">
      <c r="A913" t="s">
        <v>8221</v>
      </c>
      <c r="B913">
        <v>0</v>
      </c>
      <c r="E913" t="s">
        <v>8221</v>
      </c>
      <c r="F913">
        <v>1</v>
      </c>
    </row>
    <row r="914" spans="1:6" hidden="1" x14ac:dyDescent="0.45">
      <c r="A914" t="s">
        <v>8221</v>
      </c>
      <c r="B914">
        <v>2</v>
      </c>
      <c r="E914" t="s">
        <v>8221</v>
      </c>
      <c r="F914">
        <v>4</v>
      </c>
    </row>
    <row r="915" spans="1:6" hidden="1" x14ac:dyDescent="0.45">
      <c r="A915" t="s">
        <v>8221</v>
      </c>
      <c r="B915">
        <v>24</v>
      </c>
      <c r="E915" t="s">
        <v>8221</v>
      </c>
      <c r="F915">
        <v>2</v>
      </c>
    </row>
    <row r="916" spans="1:6" hidden="1" x14ac:dyDescent="0.45">
      <c r="A916" t="s">
        <v>8221</v>
      </c>
      <c r="B916">
        <v>0</v>
      </c>
      <c r="E916" t="s">
        <v>8221</v>
      </c>
      <c r="F916">
        <v>2</v>
      </c>
    </row>
    <row r="917" spans="1:6" hidden="1" x14ac:dyDescent="0.45">
      <c r="A917" t="s">
        <v>8221</v>
      </c>
      <c r="B917">
        <v>9</v>
      </c>
      <c r="E917" t="s">
        <v>8221</v>
      </c>
      <c r="F917">
        <v>2</v>
      </c>
    </row>
    <row r="918" spans="1:6" hidden="1" x14ac:dyDescent="0.45">
      <c r="A918" t="s">
        <v>8221</v>
      </c>
      <c r="B918">
        <v>0</v>
      </c>
      <c r="E918" t="s">
        <v>8221</v>
      </c>
      <c r="F918">
        <v>0</v>
      </c>
    </row>
    <row r="919" spans="1:6" hidden="1" x14ac:dyDescent="0.45">
      <c r="A919" t="s">
        <v>8221</v>
      </c>
      <c r="B919">
        <v>1</v>
      </c>
      <c r="E919" t="s">
        <v>8221</v>
      </c>
      <c r="F919">
        <v>2</v>
      </c>
    </row>
    <row r="920" spans="1:6" hidden="1" x14ac:dyDescent="0.45">
      <c r="A920" t="s">
        <v>8221</v>
      </c>
      <c r="B920">
        <v>10</v>
      </c>
      <c r="E920" t="s">
        <v>8221</v>
      </c>
      <c r="F920">
        <v>4</v>
      </c>
    </row>
    <row r="921" spans="1:6" hidden="1" x14ac:dyDescent="0.45">
      <c r="A921" t="s">
        <v>8221</v>
      </c>
      <c r="B921">
        <v>1</v>
      </c>
      <c r="E921" t="s">
        <v>8221</v>
      </c>
      <c r="F921">
        <v>2</v>
      </c>
    </row>
    <row r="922" spans="1:6" hidden="1" x14ac:dyDescent="0.45">
      <c r="A922" t="s">
        <v>8221</v>
      </c>
      <c r="B922">
        <v>0</v>
      </c>
      <c r="E922" t="s">
        <v>8221</v>
      </c>
      <c r="F922">
        <v>0</v>
      </c>
    </row>
    <row r="923" spans="1:6" hidden="1" x14ac:dyDescent="0.45">
      <c r="A923" t="s">
        <v>8221</v>
      </c>
      <c r="B923">
        <v>20</v>
      </c>
      <c r="E923" t="s">
        <v>8221</v>
      </c>
      <c r="F923">
        <v>1</v>
      </c>
    </row>
    <row r="924" spans="1:6" hidden="1" x14ac:dyDescent="0.45">
      <c r="A924" t="s">
        <v>8221</v>
      </c>
      <c r="B924">
        <v>30</v>
      </c>
      <c r="E924" t="s">
        <v>8221</v>
      </c>
      <c r="F924">
        <v>0</v>
      </c>
    </row>
    <row r="925" spans="1:6" hidden="1" x14ac:dyDescent="0.45">
      <c r="A925" t="s">
        <v>8221</v>
      </c>
      <c r="B925">
        <v>6</v>
      </c>
      <c r="E925" t="s">
        <v>8221</v>
      </c>
      <c r="F925">
        <v>2</v>
      </c>
    </row>
    <row r="926" spans="1:6" hidden="1" x14ac:dyDescent="0.45">
      <c r="A926" t="s">
        <v>8221</v>
      </c>
      <c r="B926">
        <v>15</v>
      </c>
      <c r="E926" t="s">
        <v>8221</v>
      </c>
      <c r="F926">
        <v>7</v>
      </c>
    </row>
    <row r="927" spans="1:6" hidden="1" x14ac:dyDescent="0.45">
      <c r="A927" t="s">
        <v>8221</v>
      </c>
      <c r="B927">
        <v>5</v>
      </c>
      <c r="E927" t="s">
        <v>8221</v>
      </c>
      <c r="F927">
        <v>5</v>
      </c>
    </row>
    <row r="928" spans="1:6" hidden="1" x14ac:dyDescent="0.45">
      <c r="A928" t="s">
        <v>8221</v>
      </c>
      <c r="B928">
        <v>0</v>
      </c>
      <c r="E928" t="s">
        <v>8221</v>
      </c>
      <c r="F928">
        <v>0</v>
      </c>
    </row>
    <row r="929" spans="1:6" hidden="1" x14ac:dyDescent="0.45">
      <c r="A929" t="s">
        <v>8221</v>
      </c>
      <c r="B929">
        <v>0</v>
      </c>
      <c r="E929" t="s">
        <v>8221</v>
      </c>
      <c r="F929">
        <v>0</v>
      </c>
    </row>
    <row r="930" spans="1:6" hidden="1" x14ac:dyDescent="0.45">
      <c r="A930" t="s">
        <v>8221</v>
      </c>
      <c r="B930">
        <v>28</v>
      </c>
      <c r="E930" t="s">
        <v>8221</v>
      </c>
      <c r="F930">
        <v>0</v>
      </c>
    </row>
    <row r="931" spans="1:6" hidden="1" x14ac:dyDescent="0.45">
      <c r="A931" t="s">
        <v>8221</v>
      </c>
      <c r="B931">
        <v>0</v>
      </c>
      <c r="E931" t="s">
        <v>8221</v>
      </c>
      <c r="F931">
        <v>2</v>
      </c>
    </row>
    <row r="932" spans="1:6" hidden="1" x14ac:dyDescent="0.45">
      <c r="A932" t="s">
        <v>8221</v>
      </c>
      <c r="B932">
        <v>5</v>
      </c>
      <c r="E932" t="s">
        <v>8221</v>
      </c>
      <c r="F932">
        <v>0</v>
      </c>
    </row>
    <row r="933" spans="1:6" hidden="1" x14ac:dyDescent="0.45">
      <c r="A933" t="s">
        <v>8221</v>
      </c>
      <c r="B933">
        <v>7</v>
      </c>
      <c r="E933" t="s">
        <v>8221</v>
      </c>
      <c r="F933">
        <v>0</v>
      </c>
    </row>
    <row r="934" spans="1:6" hidden="1" x14ac:dyDescent="0.45">
      <c r="A934" t="s">
        <v>8221</v>
      </c>
      <c r="B934">
        <v>30</v>
      </c>
      <c r="E934" t="s">
        <v>8221</v>
      </c>
      <c r="F934">
        <v>28</v>
      </c>
    </row>
    <row r="935" spans="1:6" hidden="1" x14ac:dyDescent="0.45">
      <c r="A935" t="s">
        <v>8221</v>
      </c>
      <c r="B935">
        <v>2</v>
      </c>
      <c r="E935" t="s">
        <v>8221</v>
      </c>
      <c r="F935">
        <v>2</v>
      </c>
    </row>
    <row r="936" spans="1:6" hidden="1" x14ac:dyDescent="0.45">
      <c r="A936" t="s">
        <v>8221</v>
      </c>
      <c r="B936">
        <v>30</v>
      </c>
      <c r="E936" t="s">
        <v>8221</v>
      </c>
      <c r="F936">
        <v>0</v>
      </c>
    </row>
    <row r="937" spans="1:6" hidden="1" x14ac:dyDescent="0.45">
      <c r="A937" t="s">
        <v>8221</v>
      </c>
      <c r="B937">
        <v>2</v>
      </c>
      <c r="E937" t="s">
        <v>8221</v>
      </c>
      <c r="F937">
        <v>0</v>
      </c>
    </row>
    <row r="938" spans="1:6" hidden="1" x14ac:dyDescent="0.45">
      <c r="A938" t="s">
        <v>8221</v>
      </c>
      <c r="B938">
        <v>0</v>
      </c>
      <c r="E938" t="s">
        <v>8221</v>
      </c>
      <c r="F938">
        <v>0</v>
      </c>
    </row>
    <row r="939" spans="1:6" hidden="1" x14ac:dyDescent="0.45">
      <c r="A939" t="s">
        <v>8221</v>
      </c>
      <c r="B939">
        <v>2</v>
      </c>
      <c r="E939" t="s">
        <v>8221</v>
      </c>
      <c r="F939">
        <v>4</v>
      </c>
    </row>
    <row r="940" spans="1:6" hidden="1" x14ac:dyDescent="0.45">
      <c r="A940" t="s">
        <v>8221</v>
      </c>
      <c r="B940">
        <v>1</v>
      </c>
      <c r="E940" t="s">
        <v>8221</v>
      </c>
      <c r="F940">
        <v>12</v>
      </c>
    </row>
    <row r="941" spans="1:6" hidden="1" x14ac:dyDescent="0.45">
      <c r="A941" t="s">
        <v>8221</v>
      </c>
      <c r="B941">
        <v>2</v>
      </c>
      <c r="E941" t="s">
        <v>8221</v>
      </c>
      <c r="F941">
        <v>0</v>
      </c>
    </row>
    <row r="942" spans="1:6" hidden="1" x14ac:dyDescent="0.45">
      <c r="A942" t="s">
        <v>8221</v>
      </c>
      <c r="B942">
        <v>14</v>
      </c>
      <c r="E942" t="s">
        <v>8221</v>
      </c>
      <c r="F942">
        <v>33</v>
      </c>
    </row>
    <row r="943" spans="1:6" hidden="1" x14ac:dyDescent="0.45">
      <c r="A943" t="s">
        <v>8221</v>
      </c>
      <c r="B943">
        <v>31</v>
      </c>
      <c r="E943" t="s">
        <v>8221</v>
      </c>
      <c r="F943">
        <v>0</v>
      </c>
    </row>
    <row r="944" spans="1:6" hidden="1" x14ac:dyDescent="0.45">
      <c r="A944" t="s">
        <v>8221</v>
      </c>
      <c r="B944">
        <v>16</v>
      </c>
      <c r="E944" t="s">
        <v>8221</v>
      </c>
      <c r="F944">
        <v>4</v>
      </c>
    </row>
    <row r="945" spans="1:6" hidden="1" x14ac:dyDescent="0.45">
      <c r="A945" t="s">
        <v>8221</v>
      </c>
      <c r="B945">
        <v>12</v>
      </c>
      <c r="E945" t="s">
        <v>8221</v>
      </c>
      <c r="F945">
        <v>0</v>
      </c>
    </row>
    <row r="946" spans="1:6" hidden="1" x14ac:dyDescent="0.45">
      <c r="A946" t="s">
        <v>8221</v>
      </c>
      <c r="B946">
        <v>96</v>
      </c>
      <c r="E946" t="s">
        <v>8221</v>
      </c>
      <c r="F946">
        <v>11</v>
      </c>
    </row>
    <row r="947" spans="1:6" hidden="1" x14ac:dyDescent="0.45">
      <c r="A947" t="s">
        <v>8221</v>
      </c>
      <c r="B947">
        <v>16</v>
      </c>
      <c r="E947" t="s">
        <v>8221</v>
      </c>
      <c r="F947">
        <v>1</v>
      </c>
    </row>
    <row r="948" spans="1:6" hidden="1" x14ac:dyDescent="0.45">
      <c r="A948" t="s">
        <v>8221</v>
      </c>
      <c r="B948">
        <v>5</v>
      </c>
      <c r="E948" t="s">
        <v>8221</v>
      </c>
      <c r="F948">
        <v>5</v>
      </c>
    </row>
    <row r="949" spans="1:6" hidden="1" x14ac:dyDescent="0.45">
      <c r="A949" t="s">
        <v>8221</v>
      </c>
      <c r="B949">
        <v>0</v>
      </c>
      <c r="E949" t="s">
        <v>8221</v>
      </c>
      <c r="F949">
        <v>0</v>
      </c>
    </row>
    <row r="950" spans="1:6" hidden="1" x14ac:dyDescent="0.45">
      <c r="A950" t="s">
        <v>8221</v>
      </c>
      <c r="B950">
        <v>8</v>
      </c>
      <c r="E950" t="s">
        <v>8221</v>
      </c>
      <c r="F950">
        <v>1</v>
      </c>
    </row>
    <row r="951" spans="1:6" hidden="1" x14ac:dyDescent="0.45">
      <c r="A951" t="s">
        <v>8221</v>
      </c>
      <c r="B951">
        <v>7</v>
      </c>
      <c r="E951" t="s">
        <v>8221</v>
      </c>
      <c r="F951">
        <v>1</v>
      </c>
    </row>
    <row r="952" spans="1:6" hidden="1" x14ac:dyDescent="0.45">
      <c r="A952" t="s">
        <v>8221</v>
      </c>
      <c r="B952">
        <v>24</v>
      </c>
      <c r="E952" t="s">
        <v>8221</v>
      </c>
      <c r="F952">
        <v>6</v>
      </c>
    </row>
    <row r="953" spans="1:6" hidden="1" x14ac:dyDescent="0.45">
      <c r="A953" t="s">
        <v>8221</v>
      </c>
      <c r="B953">
        <v>121</v>
      </c>
      <c r="E953" t="s">
        <v>8221</v>
      </c>
      <c r="F953">
        <v>8</v>
      </c>
    </row>
    <row r="954" spans="1:6" hidden="1" x14ac:dyDescent="0.45">
      <c r="A954" t="s">
        <v>8221</v>
      </c>
      <c r="B954">
        <v>196</v>
      </c>
      <c r="E954" t="s">
        <v>8221</v>
      </c>
      <c r="F954">
        <v>1</v>
      </c>
    </row>
    <row r="955" spans="1:6" hidden="1" x14ac:dyDescent="0.45">
      <c r="A955" t="s">
        <v>8221</v>
      </c>
      <c r="B955">
        <v>5</v>
      </c>
      <c r="E955" t="s">
        <v>8221</v>
      </c>
      <c r="F955">
        <v>0</v>
      </c>
    </row>
    <row r="956" spans="1:6" hidden="1" x14ac:dyDescent="0.45">
      <c r="A956" t="s">
        <v>8221</v>
      </c>
      <c r="B956">
        <v>73</v>
      </c>
      <c r="E956" t="s">
        <v>8221</v>
      </c>
      <c r="F956">
        <v>2</v>
      </c>
    </row>
    <row r="957" spans="1:6" hidden="1" x14ac:dyDescent="0.45">
      <c r="A957" t="s">
        <v>8221</v>
      </c>
      <c r="B957">
        <v>93</v>
      </c>
      <c r="E957" t="s">
        <v>8221</v>
      </c>
      <c r="F957">
        <v>1</v>
      </c>
    </row>
    <row r="958" spans="1:6" hidden="1" x14ac:dyDescent="0.45">
      <c r="A958" t="s">
        <v>8221</v>
      </c>
      <c r="B958">
        <v>17</v>
      </c>
      <c r="E958" t="s">
        <v>8221</v>
      </c>
      <c r="F958">
        <v>0</v>
      </c>
    </row>
    <row r="959" spans="1:6" hidden="1" x14ac:dyDescent="0.45">
      <c r="A959" t="s">
        <v>8221</v>
      </c>
      <c r="B959">
        <v>7</v>
      </c>
      <c r="E959" t="s">
        <v>8221</v>
      </c>
      <c r="F959">
        <v>1</v>
      </c>
    </row>
    <row r="960" spans="1:6" hidden="1" x14ac:dyDescent="0.45">
      <c r="A960" t="s">
        <v>8221</v>
      </c>
      <c r="B960">
        <v>17</v>
      </c>
      <c r="E960" t="s">
        <v>8221</v>
      </c>
      <c r="F960">
        <v>19</v>
      </c>
    </row>
    <row r="961" spans="1:6" hidden="1" x14ac:dyDescent="0.45">
      <c r="A961" t="s">
        <v>8221</v>
      </c>
      <c r="B961">
        <v>171</v>
      </c>
      <c r="E961" t="s">
        <v>8221</v>
      </c>
      <c r="F961">
        <v>27</v>
      </c>
    </row>
    <row r="962" spans="1:6" hidden="1" x14ac:dyDescent="0.45">
      <c r="A962" t="s">
        <v>8221</v>
      </c>
      <c r="B962">
        <v>188</v>
      </c>
      <c r="E962" t="s">
        <v>8221</v>
      </c>
      <c r="F962">
        <v>7</v>
      </c>
    </row>
    <row r="963" spans="1:6" hidden="1" x14ac:dyDescent="0.45">
      <c r="A963" t="s">
        <v>8221</v>
      </c>
      <c r="B963">
        <v>110</v>
      </c>
      <c r="E963" t="s">
        <v>8221</v>
      </c>
      <c r="F963">
        <v>14</v>
      </c>
    </row>
    <row r="964" spans="1:6" hidden="1" x14ac:dyDescent="0.45">
      <c r="A964" t="s">
        <v>8221</v>
      </c>
      <c r="B964">
        <v>37</v>
      </c>
      <c r="E964" t="s">
        <v>8221</v>
      </c>
      <c r="F964">
        <v>5</v>
      </c>
    </row>
    <row r="965" spans="1:6" hidden="1" x14ac:dyDescent="0.45">
      <c r="A965" t="s">
        <v>8221</v>
      </c>
      <c r="B965">
        <v>9</v>
      </c>
      <c r="E965" t="s">
        <v>8221</v>
      </c>
      <c r="F965">
        <v>30</v>
      </c>
    </row>
    <row r="966" spans="1:6" hidden="1" x14ac:dyDescent="0.45">
      <c r="A966" t="s">
        <v>8221</v>
      </c>
      <c r="B966">
        <v>29</v>
      </c>
      <c r="E966" t="s">
        <v>8221</v>
      </c>
      <c r="F966">
        <v>1</v>
      </c>
    </row>
    <row r="967" spans="1:6" hidden="1" x14ac:dyDescent="0.45">
      <c r="A967" t="s">
        <v>8221</v>
      </c>
      <c r="B967">
        <v>6</v>
      </c>
      <c r="E967" t="s">
        <v>8221</v>
      </c>
      <c r="F967">
        <v>0</v>
      </c>
    </row>
    <row r="968" spans="1:6" hidden="1" x14ac:dyDescent="0.45">
      <c r="A968" t="s">
        <v>8221</v>
      </c>
      <c r="B968">
        <v>30</v>
      </c>
      <c r="E968" t="s">
        <v>8221</v>
      </c>
      <c r="F968">
        <v>60</v>
      </c>
    </row>
    <row r="969" spans="1:6" hidden="1" x14ac:dyDescent="0.45">
      <c r="A969" t="s">
        <v>8221</v>
      </c>
      <c r="B969">
        <v>81</v>
      </c>
      <c r="E969" t="s">
        <v>8221</v>
      </c>
      <c r="F969">
        <v>84</v>
      </c>
    </row>
    <row r="970" spans="1:6" hidden="1" x14ac:dyDescent="0.45">
      <c r="A970" t="s">
        <v>8221</v>
      </c>
      <c r="B970">
        <v>4</v>
      </c>
      <c r="E970" t="s">
        <v>8221</v>
      </c>
      <c r="F970">
        <v>47</v>
      </c>
    </row>
    <row r="971" spans="1:6" hidden="1" x14ac:dyDescent="0.45">
      <c r="A971" t="s">
        <v>8221</v>
      </c>
      <c r="B971">
        <v>11</v>
      </c>
      <c r="E971" t="s">
        <v>8221</v>
      </c>
      <c r="F971">
        <v>66</v>
      </c>
    </row>
    <row r="972" spans="1:6" hidden="1" x14ac:dyDescent="0.45">
      <c r="A972" t="s">
        <v>8221</v>
      </c>
      <c r="B972">
        <v>14</v>
      </c>
      <c r="E972" t="s">
        <v>8221</v>
      </c>
      <c r="F972">
        <v>171</v>
      </c>
    </row>
    <row r="973" spans="1:6" hidden="1" x14ac:dyDescent="0.45">
      <c r="A973" t="s">
        <v>8221</v>
      </c>
      <c r="B973">
        <v>5</v>
      </c>
      <c r="E973" t="s">
        <v>8221</v>
      </c>
      <c r="F973">
        <v>29</v>
      </c>
    </row>
    <row r="974" spans="1:6" hidden="1" x14ac:dyDescent="0.45">
      <c r="A974" t="s">
        <v>8221</v>
      </c>
      <c r="B974">
        <v>45</v>
      </c>
      <c r="E974" t="s">
        <v>8221</v>
      </c>
      <c r="F974">
        <v>9</v>
      </c>
    </row>
    <row r="975" spans="1:6" hidden="1" x14ac:dyDescent="0.45">
      <c r="A975" t="s">
        <v>8221</v>
      </c>
      <c r="B975">
        <v>8</v>
      </c>
      <c r="E975" t="s">
        <v>8221</v>
      </c>
      <c r="F975">
        <v>27</v>
      </c>
    </row>
    <row r="976" spans="1:6" hidden="1" x14ac:dyDescent="0.45">
      <c r="A976" t="s">
        <v>8221</v>
      </c>
      <c r="B976">
        <v>3</v>
      </c>
      <c r="E976" t="s">
        <v>8221</v>
      </c>
      <c r="F976">
        <v>2</v>
      </c>
    </row>
    <row r="977" spans="1:6" hidden="1" x14ac:dyDescent="0.45">
      <c r="A977" t="s">
        <v>8221</v>
      </c>
      <c r="B977">
        <v>24</v>
      </c>
      <c r="E977" t="s">
        <v>8221</v>
      </c>
      <c r="F977">
        <v>3</v>
      </c>
    </row>
    <row r="978" spans="1:6" hidden="1" x14ac:dyDescent="0.45">
      <c r="A978" t="s">
        <v>8221</v>
      </c>
      <c r="B978">
        <v>18</v>
      </c>
      <c r="E978" t="s">
        <v>8221</v>
      </c>
      <c r="F978">
        <v>4</v>
      </c>
    </row>
    <row r="979" spans="1:6" hidden="1" x14ac:dyDescent="0.45">
      <c r="A979" t="s">
        <v>8221</v>
      </c>
      <c r="B979">
        <v>12</v>
      </c>
      <c r="E979" t="s">
        <v>8221</v>
      </c>
      <c r="F979">
        <v>2</v>
      </c>
    </row>
    <row r="980" spans="1:6" hidden="1" x14ac:dyDescent="0.45">
      <c r="A980" t="s">
        <v>8221</v>
      </c>
      <c r="B980">
        <v>123</v>
      </c>
      <c r="E980" t="s">
        <v>8221</v>
      </c>
      <c r="F980">
        <v>20</v>
      </c>
    </row>
    <row r="981" spans="1:6" hidden="1" x14ac:dyDescent="0.45">
      <c r="A981" t="s">
        <v>8221</v>
      </c>
      <c r="B981">
        <v>96</v>
      </c>
      <c r="E981" t="s">
        <v>8221</v>
      </c>
      <c r="F981">
        <v>3</v>
      </c>
    </row>
    <row r="982" spans="1:6" hidden="1" x14ac:dyDescent="0.45">
      <c r="A982" t="s">
        <v>8221</v>
      </c>
      <c r="B982">
        <v>31</v>
      </c>
      <c r="E982" t="s">
        <v>8221</v>
      </c>
      <c r="F982">
        <v>4</v>
      </c>
    </row>
    <row r="983" spans="1:6" hidden="1" x14ac:dyDescent="0.45">
      <c r="A983" t="s">
        <v>8221</v>
      </c>
      <c r="B983">
        <v>4</v>
      </c>
      <c r="E983" t="s">
        <v>8221</v>
      </c>
      <c r="F983">
        <v>1</v>
      </c>
    </row>
    <row r="984" spans="1:6" hidden="1" x14ac:dyDescent="0.45">
      <c r="A984" t="s">
        <v>8221</v>
      </c>
      <c r="B984">
        <v>3</v>
      </c>
      <c r="E984" t="s">
        <v>8221</v>
      </c>
      <c r="F984">
        <v>0</v>
      </c>
    </row>
    <row r="985" spans="1:6" hidden="1" x14ac:dyDescent="0.45">
      <c r="A985" t="s">
        <v>8221</v>
      </c>
      <c r="B985">
        <v>179</v>
      </c>
      <c r="E985" t="s">
        <v>8221</v>
      </c>
      <c r="F985">
        <v>0</v>
      </c>
    </row>
    <row r="986" spans="1:6" hidden="1" x14ac:dyDescent="0.45">
      <c r="A986" t="s">
        <v>8221</v>
      </c>
      <c r="B986">
        <v>3</v>
      </c>
      <c r="E986" t="s">
        <v>8221</v>
      </c>
      <c r="F986">
        <v>14</v>
      </c>
    </row>
    <row r="987" spans="1:6" hidden="1" x14ac:dyDescent="0.45">
      <c r="A987" t="s">
        <v>8221</v>
      </c>
      <c r="B987">
        <v>23</v>
      </c>
      <c r="E987" t="s">
        <v>8221</v>
      </c>
      <c r="F987">
        <v>1</v>
      </c>
    </row>
    <row r="988" spans="1:6" hidden="1" x14ac:dyDescent="0.45">
      <c r="A988" t="s">
        <v>8221</v>
      </c>
      <c r="B988">
        <v>23</v>
      </c>
      <c r="E988" t="s">
        <v>8221</v>
      </c>
      <c r="F988">
        <v>118</v>
      </c>
    </row>
    <row r="989" spans="1:6" hidden="1" x14ac:dyDescent="0.45">
      <c r="A989" t="s">
        <v>8221</v>
      </c>
      <c r="B989">
        <v>41</v>
      </c>
      <c r="E989" t="s">
        <v>8221</v>
      </c>
      <c r="F989">
        <v>2</v>
      </c>
    </row>
    <row r="990" spans="1:6" hidden="1" x14ac:dyDescent="0.45">
      <c r="A990" t="s">
        <v>8221</v>
      </c>
      <c r="B990">
        <v>0</v>
      </c>
      <c r="E990" t="s">
        <v>8221</v>
      </c>
      <c r="F990">
        <v>1</v>
      </c>
    </row>
    <row r="991" spans="1:6" hidden="1" x14ac:dyDescent="0.45">
      <c r="A991" t="s">
        <v>8221</v>
      </c>
      <c r="B991">
        <v>32</v>
      </c>
      <c r="E991" t="s">
        <v>8221</v>
      </c>
      <c r="F991">
        <v>3</v>
      </c>
    </row>
    <row r="992" spans="1:6" hidden="1" x14ac:dyDescent="0.45">
      <c r="A992" t="s">
        <v>8221</v>
      </c>
      <c r="B992">
        <v>2</v>
      </c>
      <c r="E992" t="s">
        <v>8221</v>
      </c>
      <c r="F992">
        <v>1</v>
      </c>
    </row>
    <row r="993" spans="1:6" hidden="1" x14ac:dyDescent="0.45">
      <c r="A993" t="s">
        <v>8221</v>
      </c>
      <c r="B993">
        <v>7</v>
      </c>
      <c r="E993" t="s">
        <v>8221</v>
      </c>
      <c r="F993">
        <v>3</v>
      </c>
    </row>
    <row r="994" spans="1:6" hidden="1" x14ac:dyDescent="0.45">
      <c r="A994" t="s">
        <v>8221</v>
      </c>
      <c r="B994">
        <v>4</v>
      </c>
      <c r="E994" t="s">
        <v>8221</v>
      </c>
      <c r="F994">
        <v>38</v>
      </c>
    </row>
    <row r="995" spans="1:6" hidden="1" x14ac:dyDescent="0.45">
      <c r="A995" t="s">
        <v>8221</v>
      </c>
      <c r="B995">
        <v>196</v>
      </c>
      <c r="E995" t="s">
        <v>8221</v>
      </c>
      <c r="F995">
        <v>52</v>
      </c>
    </row>
    <row r="996" spans="1:6" hidden="1" x14ac:dyDescent="0.45">
      <c r="A996" t="s">
        <v>8221</v>
      </c>
      <c r="B996">
        <v>11</v>
      </c>
      <c r="E996" t="s">
        <v>8221</v>
      </c>
      <c r="F996">
        <v>2</v>
      </c>
    </row>
    <row r="997" spans="1:6" hidden="1" x14ac:dyDescent="0.45">
      <c r="A997" t="s">
        <v>8221</v>
      </c>
      <c r="B997">
        <v>9</v>
      </c>
      <c r="E997" t="s">
        <v>8221</v>
      </c>
      <c r="F997">
        <v>0</v>
      </c>
    </row>
    <row r="998" spans="1:6" hidden="1" x14ac:dyDescent="0.45">
      <c r="A998" t="s">
        <v>8221</v>
      </c>
      <c r="B998">
        <v>5</v>
      </c>
      <c r="E998" t="s">
        <v>8221</v>
      </c>
      <c r="F998">
        <v>4</v>
      </c>
    </row>
    <row r="999" spans="1:6" hidden="1" x14ac:dyDescent="0.45">
      <c r="A999" t="s">
        <v>8221</v>
      </c>
      <c r="B999">
        <v>8</v>
      </c>
      <c r="E999" t="s">
        <v>8221</v>
      </c>
      <c r="F999">
        <v>4</v>
      </c>
    </row>
    <row r="1000" spans="1:6" hidden="1" x14ac:dyDescent="0.45">
      <c r="A1000" t="s">
        <v>8221</v>
      </c>
      <c r="B1000">
        <v>229</v>
      </c>
      <c r="E1000" t="s">
        <v>8221</v>
      </c>
      <c r="F1000">
        <v>18</v>
      </c>
    </row>
    <row r="1001" spans="1:6" hidden="1" x14ac:dyDescent="0.45">
      <c r="A1001" t="s">
        <v>8221</v>
      </c>
      <c r="B1001">
        <v>40</v>
      </c>
      <c r="E1001" t="s">
        <v>8221</v>
      </c>
      <c r="F1001">
        <v>0</v>
      </c>
    </row>
    <row r="1002" spans="1:6" hidden="1" x14ac:dyDescent="0.45">
      <c r="A1002" t="s">
        <v>8220</v>
      </c>
      <c r="B1002">
        <v>6</v>
      </c>
      <c r="E1002" t="s">
        <v>8221</v>
      </c>
      <c r="F1002">
        <v>22</v>
      </c>
    </row>
    <row r="1003" spans="1:6" hidden="1" x14ac:dyDescent="0.45">
      <c r="A1003" t="s">
        <v>8220</v>
      </c>
      <c r="B1003">
        <v>4</v>
      </c>
      <c r="E1003" t="s">
        <v>8221</v>
      </c>
      <c r="F1003">
        <v>49</v>
      </c>
    </row>
    <row r="1004" spans="1:6" hidden="1" x14ac:dyDescent="0.45">
      <c r="A1004" t="s">
        <v>8220</v>
      </c>
      <c r="B1004">
        <v>22</v>
      </c>
      <c r="E1004" t="s">
        <v>8221</v>
      </c>
      <c r="F1004">
        <v>19</v>
      </c>
    </row>
    <row r="1005" spans="1:6" hidden="1" x14ac:dyDescent="0.45">
      <c r="A1005" t="s">
        <v>8220</v>
      </c>
      <c r="B1005">
        <v>15</v>
      </c>
      <c r="E1005" t="s">
        <v>8221</v>
      </c>
      <c r="F1005">
        <v>4</v>
      </c>
    </row>
    <row r="1006" spans="1:6" hidden="1" x14ac:dyDescent="0.45">
      <c r="A1006" t="s">
        <v>8220</v>
      </c>
      <c r="B1006">
        <v>95</v>
      </c>
      <c r="E1006" t="s">
        <v>8221</v>
      </c>
      <c r="F1006">
        <v>4</v>
      </c>
    </row>
    <row r="1007" spans="1:6" hidden="1" x14ac:dyDescent="0.45">
      <c r="A1007" t="s">
        <v>8220</v>
      </c>
      <c r="B1007">
        <v>161</v>
      </c>
      <c r="E1007" t="s">
        <v>8221</v>
      </c>
      <c r="F1007">
        <v>2</v>
      </c>
    </row>
    <row r="1008" spans="1:6" hidden="1" x14ac:dyDescent="0.45">
      <c r="A1008" t="s">
        <v>8220</v>
      </c>
      <c r="B1008">
        <v>8</v>
      </c>
      <c r="E1008" t="s">
        <v>8221</v>
      </c>
      <c r="F1008">
        <v>0</v>
      </c>
    </row>
    <row r="1009" spans="1:6" hidden="1" x14ac:dyDescent="0.45">
      <c r="A1009" t="s">
        <v>8220</v>
      </c>
      <c r="B1009">
        <v>76</v>
      </c>
      <c r="E1009" t="s">
        <v>8221</v>
      </c>
      <c r="F1009">
        <v>0</v>
      </c>
    </row>
    <row r="1010" spans="1:6" hidden="1" x14ac:dyDescent="0.45">
      <c r="A1010" t="s">
        <v>8220</v>
      </c>
      <c r="B1010">
        <v>1</v>
      </c>
      <c r="E1010" t="s">
        <v>8221</v>
      </c>
      <c r="F1010">
        <v>14</v>
      </c>
    </row>
    <row r="1011" spans="1:6" hidden="1" x14ac:dyDescent="0.45">
      <c r="A1011" t="s">
        <v>8220</v>
      </c>
      <c r="B1011">
        <v>101</v>
      </c>
      <c r="E1011" t="s">
        <v>8221</v>
      </c>
      <c r="F1011">
        <v>8</v>
      </c>
    </row>
    <row r="1012" spans="1:6" hidden="1" x14ac:dyDescent="0.45">
      <c r="A1012" t="s">
        <v>8220</v>
      </c>
      <c r="B1012">
        <v>4</v>
      </c>
      <c r="E1012" t="s">
        <v>8221</v>
      </c>
      <c r="F1012">
        <v>0</v>
      </c>
    </row>
    <row r="1013" spans="1:6" hidden="1" x14ac:dyDescent="0.45">
      <c r="A1013" t="s">
        <v>8220</v>
      </c>
      <c r="B1013">
        <v>1</v>
      </c>
      <c r="E1013" t="s">
        <v>8221</v>
      </c>
      <c r="F1013">
        <v>15</v>
      </c>
    </row>
    <row r="1014" spans="1:6" hidden="1" x14ac:dyDescent="0.45">
      <c r="A1014" t="s">
        <v>8220</v>
      </c>
      <c r="B1014">
        <v>775</v>
      </c>
      <c r="E1014" t="s">
        <v>8221</v>
      </c>
      <c r="F1014">
        <v>33</v>
      </c>
    </row>
    <row r="1015" spans="1:6" hidden="1" x14ac:dyDescent="0.45">
      <c r="A1015" t="s">
        <v>8220</v>
      </c>
      <c r="B1015">
        <v>90</v>
      </c>
      <c r="E1015" t="s">
        <v>8221</v>
      </c>
      <c r="F1015">
        <v>2</v>
      </c>
    </row>
    <row r="1016" spans="1:6" hidden="1" x14ac:dyDescent="0.45">
      <c r="A1016" t="s">
        <v>8220</v>
      </c>
      <c r="B1016">
        <v>16</v>
      </c>
      <c r="E1016" t="s">
        <v>8221</v>
      </c>
      <c r="F1016">
        <v>6</v>
      </c>
    </row>
    <row r="1017" spans="1:6" hidden="1" x14ac:dyDescent="0.45">
      <c r="A1017" t="s">
        <v>8220</v>
      </c>
      <c r="B1017">
        <v>6</v>
      </c>
      <c r="E1017" t="s">
        <v>8221</v>
      </c>
      <c r="F1017">
        <v>2</v>
      </c>
    </row>
    <row r="1018" spans="1:6" hidden="1" x14ac:dyDescent="0.45">
      <c r="A1018" t="s">
        <v>8220</v>
      </c>
      <c r="B1018">
        <v>38</v>
      </c>
      <c r="E1018" t="s">
        <v>8221</v>
      </c>
      <c r="F1018">
        <v>0</v>
      </c>
    </row>
    <row r="1019" spans="1:6" hidden="1" x14ac:dyDescent="0.45">
      <c r="A1019" t="s">
        <v>8220</v>
      </c>
      <c r="B1019">
        <v>355</v>
      </c>
      <c r="E1019" t="s">
        <v>8221</v>
      </c>
      <c r="F1019">
        <v>4</v>
      </c>
    </row>
    <row r="1020" spans="1:6" hidden="1" x14ac:dyDescent="0.45">
      <c r="A1020" t="s">
        <v>8220</v>
      </c>
      <c r="B1020">
        <v>7</v>
      </c>
      <c r="E1020" t="s">
        <v>8221</v>
      </c>
      <c r="F1020">
        <v>1</v>
      </c>
    </row>
    <row r="1021" spans="1:6" hidden="1" x14ac:dyDescent="0.45">
      <c r="A1021" t="s">
        <v>8220</v>
      </c>
      <c r="B1021">
        <v>400</v>
      </c>
      <c r="E1021" t="s">
        <v>8221</v>
      </c>
      <c r="F1021">
        <v>3</v>
      </c>
    </row>
    <row r="1022" spans="1:6" x14ac:dyDescent="0.45">
      <c r="A1022" t="s">
        <v>8219</v>
      </c>
      <c r="B1022">
        <v>30</v>
      </c>
      <c r="E1022" t="s">
        <v>8221</v>
      </c>
      <c r="F1022">
        <v>4</v>
      </c>
    </row>
    <row r="1023" spans="1:6" x14ac:dyDescent="0.45">
      <c r="A1023" t="s">
        <v>8219</v>
      </c>
      <c r="B1023">
        <v>478</v>
      </c>
      <c r="E1023" t="s">
        <v>8221</v>
      </c>
      <c r="F1023">
        <v>0</v>
      </c>
    </row>
    <row r="1024" spans="1:6" x14ac:dyDescent="0.45">
      <c r="A1024" t="s">
        <v>8219</v>
      </c>
      <c r="B1024">
        <v>74</v>
      </c>
      <c r="E1024" t="s">
        <v>8221</v>
      </c>
      <c r="F1024">
        <v>4</v>
      </c>
    </row>
    <row r="1025" spans="1:6" x14ac:dyDescent="0.45">
      <c r="A1025" t="s">
        <v>8219</v>
      </c>
      <c r="B1025">
        <v>131</v>
      </c>
      <c r="E1025" t="s">
        <v>8221</v>
      </c>
      <c r="F1025">
        <v>3</v>
      </c>
    </row>
    <row r="1026" spans="1:6" x14ac:dyDescent="0.45">
      <c r="A1026" t="s">
        <v>8219</v>
      </c>
      <c r="B1026">
        <v>61</v>
      </c>
      <c r="E1026" t="s">
        <v>8221</v>
      </c>
      <c r="F1026">
        <v>34</v>
      </c>
    </row>
    <row r="1027" spans="1:6" x14ac:dyDescent="0.45">
      <c r="A1027" t="s">
        <v>8219</v>
      </c>
      <c r="B1027">
        <v>1071</v>
      </c>
      <c r="E1027" t="s">
        <v>8221</v>
      </c>
      <c r="F1027">
        <v>2</v>
      </c>
    </row>
    <row r="1028" spans="1:6" x14ac:dyDescent="0.45">
      <c r="A1028" t="s">
        <v>8219</v>
      </c>
      <c r="B1028">
        <v>122</v>
      </c>
      <c r="E1028" t="s">
        <v>8221</v>
      </c>
      <c r="F1028">
        <v>33</v>
      </c>
    </row>
    <row r="1029" spans="1:6" x14ac:dyDescent="0.45">
      <c r="A1029" t="s">
        <v>8219</v>
      </c>
      <c r="B1029">
        <v>111</v>
      </c>
      <c r="E1029" t="s">
        <v>8221</v>
      </c>
      <c r="F1029">
        <v>0</v>
      </c>
    </row>
    <row r="1030" spans="1:6" x14ac:dyDescent="0.45">
      <c r="A1030" t="s">
        <v>8219</v>
      </c>
      <c r="B1030">
        <v>255</v>
      </c>
      <c r="E1030" t="s">
        <v>8221</v>
      </c>
      <c r="F1030">
        <v>0</v>
      </c>
    </row>
    <row r="1031" spans="1:6" x14ac:dyDescent="0.45">
      <c r="A1031" t="s">
        <v>8219</v>
      </c>
      <c r="B1031">
        <v>141</v>
      </c>
      <c r="E1031" t="s">
        <v>8221</v>
      </c>
      <c r="F1031">
        <v>1</v>
      </c>
    </row>
    <row r="1032" spans="1:6" x14ac:dyDescent="0.45">
      <c r="A1032" t="s">
        <v>8219</v>
      </c>
      <c r="B1032">
        <v>159</v>
      </c>
      <c r="E1032" t="s">
        <v>8221</v>
      </c>
      <c r="F1032">
        <v>13</v>
      </c>
    </row>
    <row r="1033" spans="1:6" x14ac:dyDescent="0.45">
      <c r="A1033" t="s">
        <v>8219</v>
      </c>
      <c r="B1033">
        <v>99</v>
      </c>
      <c r="E1033" t="s">
        <v>8221</v>
      </c>
      <c r="F1033">
        <v>2</v>
      </c>
    </row>
    <row r="1034" spans="1:6" x14ac:dyDescent="0.45">
      <c r="A1034" t="s">
        <v>8219</v>
      </c>
      <c r="B1034">
        <v>96</v>
      </c>
      <c r="E1034" t="s">
        <v>8221</v>
      </c>
      <c r="F1034">
        <v>36</v>
      </c>
    </row>
    <row r="1035" spans="1:6" x14ac:dyDescent="0.45">
      <c r="A1035" t="s">
        <v>8219</v>
      </c>
      <c r="B1035">
        <v>27</v>
      </c>
      <c r="E1035" t="s">
        <v>8221</v>
      </c>
      <c r="F1035">
        <v>1</v>
      </c>
    </row>
    <row r="1036" spans="1:6" x14ac:dyDescent="0.45">
      <c r="A1036" t="s">
        <v>8219</v>
      </c>
      <c r="B1036">
        <v>166</v>
      </c>
      <c r="E1036" t="s">
        <v>8221</v>
      </c>
      <c r="F1036">
        <v>15</v>
      </c>
    </row>
    <row r="1037" spans="1:6" x14ac:dyDescent="0.45">
      <c r="A1037" t="s">
        <v>8219</v>
      </c>
      <c r="B1037">
        <v>76</v>
      </c>
      <c r="E1037" t="s">
        <v>8221</v>
      </c>
      <c r="F1037">
        <v>1</v>
      </c>
    </row>
    <row r="1038" spans="1:6" x14ac:dyDescent="0.45">
      <c r="A1038" t="s">
        <v>8219</v>
      </c>
      <c r="B1038">
        <v>211</v>
      </c>
      <c r="E1038" t="s">
        <v>8221</v>
      </c>
      <c r="F1038">
        <v>0</v>
      </c>
    </row>
    <row r="1039" spans="1:6" x14ac:dyDescent="0.45">
      <c r="A1039" t="s">
        <v>8219</v>
      </c>
      <c r="B1039">
        <v>21</v>
      </c>
      <c r="E1039" t="s">
        <v>8221</v>
      </c>
      <c r="F1039">
        <v>1</v>
      </c>
    </row>
    <row r="1040" spans="1:6" x14ac:dyDescent="0.45">
      <c r="A1040" t="s">
        <v>8219</v>
      </c>
      <c r="B1040">
        <v>61</v>
      </c>
      <c r="E1040" t="s">
        <v>8221</v>
      </c>
      <c r="F1040">
        <v>0</v>
      </c>
    </row>
    <row r="1041" spans="1:6" x14ac:dyDescent="0.45">
      <c r="A1041" t="s">
        <v>8219</v>
      </c>
      <c r="B1041">
        <v>30</v>
      </c>
      <c r="E1041" t="s">
        <v>8221</v>
      </c>
      <c r="F1041">
        <v>0</v>
      </c>
    </row>
    <row r="1042" spans="1:6" hidden="1" x14ac:dyDescent="0.45">
      <c r="A1042" t="s">
        <v>8220</v>
      </c>
      <c r="B1042">
        <v>1</v>
      </c>
      <c r="E1042" t="s">
        <v>8221</v>
      </c>
      <c r="F1042">
        <v>1</v>
      </c>
    </row>
    <row r="1043" spans="1:6" hidden="1" x14ac:dyDescent="0.45">
      <c r="A1043" t="s">
        <v>8220</v>
      </c>
      <c r="B1043">
        <v>0</v>
      </c>
      <c r="E1043" t="s">
        <v>8221</v>
      </c>
      <c r="F1043">
        <v>39</v>
      </c>
    </row>
    <row r="1044" spans="1:6" hidden="1" x14ac:dyDescent="0.45">
      <c r="A1044" t="s">
        <v>8220</v>
      </c>
      <c r="B1044">
        <v>1</v>
      </c>
      <c r="E1044" t="s">
        <v>8221</v>
      </c>
      <c r="F1044">
        <v>0</v>
      </c>
    </row>
    <row r="1045" spans="1:6" hidden="1" x14ac:dyDescent="0.45">
      <c r="A1045" t="s">
        <v>8220</v>
      </c>
      <c r="B1045">
        <v>292</v>
      </c>
      <c r="E1045" t="s">
        <v>8221</v>
      </c>
      <c r="F1045">
        <v>0</v>
      </c>
    </row>
    <row r="1046" spans="1:6" hidden="1" x14ac:dyDescent="0.45">
      <c r="A1046" t="s">
        <v>8220</v>
      </c>
      <c r="B1046">
        <v>2</v>
      </c>
      <c r="E1046" t="s">
        <v>8221</v>
      </c>
      <c r="F1046">
        <v>3</v>
      </c>
    </row>
    <row r="1047" spans="1:6" hidden="1" x14ac:dyDescent="0.45">
      <c r="A1047" t="s">
        <v>8220</v>
      </c>
      <c r="B1047">
        <v>8</v>
      </c>
      <c r="E1047" t="s">
        <v>8221</v>
      </c>
      <c r="F1047">
        <v>1</v>
      </c>
    </row>
    <row r="1048" spans="1:6" hidden="1" x14ac:dyDescent="0.45">
      <c r="A1048" t="s">
        <v>8220</v>
      </c>
      <c r="B1048">
        <v>0</v>
      </c>
      <c r="E1048" t="s">
        <v>8221</v>
      </c>
      <c r="F1048">
        <v>13</v>
      </c>
    </row>
    <row r="1049" spans="1:6" hidden="1" x14ac:dyDescent="0.45">
      <c r="A1049" t="s">
        <v>8220</v>
      </c>
      <c r="B1049">
        <v>1</v>
      </c>
      <c r="E1049" t="s">
        <v>8221</v>
      </c>
      <c r="F1049">
        <v>0</v>
      </c>
    </row>
    <row r="1050" spans="1:6" hidden="1" x14ac:dyDescent="0.45">
      <c r="A1050" t="s">
        <v>8220</v>
      </c>
      <c r="B1050">
        <v>4</v>
      </c>
      <c r="E1050" t="s">
        <v>8221</v>
      </c>
      <c r="F1050">
        <v>6</v>
      </c>
    </row>
    <row r="1051" spans="1:6" hidden="1" x14ac:dyDescent="0.45">
      <c r="A1051" t="s">
        <v>8220</v>
      </c>
      <c r="B1051">
        <v>0</v>
      </c>
      <c r="E1051" t="s">
        <v>8221</v>
      </c>
      <c r="F1051">
        <v>0</v>
      </c>
    </row>
    <row r="1052" spans="1:6" hidden="1" x14ac:dyDescent="0.45">
      <c r="A1052" t="s">
        <v>8220</v>
      </c>
      <c r="B1052">
        <v>0</v>
      </c>
      <c r="E1052" t="s">
        <v>8221</v>
      </c>
      <c r="F1052">
        <v>14</v>
      </c>
    </row>
    <row r="1053" spans="1:6" hidden="1" x14ac:dyDescent="0.45">
      <c r="A1053" t="s">
        <v>8220</v>
      </c>
      <c r="B1053">
        <v>0</v>
      </c>
      <c r="E1053" t="s">
        <v>8221</v>
      </c>
      <c r="F1053">
        <v>5</v>
      </c>
    </row>
    <row r="1054" spans="1:6" hidden="1" x14ac:dyDescent="0.45">
      <c r="A1054" t="s">
        <v>8220</v>
      </c>
      <c r="B1054">
        <v>0</v>
      </c>
      <c r="E1054" t="s">
        <v>8221</v>
      </c>
      <c r="F1054">
        <v>6</v>
      </c>
    </row>
    <row r="1055" spans="1:6" hidden="1" x14ac:dyDescent="0.45">
      <c r="A1055" t="s">
        <v>8220</v>
      </c>
      <c r="B1055">
        <v>1</v>
      </c>
      <c r="E1055" t="s">
        <v>8221</v>
      </c>
      <c r="F1055">
        <v>15</v>
      </c>
    </row>
    <row r="1056" spans="1:6" hidden="1" x14ac:dyDescent="0.45">
      <c r="A1056" t="s">
        <v>8220</v>
      </c>
      <c r="B1056">
        <v>0</v>
      </c>
      <c r="E1056" t="s">
        <v>8221</v>
      </c>
      <c r="F1056">
        <v>0</v>
      </c>
    </row>
    <row r="1057" spans="1:6" hidden="1" x14ac:dyDescent="0.45">
      <c r="A1057" t="s">
        <v>8220</v>
      </c>
      <c r="B1057">
        <v>0</v>
      </c>
      <c r="E1057" t="s">
        <v>8221</v>
      </c>
      <c r="F1057">
        <v>1</v>
      </c>
    </row>
    <row r="1058" spans="1:6" hidden="1" x14ac:dyDescent="0.45">
      <c r="A1058" t="s">
        <v>8220</v>
      </c>
      <c r="B1058">
        <v>0</v>
      </c>
      <c r="E1058" t="s">
        <v>8221</v>
      </c>
      <c r="F1058">
        <v>9</v>
      </c>
    </row>
    <row r="1059" spans="1:6" hidden="1" x14ac:dyDescent="0.45">
      <c r="A1059" t="s">
        <v>8220</v>
      </c>
      <c r="B1059">
        <v>0</v>
      </c>
      <c r="E1059" t="s">
        <v>8221</v>
      </c>
      <c r="F1059">
        <v>3</v>
      </c>
    </row>
    <row r="1060" spans="1:6" hidden="1" x14ac:dyDescent="0.45">
      <c r="A1060" t="s">
        <v>8220</v>
      </c>
      <c r="B1060">
        <v>0</v>
      </c>
      <c r="E1060" t="s">
        <v>8221</v>
      </c>
      <c r="F1060">
        <v>3</v>
      </c>
    </row>
    <row r="1061" spans="1:6" hidden="1" x14ac:dyDescent="0.45">
      <c r="A1061" t="s">
        <v>8220</v>
      </c>
      <c r="B1061">
        <v>0</v>
      </c>
      <c r="E1061" t="s">
        <v>8221</v>
      </c>
      <c r="F1061">
        <v>1</v>
      </c>
    </row>
    <row r="1062" spans="1:6" hidden="1" x14ac:dyDescent="0.45">
      <c r="A1062" t="s">
        <v>8220</v>
      </c>
      <c r="B1062">
        <v>1</v>
      </c>
      <c r="E1062" t="s">
        <v>8221</v>
      </c>
      <c r="F1062">
        <v>3</v>
      </c>
    </row>
    <row r="1063" spans="1:6" hidden="1" x14ac:dyDescent="0.45">
      <c r="A1063" t="s">
        <v>8220</v>
      </c>
      <c r="B1063">
        <v>0</v>
      </c>
      <c r="E1063" t="s">
        <v>8221</v>
      </c>
      <c r="F1063">
        <v>0</v>
      </c>
    </row>
    <row r="1064" spans="1:6" hidden="1" x14ac:dyDescent="0.45">
      <c r="A1064" t="s">
        <v>8220</v>
      </c>
      <c r="B1064">
        <v>4</v>
      </c>
      <c r="E1064" t="s">
        <v>8221</v>
      </c>
      <c r="F1064">
        <v>2</v>
      </c>
    </row>
    <row r="1065" spans="1:6" hidden="1" x14ac:dyDescent="0.45">
      <c r="A1065" t="s">
        <v>8220</v>
      </c>
      <c r="B1065">
        <v>0</v>
      </c>
      <c r="E1065" t="s">
        <v>8221</v>
      </c>
      <c r="F1065">
        <v>10</v>
      </c>
    </row>
    <row r="1066" spans="1:6" hidden="1" x14ac:dyDescent="0.45">
      <c r="A1066" t="s">
        <v>8221</v>
      </c>
      <c r="B1066">
        <v>123</v>
      </c>
      <c r="E1066" t="s">
        <v>8221</v>
      </c>
      <c r="F1066">
        <v>60</v>
      </c>
    </row>
    <row r="1067" spans="1:6" hidden="1" x14ac:dyDescent="0.45">
      <c r="A1067" t="s">
        <v>8221</v>
      </c>
      <c r="B1067">
        <v>5</v>
      </c>
      <c r="E1067" t="s">
        <v>8221</v>
      </c>
      <c r="F1067">
        <v>5</v>
      </c>
    </row>
    <row r="1068" spans="1:6" hidden="1" x14ac:dyDescent="0.45">
      <c r="A1068" t="s">
        <v>8221</v>
      </c>
      <c r="B1068">
        <v>148</v>
      </c>
      <c r="E1068" t="s">
        <v>8221</v>
      </c>
      <c r="F1068">
        <v>9</v>
      </c>
    </row>
    <row r="1069" spans="1:6" hidden="1" x14ac:dyDescent="0.45">
      <c r="A1069" t="s">
        <v>8221</v>
      </c>
      <c r="B1069">
        <v>10</v>
      </c>
      <c r="E1069" t="s">
        <v>8221</v>
      </c>
      <c r="F1069">
        <v>13</v>
      </c>
    </row>
    <row r="1070" spans="1:6" hidden="1" x14ac:dyDescent="0.45">
      <c r="A1070" t="s">
        <v>8221</v>
      </c>
      <c r="B1070">
        <v>4</v>
      </c>
      <c r="E1070" t="s">
        <v>8221</v>
      </c>
      <c r="F1070">
        <v>0</v>
      </c>
    </row>
    <row r="1071" spans="1:6" hidden="1" x14ac:dyDescent="0.45">
      <c r="A1071" t="s">
        <v>8221</v>
      </c>
      <c r="B1071">
        <v>21</v>
      </c>
      <c r="E1071" t="s">
        <v>8221</v>
      </c>
      <c r="F1071">
        <v>8</v>
      </c>
    </row>
    <row r="1072" spans="1:6" hidden="1" x14ac:dyDescent="0.45">
      <c r="A1072" t="s">
        <v>8221</v>
      </c>
      <c r="B1072">
        <v>2</v>
      </c>
      <c r="E1072" t="s">
        <v>8221</v>
      </c>
      <c r="F1072">
        <v>3</v>
      </c>
    </row>
    <row r="1073" spans="1:6" hidden="1" x14ac:dyDescent="0.45">
      <c r="A1073" t="s">
        <v>8221</v>
      </c>
      <c r="B1073">
        <v>0</v>
      </c>
      <c r="E1073" t="s">
        <v>8221</v>
      </c>
      <c r="F1073">
        <v>3</v>
      </c>
    </row>
    <row r="1074" spans="1:6" hidden="1" x14ac:dyDescent="0.45">
      <c r="A1074" t="s">
        <v>8221</v>
      </c>
      <c r="B1074">
        <v>4</v>
      </c>
      <c r="E1074" t="s">
        <v>8221</v>
      </c>
      <c r="F1074">
        <v>0</v>
      </c>
    </row>
    <row r="1075" spans="1:6" hidden="1" x14ac:dyDescent="0.45">
      <c r="A1075" t="s">
        <v>8221</v>
      </c>
      <c r="B1075">
        <v>1</v>
      </c>
      <c r="E1075" t="s">
        <v>8221</v>
      </c>
      <c r="F1075">
        <v>6</v>
      </c>
    </row>
    <row r="1076" spans="1:6" hidden="1" x14ac:dyDescent="0.45">
      <c r="A1076" t="s">
        <v>8221</v>
      </c>
      <c r="B1076">
        <v>30</v>
      </c>
      <c r="E1076" t="s">
        <v>8221</v>
      </c>
      <c r="F1076">
        <v>4</v>
      </c>
    </row>
    <row r="1077" spans="1:6" hidden="1" x14ac:dyDescent="0.45">
      <c r="A1077" t="s">
        <v>8221</v>
      </c>
      <c r="B1077">
        <v>3</v>
      </c>
      <c r="E1077" t="s">
        <v>8221</v>
      </c>
      <c r="F1077">
        <v>1</v>
      </c>
    </row>
    <row r="1078" spans="1:6" hidden="1" x14ac:dyDescent="0.45">
      <c r="A1078" t="s">
        <v>8221</v>
      </c>
      <c r="B1078">
        <v>975</v>
      </c>
      <c r="E1078" t="s">
        <v>8221</v>
      </c>
      <c r="F1078">
        <v>29</v>
      </c>
    </row>
    <row r="1079" spans="1:6" hidden="1" x14ac:dyDescent="0.45">
      <c r="A1079" t="s">
        <v>8221</v>
      </c>
      <c r="B1079">
        <v>167</v>
      </c>
      <c r="E1079" t="s">
        <v>8221</v>
      </c>
      <c r="F1079">
        <v>0</v>
      </c>
    </row>
    <row r="1080" spans="1:6" hidden="1" x14ac:dyDescent="0.45">
      <c r="A1080" t="s">
        <v>8221</v>
      </c>
      <c r="B1080">
        <v>5</v>
      </c>
      <c r="E1080" t="s">
        <v>8221</v>
      </c>
      <c r="F1080">
        <v>4</v>
      </c>
    </row>
    <row r="1081" spans="1:6" hidden="1" x14ac:dyDescent="0.45">
      <c r="A1081" t="s">
        <v>8221</v>
      </c>
      <c r="B1081">
        <v>18</v>
      </c>
      <c r="E1081" t="s">
        <v>8221</v>
      </c>
      <c r="F1081">
        <v>5</v>
      </c>
    </row>
    <row r="1082" spans="1:6" hidden="1" x14ac:dyDescent="0.45">
      <c r="A1082" t="s">
        <v>8221</v>
      </c>
      <c r="B1082">
        <v>98</v>
      </c>
      <c r="E1082" t="s">
        <v>8221</v>
      </c>
      <c r="F1082">
        <v>4</v>
      </c>
    </row>
    <row r="1083" spans="1:6" hidden="1" x14ac:dyDescent="0.45">
      <c r="A1083" t="s">
        <v>8221</v>
      </c>
      <c r="B1083">
        <v>4</v>
      </c>
      <c r="E1083" t="s">
        <v>8221</v>
      </c>
      <c r="F1083">
        <v>5</v>
      </c>
    </row>
    <row r="1084" spans="1:6" hidden="1" x14ac:dyDescent="0.45">
      <c r="A1084" t="s">
        <v>8221</v>
      </c>
      <c r="B1084">
        <v>3</v>
      </c>
      <c r="E1084" t="s">
        <v>8221</v>
      </c>
      <c r="F1084">
        <v>1</v>
      </c>
    </row>
    <row r="1085" spans="1:6" hidden="1" x14ac:dyDescent="0.45">
      <c r="A1085" t="s">
        <v>8221</v>
      </c>
      <c r="B1085">
        <v>1</v>
      </c>
      <c r="E1085" t="s">
        <v>8221</v>
      </c>
      <c r="F1085">
        <v>1</v>
      </c>
    </row>
    <row r="1086" spans="1:6" hidden="1" x14ac:dyDescent="0.45">
      <c r="A1086" t="s">
        <v>8221</v>
      </c>
      <c r="B1086">
        <v>0</v>
      </c>
      <c r="E1086" t="s">
        <v>8221</v>
      </c>
      <c r="F1086">
        <v>0</v>
      </c>
    </row>
    <row r="1087" spans="1:6" hidden="1" x14ac:dyDescent="0.45">
      <c r="A1087" t="s">
        <v>8221</v>
      </c>
      <c r="B1087">
        <v>9</v>
      </c>
      <c r="E1087" t="s">
        <v>8221</v>
      </c>
      <c r="F1087">
        <v>14</v>
      </c>
    </row>
    <row r="1088" spans="1:6" hidden="1" x14ac:dyDescent="0.45">
      <c r="A1088" t="s">
        <v>8221</v>
      </c>
      <c r="B1088">
        <v>2</v>
      </c>
      <c r="E1088" t="s">
        <v>8221</v>
      </c>
      <c r="F1088">
        <v>3</v>
      </c>
    </row>
    <row r="1089" spans="1:6" hidden="1" x14ac:dyDescent="0.45">
      <c r="A1089" t="s">
        <v>8221</v>
      </c>
      <c r="B1089">
        <v>0</v>
      </c>
      <c r="E1089" t="s">
        <v>8221</v>
      </c>
      <c r="F1089">
        <v>10</v>
      </c>
    </row>
    <row r="1090" spans="1:6" hidden="1" x14ac:dyDescent="0.45">
      <c r="A1090" t="s">
        <v>8221</v>
      </c>
      <c r="B1090">
        <v>147</v>
      </c>
      <c r="E1090" t="s">
        <v>8221</v>
      </c>
      <c r="F1090">
        <v>17</v>
      </c>
    </row>
    <row r="1091" spans="1:6" hidden="1" x14ac:dyDescent="0.45">
      <c r="A1091" t="s">
        <v>8221</v>
      </c>
      <c r="B1091">
        <v>49</v>
      </c>
      <c r="E1091" t="s">
        <v>8221</v>
      </c>
      <c r="F1091">
        <v>2</v>
      </c>
    </row>
    <row r="1092" spans="1:6" hidden="1" x14ac:dyDescent="0.45">
      <c r="A1092" t="s">
        <v>8221</v>
      </c>
      <c r="B1092">
        <v>1</v>
      </c>
      <c r="E1092" t="s">
        <v>8221</v>
      </c>
      <c r="F1092">
        <v>0</v>
      </c>
    </row>
    <row r="1093" spans="1:6" hidden="1" x14ac:dyDescent="0.45">
      <c r="A1093" t="s">
        <v>8221</v>
      </c>
      <c r="B1093">
        <v>2</v>
      </c>
      <c r="E1093" t="s">
        <v>8221</v>
      </c>
      <c r="F1093">
        <v>4</v>
      </c>
    </row>
    <row r="1094" spans="1:6" hidden="1" x14ac:dyDescent="0.45">
      <c r="A1094" t="s">
        <v>8221</v>
      </c>
      <c r="B1094">
        <v>7</v>
      </c>
      <c r="E1094" t="s">
        <v>8221</v>
      </c>
      <c r="F1094">
        <v>12</v>
      </c>
    </row>
    <row r="1095" spans="1:6" hidden="1" x14ac:dyDescent="0.45">
      <c r="A1095" t="s">
        <v>8221</v>
      </c>
      <c r="B1095">
        <v>4</v>
      </c>
      <c r="E1095" t="s">
        <v>8221</v>
      </c>
      <c r="F1095">
        <v>3</v>
      </c>
    </row>
    <row r="1096" spans="1:6" hidden="1" x14ac:dyDescent="0.45">
      <c r="A1096" t="s">
        <v>8221</v>
      </c>
      <c r="B1096">
        <v>27</v>
      </c>
      <c r="E1096" t="s">
        <v>8221</v>
      </c>
      <c r="F1096">
        <v>12</v>
      </c>
    </row>
    <row r="1097" spans="1:6" hidden="1" x14ac:dyDescent="0.45">
      <c r="A1097" t="s">
        <v>8221</v>
      </c>
      <c r="B1097">
        <v>94</v>
      </c>
      <c r="E1097" t="s">
        <v>8221</v>
      </c>
      <c r="F1097">
        <v>0</v>
      </c>
    </row>
    <row r="1098" spans="1:6" hidden="1" x14ac:dyDescent="0.45">
      <c r="A1098" t="s">
        <v>8221</v>
      </c>
      <c r="B1098">
        <v>29</v>
      </c>
      <c r="E1098" t="s">
        <v>8221</v>
      </c>
      <c r="F1098">
        <v>7</v>
      </c>
    </row>
    <row r="1099" spans="1:6" hidden="1" x14ac:dyDescent="0.45">
      <c r="A1099" t="s">
        <v>8221</v>
      </c>
      <c r="B1099">
        <v>7</v>
      </c>
      <c r="E1099" t="s">
        <v>8221</v>
      </c>
      <c r="F1099">
        <v>2</v>
      </c>
    </row>
    <row r="1100" spans="1:6" hidden="1" x14ac:dyDescent="0.45">
      <c r="A1100" t="s">
        <v>8221</v>
      </c>
      <c r="B1100">
        <v>22</v>
      </c>
      <c r="E1100" t="s">
        <v>8221</v>
      </c>
      <c r="F1100">
        <v>1</v>
      </c>
    </row>
    <row r="1101" spans="1:6" hidden="1" x14ac:dyDescent="0.45">
      <c r="A1101" t="s">
        <v>8221</v>
      </c>
      <c r="B1101">
        <v>1</v>
      </c>
      <c r="E1101" t="s">
        <v>8221</v>
      </c>
      <c r="F1101">
        <v>4</v>
      </c>
    </row>
    <row r="1102" spans="1:6" hidden="1" x14ac:dyDescent="0.45">
      <c r="A1102" t="s">
        <v>8221</v>
      </c>
      <c r="B1102">
        <v>10</v>
      </c>
      <c r="E1102" t="s">
        <v>8221</v>
      </c>
      <c r="F1102">
        <v>4</v>
      </c>
    </row>
    <row r="1103" spans="1:6" hidden="1" x14ac:dyDescent="0.45">
      <c r="A1103" t="s">
        <v>8221</v>
      </c>
      <c r="B1103">
        <v>6</v>
      </c>
      <c r="E1103" t="s">
        <v>8221</v>
      </c>
      <c r="F1103">
        <v>17</v>
      </c>
    </row>
    <row r="1104" spans="1:6" hidden="1" x14ac:dyDescent="0.45">
      <c r="A1104" t="s">
        <v>8221</v>
      </c>
      <c r="B1104">
        <v>24</v>
      </c>
      <c r="E1104" t="s">
        <v>8221</v>
      </c>
      <c r="F1104">
        <v>7</v>
      </c>
    </row>
    <row r="1105" spans="1:6" hidden="1" x14ac:dyDescent="0.45">
      <c r="A1105" t="s">
        <v>8221</v>
      </c>
      <c r="B1105">
        <v>15</v>
      </c>
      <c r="E1105" t="s">
        <v>8221</v>
      </c>
      <c r="F1105">
        <v>2</v>
      </c>
    </row>
    <row r="1106" spans="1:6" hidden="1" x14ac:dyDescent="0.45">
      <c r="A1106" t="s">
        <v>8221</v>
      </c>
      <c r="B1106">
        <v>37</v>
      </c>
      <c r="E1106" t="s">
        <v>8221</v>
      </c>
      <c r="F1106">
        <v>5</v>
      </c>
    </row>
    <row r="1107" spans="1:6" hidden="1" x14ac:dyDescent="0.45">
      <c r="A1107" t="s">
        <v>8221</v>
      </c>
      <c r="B1107">
        <v>20</v>
      </c>
      <c r="E1107" t="s">
        <v>8221</v>
      </c>
      <c r="F1107">
        <v>1</v>
      </c>
    </row>
    <row r="1108" spans="1:6" hidden="1" x14ac:dyDescent="0.45">
      <c r="A1108" t="s">
        <v>8221</v>
      </c>
      <c r="B1108">
        <v>7</v>
      </c>
      <c r="E1108" t="s">
        <v>8221</v>
      </c>
      <c r="F1108">
        <v>1</v>
      </c>
    </row>
    <row r="1109" spans="1:6" hidden="1" x14ac:dyDescent="0.45">
      <c r="A1109" t="s">
        <v>8221</v>
      </c>
      <c r="B1109">
        <v>0</v>
      </c>
      <c r="E1109" t="s">
        <v>8221</v>
      </c>
      <c r="F1109">
        <v>14</v>
      </c>
    </row>
    <row r="1110" spans="1:6" hidden="1" x14ac:dyDescent="0.45">
      <c r="A1110" t="s">
        <v>8221</v>
      </c>
      <c r="B1110">
        <v>21</v>
      </c>
      <c r="E1110" t="s">
        <v>8221</v>
      </c>
      <c r="F1110">
        <v>26</v>
      </c>
    </row>
    <row r="1111" spans="1:6" hidden="1" x14ac:dyDescent="0.45">
      <c r="A1111" t="s">
        <v>8221</v>
      </c>
      <c r="B1111">
        <v>3</v>
      </c>
      <c r="E1111" t="s">
        <v>8221</v>
      </c>
      <c r="F1111">
        <v>2</v>
      </c>
    </row>
    <row r="1112" spans="1:6" hidden="1" x14ac:dyDescent="0.45">
      <c r="A1112" t="s">
        <v>8221</v>
      </c>
      <c r="B1112">
        <v>11</v>
      </c>
      <c r="E1112" t="s">
        <v>8221</v>
      </c>
      <c r="F1112">
        <v>1</v>
      </c>
    </row>
    <row r="1113" spans="1:6" hidden="1" x14ac:dyDescent="0.45">
      <c r="A1113" t="s">
        <v>8221</v>
      </c>
      <c r="B1113">
        <v>1</v>
      </c>
      <c r="E1113" t="s">
        <v>8221</v>
      </c>
      <c r="F1113">
        <v>3</v>
      </c>
    </row>
    <row r="1114" spans="1:6" hidden="1" x14ac:dyDescent="0.45">
      <c r="A1114" t="s">
        <v>8221</v>
      </c>
      <c r="B1114">
        <v>312</v>
      </c>
      <c r="E1114" t="s">
        <v>8221</v>
      </c>
      <c r="F1114">
        <v>7</v>
      </c>
    </row>
    <row r="1115" spans="1:6" hidden="1" x14ac:dyDescent="0.45">
      <c r="A1115" t="s">
        <v>8221</v>
      </c>
      <c r="B1115">
        <v>1</v>
      </c>
      <c r="E1115" t="s">
        <v>8221</v>
      </c>
      <c r="F1115">
        <v>9</v>
      </c>
    </row>
    <row r="1116" spans="1:6" hidden="1" x14ac:dyDescent="0.45">
      <c r="A1116" t="s">
        <v>8221</v>
      </c>
      <c r="B1116">
        <v>3</v>
      </c>
      <c r="E1116" t="s">
        <v>8221</v>
      </c>
      <c r="F1116">
        <v>20</v>
      </c>
    </row>
    <row r="1117" spans="1:6" hidden="1" x14ac:dyDescent="0.45">
      <c r="A1117" t="s">
        <v>8221</v>
      </c>
      <c r="B1117">
        <v>4</v>
      </c>
      <c r="E1117" t="s">
        <v>8221</v>
      </c>
      <c r="F1117">
        <v>6</v>
      </c>
    </row>
    <row r="1118" spans="1:6" hidden="1" x14ac:dyDescent="0.45">
      <c r="A1118" t="s">
        <v>8221</v>
      </c>
      <c r="B1118">
        <v>10</v>
      </c>
      <c r="E1118" t="s">
        <v>8221</v>
      </c>
      <c r="F1118">
        <v>13</v>
      </c>
    </row>
    <row r="1119" spans="1:6" hidden="1" x14ac:dyDescent="0.45">
      <c r="A1119" t="s">
        <v>8221</v>
      </c>
      <c r="B1119">
        <v>8</v>
      </c>
      <c r="E1119" t="s">
        <v>8221</v>
      </c>
      <c r="F1119">
        <v>1</v>
      </c>
    </row>
    <row r="1120" spans="1:6" hidden="1" x14ac:dyDescent="0.45">
      <c r="A1120" t="s">
        <v>8221</v>
      </c>
      <c r="B1120">
        <v>3</v>
      </c>
      <c r="E1120" t="s">
        <v>8221</v>
      </c>
      <c r="F1120">
        <v>202</v>
      </c>
    </row>
    <row r="1121" spans="1:6" hidden="1" x14ac:dyDescent="0.45">
      <c r="A1121" t="s">
        <v>8221</v>
      </c>
      <c r="B1121">
        <v>1</v>
      </c>
      <c r="E1121" t="s">
        <v>8221</v>
      </c>
      <c r="F1121">
        <v>0</v>
      </c>
    </row>
    <row r="1122" spans="1:6" hidden="1" x14ac:dyDescent="0.45">
      <c r="A1122" t="s">
        <v>8221</v>
      </c>
      <c r="B1122">
        <v>0</v>
      </c>
      <c r="E1122" t="s">
        <v>8221</v>
      </c>
      <c r="F1122">
        <v>1</v>
      </c>
    </row>
    <row r="1123" spans="1:6" hidden="1" x14ac:dyDescent="0.45">
      <c r="A1123" t="s">
        <v>8221</v>
      </c>
      <c r="B1123">
        <v>5</v>
      </c>
      <c r="E1123" t="s">
        <v>8221</v>
      </c>
      <c r="F1123">
        <v>0</v>
      </c>
    </row>
    <row r="1124" spans="1:6" hidden="1" x14ac:dyDescent="0.45">
      <c r="A1124" t="s">
        <v>8221</v>
      </c>
      <c r="B1124">
        <v>0</v>
      </c>
      <c r="E1124" t="s">
        <v>8221</v>
      </c>
      <c r="F1124">
        <v>2</v>
      </c>
    </row>
    <row r="1125" spans="1:6" hidden="1" x14ac:dyDescent="0.45">
      <c r="A1125" t="s">
        <v>8221</v>
      </c>
      <c r="B1125">
        <v>3</v>
      </c>
      <c r="E1125" t="s">
        <v>8221</v>
      </c>
      <c r="F1125">
        <v>13</v>
      </c>
    </row>
    <row r="1126" spans="1:6" hidden="1" x14ac:dyDescent="0.45">
      <c r="A1126" t="s">
        <v>8221</v>
      </c>
      <c r="B1126">
        <v>7</v>
      </c>
      <c r="E1126" t="s">
        <v>8221</v>
      </c>
      <c r="F1126">
        <v>9</v>
      </c>
    </row>
    <row r="1127" spans="1:6" hidden="1" x14ac:dyDescent="0.45">
      <c r="A1127" t="s">
        <v>8221</v>
      </c>
      <c r="B1127">
        <v>0</v>
      </c>
      <c r="E1127" t="s">
        <v>8221</v>
      </c>
      <c r="F1127">
        <v>2</v>
      </c>
    </row>
    <row r="1128" spans="1:6" hidden="1" x14ac:dyDescent="0.45">
      <c r="A1128" t="s">
        <v>8221</v>
      </c>
      <c r="B1128">
        <v>2</v>
      </c>
      <c r="E1128" t="s">
        <v>8221</v>
      </c>
      <c r="F1128">
        <v>0</v>
      </c>
    </row>
    <row r="1129" spans="1:6" hidden="1" x14ac:dyDescent="0.45">
      <c r="A1129" t="s">
        <v>8221</v>
      </c>
      <c r="B1129">
        <v>23</v>
      </c>
      <c r="E1129" t="s">
        <v>8221</v>
      </c>
      <c r="F1129">
        <v>35</v>
      </c>
    </row>
    <row r="1130" spans="1:6" hidden="1" x14ac:dyDescent="0.45">
      <c r="A1130" t="s">
        <v>8221</v>
      </c>
      <c r="B1130">
        <v>1</v>
      </c>
      <c r="E1130" t="s">
        <v>8221</v>
      </c>
      <c r="F1130">
        <v>2</v>
      </c>
    </row>
    <row r="1131" spans="1:6" hidden="1" x14ac:dyDescent="0.45">
      <c r="A1131" t="s">
        <v>8221</v>
      </c>
      <c r="B1131">
        <v>2</v>
      </c>
      <c r="E1131" t="s">
        <v>8221</v>
      </c>
      <c r="F1131">
        <v>3</v>
      </c>
    </row>
    <row r="1132" spans="1:6" hidden="1" x14ac:dyDescent="0.45">
      <c r="A1132" t="s">
        <v>8221</v>
      </c>
      <c r="B1132">
        <v>3</v>
      </c>
      <c r="E1132" t="s">
        <v>8221</v>
      </c>
      <c r="F1132">
        <v>0</v>
      </c>
    </row>
    <row r="1133" spans="1:6" hidden="1" x14ac:dyDescent="0.45">
      <c r="A1133" t="s">
        <v>8221</v>
      </c>
      <c r="B1133">
        <v>0</v>
      </c>
      <c r="E1133" t="s">
        <v>8221</v>
      </c>
      <c r="F1133">
        <v>1</v>
      </c>
    </row>
    <row r="1134" spans="1:6" hidden="1" x14ac:dyDescent="0.45">
      <c r="A1134" t="s">
        <v>8221</v>
      </c>
      <c r="B1134">
        <v>13</v>
      </c>
      <c r="E1134" t="s">
        <v>8221</v>
      </c>
      <c r="F1134">
        <v>0</v>
      </c>
    </row>
    <row r="1135" spans="1:6" hidden="1" x14ac:dyDescent="0.45">
      <c r="A1135" t="s">
        <v>8221</v>
      </c>
      <c r="B1135">
        <v>1</v>
      </c>
      <c r="E1135" t="s">
        <v>8221</v>
      </c>
      <c r="F1135">
        <v>0</v>
      </c>
    </row>
    <row r="1136" spans="1:6" hidden="1" x14ac:dyDescent="0.45">
      <c r="A1136" t="s">
        <v>8221</v>
      </c>
      <c r="B1136">
        <v>1</v>
      </c>
      <c r="E1136" t="s">
        <v>8221</v>
      </c>
      <c r="F1136">
        <v>3</v>
      </c>
    </row>
    <row r="1137" spans="1:6" hidden="1" x14ac:dyDescent="0.45">
      <c r="A1137" t="s">
        <v>8221</v>
      </c>
      <c r="B1137">
        <v>1</v>
      </c>
      <c r="E1137" t="s">
        <v>8221</v>
      </c>
      <c r="F1137">
        <v>11</v>
      </c>
    </row>
    <row r="1138" spans="1:6" hidden="1" x14ac:dyDescent="0.45">
      <c r="A1138" t="s">
        <v>8221</v>
      </c>
      <c r="B1138">
        <v>6</v>
      </c>
      <c r="E1138" t="s">
        <v>8221</v>
      </c>
      <c r="F1138">
        <v>6</v>
      </c>
    </row>
    <row r="1139" spans="1:6" hidden="1" x14ac:dyDescent="0.45">
      <c r="A1139" t="s">
        <v>8221</v>
      </c>
      <c r="B1139">
        <v>39</v>
      </c>
      <c r="E1139" t="s">
        <v>8221</v>
      </c>
      <c r="F1139">
        <v>0</v>
      </c>
    </row>
    <row r="1140" spans="1:6" hidden="1" x14ac:dyDescent="0.45">
      <c r="A1140" t="s">
        <v>8221</v>
      </c>
      <c r="B1140">
        <v>4</v>
      </c>
      <c r="E1140" t="s">
        <v>8221</v>
      </c>
      <c r="F1140">
        <v>67</v>
      </c>
    </row>
    <row r="1141" spans="1:6" hidden="1" x14ac:dyDescent="0.45">
      <c r="A1141" t="s">
        <v>8221</v>
      </c>
      <c r="B1141">
        <v>1</v>
      </c>
      <c r="E1141" t="s">
        <v>8221</v>
      </c>
      <c r="F1141">
        <v>23</v>
      </c>
    </row>
    <row r="1142" spans="1:6" hidden="1" x14ac:dyDescent="0.45">
      <c r="A1142" t="s">
        <v>8221</v>
      </c>
      <c r="B1142">
        <v>0</v>
      </c>
      <c r="E1142" t="s">
        <v>8221</v>
      </c>
      <c r="F1142">
        <v>72</v>
      </c>
    </row>
    <row r="1143" spans="1:6" hidden="1" x14ac:dyDescent="0.45">
      <c r="A1143" t="s">
        <v>8221</v>
      </c>
      <c r="B1143">
        <v>0</v>
      </c>
      <c r="E1143" t="s">
        <v>8221</v>
      </c>
      <c r="F1143">
        <v>2</v>
      </c>
    </row>
    <row r="1144" spans="1:6" hidden="1" x14ac:dyDescent="0.45">
      <c r="A1144" t="s">
        <v>8221</v>
      </c>
      <c r="B1144">
        <v>0</v>
      </c>
      <c r="E1144" t="s">
        <v>8221</v>
      </c>
      <c r="F1144">
        <v>15</v>
      </c>
    </row>
    <row r="1145" spans="1:6" hidden="1" x14ac:dyDescent="0.45">
      <c r="A1145" t="s">
        <v>8221</v>
      </c>
      <c r="B1145">
        <v>8</v>
      </c>
      <c r="E1145" t="s">
        <v>8221</v>
      </c>
      <c r="F1145">
        <v>1</v>
      </c>
    </row>
    <row r="1146" spans="1:6" hidden="1" x14ac:dyDescent="0.45">
      <c r="A1146" t="s">
        <v>8221</v>
      </c>
      <c r="B1146">
        <v>0</v>
      </c>
      <c r="E1146" t="s">
        <v>8221</v>
      </c>
      <c r="F1146">
        <v>2</v>
      </c>
    </row>
    <row r="1147" spans="1:6" hidden="1" x14ac:dyDescent="0.45">
      <c r="A1147" t="s">
        <v>8221</v>
      </c>
      <c r="B1147">
        <v>1</v>
      </c>
      <c r="E1147" t="s">
        <v>8221</v>
      </c>
      <c r="F1147">
        <v>7</v>
      </c>
    </row>
    <row r="1148" spans="1:6" hidden="1" x14ac:dyDescent="0.45">
      <c r="A1148" t="s">
        <v>8221</v>
      </c>
      <c r="B1148">
        <v>12</v>
      </c>
      <c r="E1148" t="s">
        <v>8221</v>
      </c>
      <c r="F1148">
        <v>16</v>
      </c>
    </row>
    <row r="1149" spans="1:6" hidden="1" x14ac:dyDescent="0.45">
      <c r="A1149" t="s">
        <v>8221</v>
      </c>
      <c r="B1149">
        <v>0</v>
      </c>
      <c r="E1149" t="s">
        <v>8221</v>
      </c>
      <c r="F1149">
        <v>117</v>
      </c>
    </row>
    <row r="1150" spans="1:6" hidden="1" x14ac:dyDescent="0.45">
      <c r="A1150" t="s">
        <v>8221</v>
      </c>
      <c r="B1150">
        <v>3</v>
      </c>
      <c r="E1150" t="s">
        <v>8221</v>
      </c>
      <c r="F1150">
        <v>2</v>
      </c>
    </row>
    <row r="1151" spans="1:6" hidden="1" x14ac:dyDescent="0.45">
      <c r="A1151" t="s">
        <v>8221</v>
      </c>
      <c r="B1151">
        <v>2</v>
      </c>
      <c r="E1151" t="s">
        <v>8221</v>
      </c>
      <c r="F1151">
        <v>7</v>
      </c>
    </row>
    <row r="1152" spans="1:6" hidden="1" x14ac:dyDescent="0.45">
      <c r="A1152" t="s">
        <v>8221</v>
      </c>
      <c r="B1152">
        <v>6</v>
      </c>
      <c r="E1152" t="s">
        <v>8221</v>
      </c>
      <c r="F1152">
        <v>3</v>
      </c>
    </row>
    <row r="1153" spans="1:6" hidden="1" x14ac:dyDescent="0.45">
      <c r="A1153" t="s">
        <v>8221</v>
      </c>
      <c r="B1153">
        <v>0</v>
      </c>
      <c r="E1153" t="s">
        <v>8221</v>
      </c>
      <c r="F1153">
        <v>20</v>
      </c>
    </row>
    <row r="1154" spans="1:6" hidden="1" x14ac:dyDescent="0.45">
      <c r="A1154" t="s">
        <v>8221</v>
      </c>
      <c r="B1154">
        <v>15</v>
      </c>
      <c r="E1154" t="s">
        <v>8221</v>
      </c>
      <c r="F1154">
        <v>50</v>
      </c>
    </row>
    <row r="1155" spans="1:6" hidden="1" x14ac:dyDescent="0.45">
      <c r="A1155" t="s">
        <v>8221</v>
      </c>
      <c r="B1155">
        <v>1</v>
      </c>
      <c r="E1155" t="s">
        <v>8221</v>
      </c>
      <c r="F1155">
        <v>2</v>
      </c>
    </row>
    <row r="1156" spans="1:6" hidden="1" x14ac:dyDescent="0.45">
      <c r="A1156" t="s">
        <v>8221</v>
      </c>
      <c r="B1156">
        <v>3</v>
      </c>
      <c r="E1156" t="s">
        <v>8221</v>
      </c>
      <c r="F1156">
        <v>3</v>
      </c>
    </row>
    <row r="1157" spans="1:6" hidden="1" x14ac:dyDescent="0.45">
      <c r="A1157" t="s">
        <v>8221</v>
      </c>
      <c r="B1157">
        <v>8</v>
      </c>
      <c r="E1157" t="s">
        <v>8221</v>
      </c>
      <c r="F1157">
        <v>27</v>
      </c>
    </row>
    <row r="1158" spans="1:6" hidden="1" x14ac:dyDescent="0.45">
      <c r="A1158" t="s">
        <v>8221</v>
      </c>
      <c r="B1158">
        <v>0</v>
      </c>
      <c r="E1158" t="s">
        <v>8221</v>
      </c>
      <c r="F1158">
        <v>7</v>
      </c>
    </row>
    <row r="1159" spans="1:6" hidden="1" x14ac:dyDescent="0.45">
      <c r="A1159" t="s">
        <v>8221</v>
      </c>
      <c r="B1159">
        <v>3</v>
      </c>
      <c r="E1159" t="s">
        <v>8221</v>
      </c>
      <c r="F1159">
        <v>5</v>
      </c>
    </row>
    <row r="1160" spans="1:6" hidden="1" x14ac:dyDescent="0.45">
      <c r="A1160" t="s">
        <v>8221</v>
      </c>
      <c r="B1160">
        <v>3</v>
      </c>
      <c r="E1160" t="s">
        <v>8221</v>
      </c>
      <c r="F1160">
        <v>0</v>
      </c>
    </row>
    <row r="1161" spans="1:6" hidden="1" x14ac:dyDescent="0.45">
      <c r="A1161" t="s">
        <v>8221</v>
      </c>
      <c r="B1161">
        <v>0</v>
      </c>
      <c r="E1161" t="s">
        <v>8221</v>
      </c>
      <c r="F1161">
        <v>3</v>
      </c>
    </row>
    <row r="1162" spans="1:6" hidden="1" x14ac:dyDescent="0.45">
      <c r="A1162" t="s">
        <v>8221</v>
      </c>
      <c r="B1162">
        <v>19</v>
      </c>
      <c r="E1162" t="s">
        <v>8221</v>
      </c>
      <c r="F1162">
        <v>6</v>
      </c>
    </row>
    <row r="1163" spans="1:6" hidden="1" x14ac:dyDescent="0.45">
      <c r="A1163" t="s">
        <v>8221</v>
      </c>
      <c r="B1163">
        <v>0</v>
      </c>
      <c r="E1163" t="s">
        <v>8221</v>
      </c>
      <c r="F1163">
        <v>9</v>
      </c>
    </row>
    <row r="1164" spans="1:6" hidden="1" x14ac:dyDescent="0.45">
      <c r="A1164" t="s">
        <v>8221</v>
      </c>
      <c r="B1164">
        <v>2</v>
      </c>
      <c r="E1164" t="s">
        <v>8221</v>
      </c>
      <c r="F1164">
        <v>3</v>
      </c>
    </row>
    <row r="1165" spans="1:6" hidden="1" x14ac:dyDescent="0.45">
      <c r="A1165" t="s">
        <v>8221</v>
      </c>
      <c r="B1165">
        <v>0</v>
      </c>
      <c r="E1165" t="s">
        <v>8221</v>
      </c>
      <c r="F1165">
        <v>2</v>
      </c>
    </row>
    <row r="1166" spans="1:6" hidden="1" x14ac:dyDescent="0.45">
      <c r="A1166" t="s">
        <v>8221</v>
      </c>
      <c r="B1166">
        <v>0</v>
      </c>
      <c r="E1166" t="s">
        <v>8221</v>
      </c>
      <c r="F1166">
        <v>3</v>
      </c>
    </row>
    <row r="1167" spans="1:6" hidden="1" x14ac:dyDescent="0.45">
      <c r="A1167" t="s">
        <v>8221</v>
      </c>
      <c r="B1167">
        <v>25</v>
      </c>
      <c r="E1167" t="s">
        <v>8221</v>
      </c>
      <c r="F1167">
        <v>45</v>
      </c>
    </row>
    <row r="1168" spans="1:6" hidden="1" x14ac:dyDescent="0.45">
      <c r="A1168" t="s">
        <v>8221</v>
      </c>
      <c r="B1168">
        <v>8</v>
      </c>
      <c r="E1168" t="s">
        <v>8221</v>
      </c>
      <c r="F1168">
        <v>9</v>
      </c>
    </row>
    <row r="1169" spans="1:6" hidden="1" x14ac:dyDescent="0.45">
      <c r="A1169" t="s">
        <v>8221</v>
      </c>
      <c r="B1169">
        <v>16</v>
      </c>
      <c r="E1169" t="s">
        <v>8221</v>
      </c>
      <c r="F1169">
        <v>9</v>
      </c>
    </row>
    <row r="1170" spans="1:6" hidden="1" x14ac:dyDescent="0.45">
      <c r="A1170" t="s">
        <v>8221</v>
      </c>
      <c r="B1170">
        <v>3</v>
      </c>
      <c r="E1170" t="s">
        <v>8221</v>
      </c>
      <c r="F1170">
        <v>21</v>
      </c>
    </row>
    <row r="1171" spans="1:6" hidden="1" x14ac:dyDescent="0.45">
      <c r="A1171" t="s">
        <v>8221</v>
      </c>
      <c r="B1171">
        <v>3</v>
      </c>
      <c r="E1171" t="s">
        <v>8221</v>
      </c>
      <c r="F1171">
        <v>17</v>
      </c>
    </row>
    <row r="1172" spans="1:6" hidden="1" x14ac:dyDescent="0.45">
      <c r="A1172" t="s">
        <v>8221</v>
      </c>
      <c r="B1172">
        <v>2</v>
      </c>
      <c r="E1172" t="s">
        <v>8221</v>
      </c>
      <c r="F1172">
        <v>1</v>
      </c>
    </row>
    <row r="1173" spans="1:6" hidden="1" x14ac:dyDescent="0.45">
      <c r="A1173" t="s">
        <v>8221</v>
      </c>
      <c r="B1173">
        <v>1</v>
      </c>
      <c r="E1173" t="s">
        <v>8221</v>
      </c>
      <c r="F1173">
        <v>1</v>
      </c>
    </row>
    <row r="1174" spans="1:6" hidden="1" x14ac:dyDescent="0.45">
      <c r="A1174" t="s">
        <v>8221</v>
      </c>
      <c r="B1174">
        <v>0</v>
      </c>
      <c r="E1174" t="s">
        <v>8221</v>
      </c>
      <c r="F1174">
        <v>14</v>
      </c>
    </row>
    <row r="1175" spans="1:6" hidden="1" x14ac:dyDescent="0.45">
      <c r="A1175" t="s">
        <v>8221</v>
      </c>
      <c r="B1175">
        <v>1</v>
      </c>
      <c r="E1175" t="s">
        <v>8221</v>
      </c>
      <c r="F1175">
        <v>42</v>
      </c>
    </row>
    <row r="1176" spans="1:6" hidden="1" x14ac:dyDescent="0.45">
      <c r="A1176" t="s">
        <v>8221</v>
      </c>
      <c r="B1176">
        <v>19</v>
      </c>
      <c r="E1176" t="s">
        <v>8221</v>
      </c>
      <c r="F1176">
        <v>27</v>
      </c>
    </row>
    <row r="1177" spans="1:6" hidden="1" x14ac:dyDescent="0.45">
      <c r="A1177" t="s">
        <v>8221</v>
      </c>
      <c r="B1177">
        <v>9</v>
      </c>
      <c r="E1177" t="s">
        <v>8221</v>
      </c>
      <c r="F1177">
        <v>5</v>
      </c>
    </row>
    <row r="1178" spans="1:6" hidden="1" x14ac:dyDescent="0.45">
      <c r="A1178" t="s">
        <v>8221</v>
      </c>
      <c r="B1178">
        <v>1</v>
      </c>
      <c r="E1178" t="s">
        <v>8221</v>
      </c>
      <c r="F1178">
        <v>13</v>
      </c>
    </row>
    <row r="1179" spans="1:6" hidden="1" x14ac:dyDescent="0.45">
      <c r="A1179" t="s">
        <v>8221</v>
      </c>
      <c r="B1179">
        <v>0</v>
      </c>
      <c r="E1179" t="s">
        <v>8221</v>
      </c>
      <c r="F1179">
        <v>12</v>
      </c>
    </row>
    <row r="1180" spans="1:6" hidden="1" x14ac:dyDescent="0.45">
      <c r="A1180" t="s">
        <v>8221</v>
      </c>
      <c r="B1180">
        <v>1</v>
      </c>
      <c r="E1180" t="s">
        <v>8221</v>
      </c>
      <c r="F1180">
        <v>90</v>
      </c>
    </row>
    <row r="1181" spans="1:6" hidden="1" x14ac:dyDescent="0.45">
      <c r="A1181" t="s">
        <v>8221</v>
      </c>
      <c r="B1181">
        <v>5</v>
      </c>
      <c r="E1181" t="s">
        <v>8221</v>
      </c>
      <c r="F1181">
        <v>2</v>
      </c>
    </row>
    <row r="1182" spans="1:6" hidden="1" x14ac:dyDescent="0.45">
      <c r="A1182" t="s">
        <v>8221</v>
      </c>
      <c r="B1182">
        <v>85</v>
      </c>
      <c r="E1182" t="s">
        <v>8221</v>
      </c>
      <c r="F1182">
        <v>5</v>
      </c>
    </row>
    <row r="1183" spans="1:6" hidden="1" x14ac:dyDescent="0.45">
      <c r="A1183" t="s">
        <v>8221</v>
      </c>
      <c r="B1183">
        <v>3</v>
      </c>
      <c r="E1183" t="s">
        <v>8221</v>
      </c>
      <c r="F1183">
        <v>31</v>
      </c>
    </row>
    <row r="1184" spans="1:6" hidden="1" x14ac:dyDescent="0.45">
      <c r="A1184" t="s">
        <v>8221</v>
      </c>
      <c r="B1184">
        <v>4</v>
      </c>
      <c r="E1184" t="s">
        <v>8221</v>
      </c>
      <c r="F1184">
        <v>4</v>
      </c>
    </row>
    <row r="1185" spans="1:6" hidden="1" x14ac:dyDescent="0.45">
      <c r="A1185" t="s">
        <v>8221</v>
      </c>
      <c r="B1185">
        <v>3</v>
      </c>
      <c r="E1185" t="s">
        <v>8221</v>
      </c>
      <c r="F1185">
        <v>29</v>
      </c>
    </row>
    <row r="1186" spans="1:6" x14ac:dyDescent="0.45">
      <c r="A1186" t="s">
        <v>8219</v>
      </c>
      <c r="B1186">
        <v>375</v>
      </c>
      <c r="E1186" t="s">
        <v>8221</v>
      </c>
      <c r="F1186">
        <v>2</v>
      </c>
    </row>
    <row r="1187" spans="1:6" x14ac:dyDescent="0.45">
      <c r="A1187" t="s">
        <v>8219</v>
      </c>
      <c r="B1187">
        <v>111</v>
      </c>
      <c r="E1187" t="s">
        <v>8221</v>
      </c>
      <c r="F1187">
        <v>114</v>
      </c>
    </row>
    <row r="1188" spans="1:6" x14ac:dyDescent="0.45">
      <c r="A1188" t="s">
        <v>8219</v>
      </c>
      <c r="B1188">
        <v>123</v>
      </c>
      <c r="E1188" t="s">
        <v>8221</v>
      </c>
      <c r="F1188">
        <v>1</v>
      </c>
    </row>
    <row r="1189" spans="1:6" x14ac:dyDescent="0.45">
      <c r="A1189" t="s">
        <v>8219</v>
      </c>
      <c r="B1189">
        <v>70</v>
      </c>
      <c r="E1189" t="s">
        <v>8221</v>
      </c>
      <c r="F1189">
        <v>76</v>
      </c>
    </row>
    <row r="1190" spans="1:6" x14ac:dyDescent="0.45">
      <c r="A1190" t="s">
        <v>8219</v>
      </c>
      <c r="B1190">
        <v>85</v>
      </c>
      <c r="E1190" t="s">
        <v>8221</v>
      </c>
      <c r="F1190">
        <v>9</v>
      </c>
    </row>
    <row r="1191" spans="1:6" x14ac:dyDescent="0.45">
      <c r="A1191" t="s">
        <v>8219</v>
      </c>
      <c r="B1191">
        <v>86</v>
      </c>
      <c r="E1191" t="s">
        <v>8221</v>
      </c>
      <c r="F1191">
        <v>37</v>
      </c>
    </row>
    <row r="1192" spans="1:6" x14ac:dyDescent="0.45">
      <c r="A1192" t="s">
        <v>8219</v>
      </c>
      <c r="B1192">
        <v>13</v>
      </c>
      <c r="E1192" t="s">
        <v>8221</v>
      </c>
      <c r="F1192">
        <v>0</v>
      </c>
    </row>
    <row r="1193" spans="1:6" x14ac:dyDescent="0.45">
      <c r="A1193" t="s">
        <v>8219</v>
      </c>
      <c r="B1193">
        <v>33</v>
      </c>
      <c r="E1193" t="s">
        <v>8221</v>
      </c>
      <c r="F1193">
        <v>1</v>
      </c>
    </row>
    <row r="1194" spans="1:6" x14ac:dyDescent="0.45">
      <c r="A1194" t="s">
        <v>8219</v>
      </c>
      <c r="B1194">
        <v>15</v>
      </c>
      <c r="E1194" t="s">
        <v>8221</v>
      </c>
      <c r="F1194">
        <v>10</v>
      </c>
    </row>
    <row r="1195" spans="1:6" x14ac:dyDescent="0.45">
      <c r="A1195" t="s">
        <v>8219</v>
      </c>
      <c r="B1195">
        <v>273</v>
      </c>
      <c r="E1195" t="s">
        <v>8221</v>
      </c>
      <c r="F1195">
        <v>1</v>
      </c>
    </row>
    <row r="1196" spans="1:6" x14ac:dyDescent="0.45">
      <c r="A1196" t="s">
        <v>8219</v>
      </c>
      <c r="B1196">
        <v>714</v>
      </c>
      <c r="E1196" t="s">
        <v>8221</v>
      </c>
      <c r="F1196">
        <v>2</v>
      </c>
    </row>
    <row r="1197" spans="1:6" x14ac:dyDescent="0.45">
      <c r="A1197" t="s">
        <v>8219</v>
      </c>
      <c r="B1197">
        <v>170</v>
      </c>
      <c r="E1197" t="s">
        <v>8221</v>
      </c>
      <c r="F1197">
        <v>1</v>
      </c>
    </row>
    <row r="1198" spans="1:6" x14ac:dyDescent="0.45">
      <c r="A1198" t="s">
        <v>8219</v>
      </c>
      <c r="B1198">
        <v>512</v>
      </c>
      <c r="E1198" t="s">
        <v>8221</v>
      </c>
      <c r="F1198">
        <v>10</v>
      </c>
    </row>
    <row r="1199" spans="1:6" x14ac:dyDescent="0.45">
      <c r="A1199" t="s">
        <v>8219</v>
      </c>
      <c r="B1199">
        <v>314</v>
      </c>
      <c r="E1199" t="s">
        <v>8221</v>
      </c>
      <c r="F1199">
        <v>9</v>
      </c>
    </row>
    <row r="1200" spans="1:6" x14ac:dyDescent="0.45">
      <c r="A1200" t="s">
        <v>8219</v>
      </c>
      <c r="B1200">
        <v>167</v>
      </c>
      <c r="E1200" t="s">
        <v>8221</v>
      </c>
      <c r="F1200">
        <v>19</v>
      </c>
    </row>
    <row r="1201" spans="1:6" x14ac:dyDescent="0.45">
      <c r="A1201" t="s">
        <v>8219</v>
      </c>
      <c r="B1201">
        <v>9</v>
      </c>
      <c r="E1201" t="s">
        <v>8221</v>
      </c>
      <c r="F1201">
        <v>0</v>
      </c>
    </row>
    <row r="1202" spans="1:6" x14ac:dyDescent="0.45">
      <c r="A1202" t="s">
        <v>8219</v>
      </c>
      <c r="B1202">
        <v>103</v>
      </c>
      <c r="E1202" t="s">
        <v>8221</v>
      </c>
      <c r="F1202">
        <v>4</v>
      </c>
    </row>
    <row r="1203" spans="1:6" x14ac:dyDescent="0.45">
      <c r="A1203" t="s">
        <v>8219</v>
      </c>
      <c r="B1203">
        <v>111</v>
      </c>
      <c r="E1203" t="s">
        <v>8221</v>
      </c>
      <c r="F1203">
        <v>8</v>
      </c>
    </row>
    <row r="1204" spans="1:6" x14ac:dyDescent="0.45">
      <c r="A1204" t="s">
        <v>8219</v>
      </c>
      <c r="B1204">
        <v>271</v>
      </c>
      <c r="E1204" t="s">
        <v>8221</v>
      </c>
      <c r="F1204">
        <v>24</v>
      </c>
    </row>
    <row r="1205" spans="1:6" x14ac:dyDescent="0.45">
      <c r="A1205" t="s">
        <v>8219</v>
      </c>
      <c r="B1205">
        <v>101</v>
      </c>
      <c r="E1205" t="s">
        <v>8221</v>
      </c>
      <c r="F1205">
        <v>0</v>
      </c>
    </row>
    <row r="1206" spans="1:6" x14ac:dyDescent="0.45">
      <c r="A1206" t="s">
        <v>8219</v>
      </c>
      <c r="B1206">
        <v>57</v>
      </c>
      <c r="E1206" t="s">
        <v>8221</v>
      </c>
      <c r="F1206">
        <v>39</v>
      </c>
    </row>
    <row r="1207" spans="1:6" x14ac:dyDescent="0.45">
      <c r="A1207" t="s">
        <v>8219</v>
      </c>
      <c r="B1207">
        <v>62</v>
      </c>
      <c r="E1207" t="s">
        <v>8221</v>
      </c>
      <c r="F1207">
        <v>6</v>
      </c>
    </row>
    <row r="1208" spans="1:6" x14ac:dyDescent="0.45">
      <c r="A1208" t="s">
        <v>8219</v>
      </c>
      <c r="B1208">
        <v>32</v>
      </c>
      <c r="E1208" t="s">
        <v>8221</v>
      </c>
      <c r="F1208">
        <v>4</v>
      </c>
    </row>
    <row r="1209" spans="1:6" x14ac:dyDescent="0.45">
      <c r="A1209" t="s">
        <v>8219</v>
      </c>
      <c r="B1209">
        <v>141</v>
      </c>
      <c r="E1209" t="s">
        <v>8221</v>
      </c>
      <c r="F1209">
        <v>3</v>
      </c>
    </row>
    <row r="1210" spans="1:6" x14ac:dyDescent="0.45">
      <c r="A1210" t="s">
        <v>8219</v>
      </c>
      <c r="B1210">
        <v>75</v>
      </c>
      <c r="E1210" t="s">
        <v>8221</v>
      </c>
      <c r="F1210">
        <v>53</v>
      </c>
    </row>
    <row r="1211" spans="1:6" x14ac:dyDescent="0.45">
      <c r="A1211" t="s">
        <v>8219</v>
      </c>
      <c r="B1211">
        <v>46</v>
      </c>
      <c r="E1211" t="s">
        <v>8221</v>
      </c>
      <c r="F1211">
        <v>1</v>
      </c>
    </row>
    <row r="1212" spans="1:6" x14ac:dyDescent="0.45">
      <c r="A1212" t="s">
        <v>8219</v>
      </c>
      <c r="B1212">
        <v>103</v>
      </c>
      <c r="E1212" t="s">
        <v>8221</v>
      </c>
      <c r="F1212">
        <v>2</v>
      </c>
    </row>
    <row r="1213" spans="1:6" x14ac:dyDescent="0.45">
      <c r="A1213" t="s">
        <v>8219</v>
      </c>
      <c r="B1213">
        <v>6</v>
      </c>
      <c r="E1213" t="s">
        <v>8221</v>
      </c>
      <c r="F1213">
        <v>25</v>
      </c>
    </row>
    <row r="1214" spans="1:6" x14ac:dyDescent="0.45">
      <c r="A1214" t="s">
        <v>8219</v>
      </c>
      <c r="B1214">
        <v>83</v>
      </c>
      <c r="E1214" t="s">
        <v>8221</v>
      </c>
      <c r="F1214">
        <v>6</v>
      </c>
    </row>
    <row r="1215" spans="1:6" x14ac:dyDescent="0.45">
      <c r="A1215" t="s">
        <v>8219</v>
      </c>
      <c r="B1215">
        <v>108</v>
      </c>
      <c r="E1215" t="s">
        <v>8221</v>
      </c>
      <c r="F1215">
        <v>0</v>
      </c>
    </row>
    <row r="1216" spans="1:6" x14ac:dyDescent="0.45">
      <c r="A1216" t="s">
        <v>8219</v>
      </c>
      <c r="B1216">
        <v>25</v>
      </c>
      <c r="E1216" t="s">
        <v>8221</v>
      </c>
      <c r="F1216">
        <v>12</v>
      </c>
    </row>
    <row r="1217" spans="1:6" x14ac:dyDescent="0.45">
      <c r="A1217" t="s">
        <v>8219</v>
      </c>
      <c r="B1217">
        <v>549</v>
      </c>
      <c r="E1217" t="s">
        <v>8221</v>
      </c>
      <c r="F1217">
        <v>0</v>
      </c>
    </row>
    <row r="1218" spans="1:6" x14ac:dyDescent="0.45">
      <c r="A1218" t="s">
        <v>8219</v>
      </c>
      <c r="B1218">
        <v>222</v>
      </c>
      <c r="E1218" t="s">
        <v>8221</v>
      </c>
      <c r="F1218">
        <v>36</v>
      </c>
    </row>
    <row r="1219" spans="1:6" x14ac:dyDescent="0.45">
      <c r="A1219" t="s">
        <v>8219</v>
      </c>
      <c r="B1219">
        <v>183</v>
      </c>
      <c r="E1219" t="s">
        <v>8221</v>
      </c>
      <c r="F1219">
        <v>0</v>
      </c>
    </row>
    <row r="1220" spans="1:6" x14ac:dyDescent="0.45">
      <c r="A1220" t="s">
        <v>8219</v>
      </c>
      <c r="B1220">
        <v>89</v>
      </c>
      <c r="E1220" t="s">
        <v>8221</v>
      </c>
      <c r="F1220">
        <v>2</v>
      </c>
    </row>
    <row r="1221" spans="1:6" x14ac:dyDescent="0.45">
      <c r="A1221" t="s">
        <v>8219</v>
      </c>
      <c r="B1221">
        <v>253</v>
      </c>
      <c r="E1221" t="s">
        <v>8221</v>
      </c>
      <c r="F1221">
        <v>1</v>
      </c>
    </row>
    <row r="1222" spans="1:6" x14ac:dyDescent="0.45">
      <c r="A1222" t="s">
        <v>8219</v>
      </c>
      <c r="B1222">
        <v>140</v>
      </c>
      <c r="E1222" t="s">
        <v>8221</v>
      </c>
      <c r="F1222">
        <v>59</v>
      </c>
    </row>
    <row r="1223" spans="1:6" x14ac:dyDescent="0.45">
      <c r="A1223" t="s">
        <v>8219</v>
      </c>
      <c r="B1223">
        <v>103</v>
      </c>
      <c r="E1223" t="s">
        <v>8221</v>
      </c>
      <c r="F1223">
        <v>1</v>
      </c>
    </row>
    <row r="1224" spans="1:6" x14ac:dyDescent="0.45">
      <c r="A1224" t="s">
        <v>8219</v>
      </c>
      <c r="B1224">
        <v>138</v>
      </c>
      <c r="E1224" t="s">
        <v>8221</v>
      </c>
      <c r="F1224">
        <v>31</v>
      </c>
    </row>
    <row r="1225" spans="1:6" x14ac:dyDescent="0.45">
      <c r="A1225" t="s">
        <v>8219</v>
      </c>
      <c r="B1225">
        <v>191</v>
      </c>
      <c r="E1225" t="s">
        <v>8221</v>
      </c>
      <c r="F1225">
        <v>18</v>
      </c>
    </row>
    <row r="1226" spans="1:6" hidden="1" x14ac:dyDescent="0.45">
      <c r="A1226" t="s">
        <v>8220</v>
      </c>
      <c r="B1226">
        <v>18</v>
      </c>
      <c r="E1226" t="s">
        <v>8221</v>
      </c>
      <c r="F1226">
        <v>10</v>
      </c>
    </row>
    <row r="1227" spans="1:6" hidden="1" x14ac:dyDescent="0.45">
      <c r="A1227" t="s">
        <v>8220</v>
      </c>
      <c r="B1227">
        <v>3</v>
      </c>
      <c r="E1227" t="s">
        <v>8221</v>
      </c>
      <c r="F1227">
        <v>0</v>
      </c>
    </row>
    <row r="1228" spans="1:6" hidden="1" x14ac:dyDescent="0.45">
      <c r="A1228" t="s">
        <v>8220</v>
      </c>
      <c r="B1228">
        <v>40</v>
      </c>
      <c r="E1228" t="s">
        <v>8221</v>
      </c>
      <c r="F1228">
        <v>14</v>
      </c>
    </row>
    <row r="1229" spans="1:6" hidden="1" x14ac:dyDescent="0.45">
      <c r="A1229" t="s">
        <v>8220</v>
      </c>
      <c r="B1229">
        <v>0</v>
      </c>
      <c r="E1229" t="s">
        <v>8221</v>
      </c>
      <c r="F1229">
        <v>2</v>
      </c>
    </row>
    <row r="1230" spans="1:6" hidden="1" x14ac:dyDescent="0.45">
      <c r="A1230" t="s">
        <v>8220</v>
      </c>
      <c r="B1230">
        <v>24</v>
      </c>
      <c r="E1230" t="s">
        <v>8221</v>
      </c>
      <c r="F1230">
        <v>1</v>
      </c>
    </row>
    <row r="1231" spans="1:6" hidden="1" x14ac:dyDescent="0.45">
      <c r="A1231" t="s">
        <v>8220</v>
      </c>
      <c r="B1231">
        <v>1</v>
      </c>
      <c r="E1231" t="s">
        <v>8221</v>
      </c>
      <c r="F1231">
        <v>3</v>
      </c>
    </row>
    <row r="1232" spans="1:6" hidden="1" x14ac:dyDescent="0.45">
      <c r="A1232" t="s">
        <v>8220</v>
      </c>
      <c r="B1232">
        <v>0</v>
      </c>
      <c r="E1232" t="s">
        <v>8221</v>
      </c>
      <c r="F1232">
        <v>0</v>
      </c>
    </row>
    <row r="1233" spans="1:6" hidden="1" x14ac:dyDescent="0.45">
      <c r="A1233" t="s">
        <v>8220</v>
      </c>
      <c r="B1233">
        <v>0</v>
      </c>
      <c r="E1233" t="s">
        <v>8221</v>
      </c>
      <c r="F1233">
        <v>2</v>
      </c>
    </row>
    <row r="1234" spans="1:6" hidden="1" x14ac:dyDescent="0.45">
      <c r="A1234" t="s">
        <v>8220</v>
      </c>
      <c r="B1234">
        <v>1</v>
      </c>
      <c r="E1234" t="s">
        <v>8221</v>
      </c>
      <c r="F1234">
        <v>0</v>
      </c>
    </row>
    <row r="1235" spans="1:6" hidden="1" x14ac:dyDescent="0.45">
      <c r="A1235" t="s">
        <v>8220</v>
      </c>
      <c r="B1235">
        <v>6</v>
      </c>
      <c r="E1235" t="s">
        <v>8221</v>
      </c>
      <c r="F1235">
        <v>12</v>
      </c>
    </row>
    <row r="1236" spans="1:6" hidden="1" x14ac:dyDescent="0.45">
      <c r="A1236" t="s">
        <v>8220</v>
      </c>
      <c r="B1236">
        <v>0</v>
      </c>
      <c r="E1236" t="s">
        <v>8221</v>
      </c>
      <c r="F1236">
        <v>1</v>
      </c>
    </row>
    <row r="1237" spans="1:6" hidden="1" x14ac:dyDescent="0.45">
      <c r="A1237" t="s">
        <v>8220</v>
      </c>
      <c r="B1237">
        <v>6</v>
      </c>
      <c r="E1237" t="s">
        <v>8221</v>
      </c>
      <c r="F1237">
        <v>8</v>
      </c>
    </row>
    <row r="1238" spans="1:6" hidden="1" x14ac:dyDescent="0.45">
      <c r="A1238" t="s">
        <v>8220</v>
      </c>
      <c r="B1238">
        <v>0</v>
      </c>
      <c r="E1238" t="s">
        <v>8221</v>
      </c>
      <c r="F1238">
        <v>2</v>
      </c>
    </row>
    <row r="1239" spans="1:6" hidden="1" x14ac:dyDescent="0.45">
      <c r="A1239" t="s">
        <v>8220</v>
      </c>
      <c r="B1239">
        <v>0</v>
      </c>
      <c r="E1239" t="s">
        <v>8221</v>
      </c>
      <c r="F1239">
        <v>31</v>
      </c>
    </row>
    <row r="1240" spans="1:6" hidden="1" x14ac:dyDescent="0.45">
      <c r="A1240" t="s">
        <v>8220</v>
      </c>
      <c r="B1240">
        <v>3</v>
      </c>
      <c r="E1240" t="s">
        <v>8221</v>
      </c>
      <c r="F1240">
        <v>5</v>
      </c>
    </row>
    <row r="1241" spans="1:6" hidden="1" x14ac:dyDescent="0.45">
      <c r="A1241" t="s">
        <v>8220</v>
      </c>
      <c r="B1241">
        <v>0</v>
      </c>
      <c r="E1241" t="s">
        <v>8221</v>
      </c>
      <c r="F1241">
        <v>1</v>
      </c>
    </row>
    <row r="1242" spans="1:6" hidden="1" x14ac:dyDescent="0.45">
      <c r="A1242" t="s">
        <v>8220</v>
      </c>
      <c r="B1242">
        <v>8</v>
      </c>
      <c r="E1242" t="s">
        <v>8221</v>
      </c>
      <c r="F1242">
        <v>12</v>
      </c>
    </row>
    <row r="1243" spans="1:6" hidden="1" x14ac:dyDescent="0.45">
      <c r="A1243" t="s">
        <v>8220</v>
      </c>
      <c r="B1243">
        <v>34</v>
      </c>
      <c r="E1243" t="s">
        <v>8221</v>
      </c>
      <c r="F1243">
        <v>4</v>
      </c>
    </row>
    <row r="1244" spans="1:6" hidden="1" x14ac:dyDescent="0.45">
      <c r="A1244" t="s">
        <v>8220</v>
      </c>
      <c r="B1244">
        <v>1</v>
      </c>
      <c r="E1244" t="s">
        <v>8221</v>
      </c>
      <c r="F1244">
        <v>0</v>
      </c>
    </row>
    <row r="1245" spans="1:6" hidden="1" x14ac:dyDescent="0.45">
      <c r="A1245" t="s">
        <v>8220</v>
      </c>
      <c r="B1245">
        <v>38</v>
      </c>
      <c r="E1245" t="s">
        <v>8221</v>
      </c>
      <c r="F1245">
        <v>7</v>
      </c>
    </row>
    <row r="1246" spans="1:6" x14ac:dyDescent="0.45">
      <c r="A1246" t="s">
        <v>8219</v>
      </c>
      <c r="B1246">
        <v>45</v>
      </c>
      <c r="E1246" t="s">
        <v>8221</v>
      </c>
      <c r="F1246">
        <v>2</v>
      </c>
    </row>
    <row r="1247" spans="1:6" x14ac:dyDescent="0.45">
      <c r="A1247" t="s">
        <v>8219</v>
      </c>
      <c r="B1247">
        <v>17</v>
      </c>
      <c r="E1247" t="s">
        <v>8221</v>
      </c>
      <c r="F1247">
        <v>1</v>
      </c>
    </row>
    <row r="1248" spans="1:6" x14ac:dyDescent="0.45">
      <c r="A1248" t="s">
        <v>8219</v>
      </c>
      <c r="B1248">
        <v>31</v>
      </c>
      <c r="E1248" t="s">
        <v>8221</v>
      </c>
      <c r="F1248">
        <v>4</v>
      </c>
    </row>
    <row r="1249" spans="1:6" x14ac:dyDescent="0.45">
      <c r="A1249" t="s">
        <v>8219</v>
      </c>
      <c r="B1249">
        <v>50</v>
      </c>
      <c r="E1249" t="s">
        <v>8221</v>
      </c>
      <c r="F1249">
        <v>6</v>
      </c>
    </row>
    <row r="1250" spans="1:6" x14ac:dyDescent="0.45">
      <c r="A1250" t="s">
        <v>8219</v>
      </c>
      <c r="B1250">
        <v>59</v>
      </c>
      <c r="E1250" t="s">
        <v>8221</v>
      </c>
      <c r="F1250">
        <v>8</v>
      </c>
    </row>
    <row r="1251" spans="1:6" x14ac:dyDescent="0.45">
      <c r="A1251" t="s">
        <v>8219</v>
      </c>
      <c r="B1251">
        <v>81</v>
      </c>
      <c r="E1251" t="s">
        <v>8221</v>
      </c>
      <c r="F1251">
        <v>14</v>
      </c>
    </row>
    <row r="1252" spans="1:6" x14ac:dyDescent="0.45">
      <c r="A1252" t="s">
        <v>8219</v>
      </c>
      <c r="B1252">
        <v>508</v>
      </c>
      <c r="E1252" t="s">
        <v>8221</v>
      </c>
      <c r="F1252">
        <v>0</v>
      </c>
    </row>
    <row r="1253" spans="1:6" x14ac:dyDescent="0.45">
      <c r="A1253" t="s">
        <v>8219</v>
      </c>
      <c r="B1253">
        <v>74</v>
      </c>
      <c r="E1253" t="s">
        <v>8221</v>
      </c>
      <c r="F1253">
        <v>4</v>
      </c>
    </row>
    <row r="1254" spans="1:6" x14ac:dyDescent="0.45">
      <c r="A1254" t="s">
        <v>8219</v>
      </c>
      <c r="B1254">
        <v>141</v>
      </c>
      <c r="E1254" t="s">
        <v>8221</v>
      </c>
      <c r="F1254">
        <v>0</v>
      </c>
    </row>
    <row r="1255" spans="1:6" x14ac:dyDescent="0.45">
      <c r="A1255" t="s">
        <v>8219</v>
      </c>
      <c r="B1255">
        <v>711</v>
      </c>
      <c r="E1255" t="s">
        <v>8221</v>
      </c>
      <c r="F1255">
        <v>0</v>
      </c>
    </row>
    <row r="1256" spans="1:6" x14ac:dyDescent="0.45">
      <c r="A1256" t="s">
        <v>8219</v>
      </c>
      <c r="B1256">
        <v>141</v>
      </c>
      <c r="E1256" t="s">
        <v>8221</v>
      </c>
      <c r="F1256">
        <v>1</v>
      </c>
    </row>
    <row r="1257" spans="1:6" x14ac:dyDescent="0.45">
      <c r="A1257" t="s">
        <v>8219</v>
      </c>
      <c r="B1257">
        <v>109</v>
      </c>
      <c r="E1257" t="s">
        <v>8221</v>
      </c>
      <c r="F1257">
        <v>1</v>
      </c>
    </row>
    <row r="1258" spans="1:6" x14ac:dyDescent="0.45">
      <c r="A1258" t="s">
        <v>8219</v>
      </c>
      <c r="B1258">
        <v>361</v>
      </c>
      <c r="E1258" t="s">
        <v>8221</v>
      </c>
      <c r="F1258">
        <v>1</v>
      </c>
    </row>
    <row r="1259" spans="1:6" x14ac:dyDescent="0.45">
      <c r="A1259" t="s">
        <v>8219</v>
      </c>
      <c r="B1259">
        <v>176</v>
      </c>
      <c r="E1259" t="s">
        <v>8221</v>
      </c>
      <c r="F1259">
        <v>1</v>
      </c>
    </row>
    <row r="1260" spans="1:6" x14ac:dyDescent="0.45">
      <c r="A1260" t="s">
        <v>8219</v>
      </c>
      <c r="B1260">
        <v>670</v>
      </c>
      <c r="E1260" t="s">
        <v>8221</v>
      </c>
      <c r="F1260">
        <v>4</v>
      </c>
    </row>
    <row r="1261" spans="1:6" x14ac:dyDescent="0.45">
      <c r="A1261" t="s">
        <v>8219</v>
      </c>
      <c r="B1261">
        <v>96</v>
      </c>
      <c r="E1261" t="s">
        <v>8221</v>
      </c>
      <c r="F1261">
        <v>0</v>
      </c>
    </row>
    <row r="1262" spans="1:6" x14ac:dyDescent="0.45">
      <c r="A1262" t="s">
        <v>8219</v>
      </c>
      <c r="B1262">
        <v>74</v>
      </c>
      <c r="E1262" t="s">
        <v>8221</v>
      </c>
      <c r="F1262">
        <v>0</v>
      </c>
    </row>
    <row r="1263" spans="1:6" x14ac:dyDescent="0.45">
      <c r="A1263" t="s">
        <v>8219</v>
      </c>
      <c r="B1263">
        <v>52</v>
      </c>
      <c r="E1263" t="s">
        <v>8221</v>
      </c>
      <c r="F1263">
        <v>2</v>
      </c>
    </row>
    <row r="1264" spans="1:6" x14ac:dyDescent="0.45">
      <c r="A1264" t="s">
        <v>8219</v>
      </c>
      <c r="B1264">
        <v>105</v>
      </c>
      <c r="E1264" t="s">
        <v>8221</v>
      </c>
      <c r="F1264">
        <v>24</v>
      </c>
    </row>
    <row r="1265" spans="1:6" x14ac:dyDescent="0.45">
      <c r="A1265" t="s">
        <v>8219</v>
      </c>
      <c r="B1265">
        <v>41</v>
      </c>
      <c r="E1265" t="s">
        <v>8221</v>
      </c>
      <c r="F1265">
        <v>1</v>
      </c>
    </row>
    <row r="1266" spans="1:6" x14ac:dyDescent="0.45">
      <c r="A1266" t="s">
        <v>8219</v>
      </c>
      <c r="B1266">
        <v>34</v>
      </c>
      <c r="E1266" t="s">
        <v>8221</v>
      </c>
      <c r="F1266">
        <v>2</v>
      </c>
    </row>
    <row r="1267" spans="1:6" x14ac:dyDescent="0.45">
      <c r="A1267" t="s">
        <v>8219</v>
      </c>
      <c r="B1267">
        <v>66</v>
      </c>
      <c r="E1267" t="s">
        <v>8221</v>
      </c>
      <c r="F1267">
        <v>1</v>
      </c>
    </row>
    <row r="1268" spans="1:6" x14ac:dyDescent="0.45">
      <c r="A1268" t="s">
        <v>8219</v>
      </c>
      <c r="B1268">
        <v>50</v>
      </c>
      <c r="E1268" t="s">
        <v>8221</v>
      </c>
      <c r="F1268">
        <v>37</v>
      </c>
    </row>
    <row r="1269" spans="1:6" x14ac:dyDescent="0.45">
      <c r="A1269" t="s">
        <v>8219</v>
      </c>
      <c r="B1269">
        <v>159</v>
      </c>
      <c r="E1269" t="s">
        <v>8221</v>
      </c>
      <c r="F1269">
        <v>5</v>
      </c>
    </row>
    <row r="1270" spans="1:6" x14ac:dyDescent="0.45">
      <c r="A1270" t="s">
        <v>8219</v>
      </c>
      <c r="B1270">
        <v>182</v>
      </c>
      <c r="E1270" t="s">
        <v>8221</v>
      </c>
      <c r="F1270">
        <v>4</v>
      </c>
    </row>
    <row r="1271" spans="1:6" x14ac:dyDescent="0.45">
      <c r="A1271" t="s">
        <v>8219</v>
      </c>
      <c r="B1271">
        <v>206</v>
      </c>
      <c r="E1271" t="s">
        <v>8221</v>
      </c>
      <c r="F1271">
        <v>16</v>
      </c>
    </row>
    <row r="1272" spans="1:6" x14ac:dyDescent="0.45">
      <c r="A1272" t="s">
        <v>8219</v>
      </c>
      <c r="B1272">
        <v>169</v>
      </c>
      <c r="E1272" t="s">
        <v>8221</v>
      </c>
      <c r="F1272">
        <v>9</v>
      </c>
    </row>
    <row r="1273" spans="1:6" x14ac:dyDescent="0.45">
      <c r="A1273" t="s">
        <v>8219</v>
      </c>
      <c r="B1273">
        <v>31</v>
      </c>
      <c r="E1273" t="s">
        <v>8221</v>
      </c>
      <c r="F1273">
        <v>0</v>
      </c>
    </row>
    <row r="1274" spans="1:6" x14ac:dyDescent="0.45">
      <c r="A1274" t="s">
        <v>8219</v>
      </c>
      <c r="B1274">
        <v>28</v>
      </c>
      <c r="E1274" t="s">
        <v>8221</v>
      </c>
      <c r="F1274">
        <v>40</v>
      </c>
    </row>
    <row r="1275" spans="1:6" x14ac:dyDescent="0.45">
      <c r="A1275" t="s">
        <v>8219</v>
      </c>
      <c r="B1275">
        <v>54</v>
      </c>
      <c r="E1275" t="s">
        <v>8221</v>
      </c>
      <c r="F1275">
        <v>0</v>
      </c>
    </row>
    <row r="1276" spans="1:6" x14ac:dyDescent="0.45">
      <c r="A1276" t="s">
        <v>8219</v>
      </c>
      <c r="B1276">
        <v>467</v>
      </c>
      <c r="E1276" t="s">
        <v>8221</v>
      </c>
      <c r="F1276">
        <v>2</v>
      </c>
    </row>
    <row r="1277" spans="1:6" x14ac:dyDescent="0.45">
      <c r="A1277" t="s">
        <v>8219</v>
      </c>
      <c r="B1277">
        <v>389</v>
      </c>
      <c r="E1277" t="s">
        <v>8221</v>
      </c>
      <c r="F1277">
        <v>1</v>
      </c>
    </row>
    <row r="1278" spans="1:6" x14ac:dyDescent="0.45">
      <c r="A1278" t="s">
        <v>8219</v>
      </c>
      <c r="B1278">
        <v>68</v>
      </c>
      <c r="E1278" t="s">
        <v>8221</v>
      </c>
      <c r="F1278">
        <v>9</v>
      </c>
    </row>
    <row r="1279" spans="1:6" x14ac:dyDescent="0.45">
      <c r="A1279" t="s">
        <v>8219</v>
      </c>
      <c r="B1279">
        <v>413</v>
      </c>
      <c r="E1279" t="s">
        <v>8221</v>
      </c>
      <c r="F1279">
        <v>34</v>
      </c>
    </row>
    <row r="1280" spans="1:6" x14ac:dyDescent="0.45">
      <c r="A1280" t="s">
        <v>8219</v>
      </c>
      <c r="B1280">
        <v>190</v>
      </c>
      <c r="E1280" t="s">
        <v>8221</v>
      </c>
      <c r="F1280">
        <v>23</v>
      </c>
    </row>
    <row r="1281" spans="1:6" x14ac:dyDescent="0.45">
      <c r="A1281" t="s">
        <v>8219</v>
      </c>
      <c r="B1281">
        <v>189</v>
      </c>
      <c r="E1281" t="s">
        <v>8221</v>
      </c>
      <c r="F1281">
        <v>19</v>
      </c>
    </row>
    <row r="1282" spans="1:6" x14ac:dyDescent="0.45">
      <c r="A1282" t="s">
        <v>8219</v>
      </c>
      <c r="B1282">
        <v>130</v>
      </c>
      <c r="E1282" t="s">
        <v>8221</v>
      </c>
      <c r="F1282">
        <v>50</v>
      </c>
    </row>
    <row r="1283" spans="1:6" x14ac:dyDescent="0.45">
      <c r="A1283" t="s">
        <v>8219</v>
      </c>
      <c r="B1283">
        <v>74</v>
      </c>
      <c r="E1283" t="s">
        <v>8221</v>
      </c>
      <c r="F1283">
        <v>12</v>
      </c>
    </row>
    <row r="1284" spans="1:6" x14ac:dyDescent="0.45">
      <c r="A1284" t="s">
        <v>8219</v>
      </c>
      <c r="B1284">
        <v>274</v>
      </c>
      <c r="E1284" t="s">
        <v>8221</v>
      </c>
      <c r="F1284">
        <v>8</v>
      </c>
    </row>
    <row r="1285" spans="1:6" x14ac:dyDescent="0.45">
      <c r="A1285" t="s">
        <v>8219</v>
      </c>
      <c r="B1285">
        <v>22</v>
      </c>
      <c r="E1285" t="s">
        <v>8221</v>
      </c>
      <c r="F1285">
        <v>9</v>
      </c>
    </row>
    <row r="1286" spans="1:6" x14ac:dyDescent="0.45">
      <c r="A1286" t="s">
        <v>8219</v>
      </c>
      <c r="B1286">
        <v>31</v>
      </c>
      <c r="E1286" t="s">
        <v>8221</v>
      </c>
      <c r="F1286">
        <v>43</v>
      </c>
    </row>
    <row r="1287" spans="1:6" x14ac:dyDescent="0.45">
      <c r="A1287" t="s">
        <v>8219</v>
      </c>
      <c r="B1287">
        <v>63</v>
      </c>
      <c r="E1287" t="s">
        <v>8221</v>
      </c>
      <c r="F1287">
        <v>28</v>
      </c>
    </row>
    <row r="1288" spans="1:6" x14ac:dyDescent="0.45">
      <c r="A1288" t="s">
        <v>8219</v>
      </c>
      <c r="B1288">
        <v>20</v>
      </c>
      <c r="E1288" t="s">
        <v>8221</v>
      </c>
      <c r="F1288">
        <v>4</v>
      </c>
    </row>
    <row r="1289" spans="1:6" x14ac:dyDescent="0.45">
      <c r="A1289" t="s">
        <v>8219</v>
      </c>
      <c r="B1289">
        <v>25</v>
      </c>
      <c r="E1289" t="s">
        <v>8221</v>
      </c>
      <c r="F1289">
        <v>24</v>
      </c>
    </row>
    <row r="1290" spans="1:6" x14ac:dyDescent="0.45">
      <c r="A1290" t="s">
        <v>8219</v>
      </c>
      <c r="B1290">
        <v>61</v>
      </c>
      <c r="E1290" t="s">
        <v>8221</v>
      </c>
      <c r="F1290">
        <v>2</v>
      </c>
    </row>
    <row r="1291" spans="1:6" x14ac:dyDescent="0.45">
      <c r="A1291" t="s">
        <v>8219</v>
      </c>
      <c r="B1291">
        <v>52</v>
      </c>
      <c r="E1291" t="s">
        <v>8221</v>
      </c>
      <c r="F1291">
        <v>2</v>
      </c>
    </row>
    <row r="1292" spans="1:6" x14ac:dyDescent="0.45">
      <c r="A1292" t="s">
        <v>8219</v>
      </c>
      <c r="B1292">
        <v>86</v>
      </c>
      <c r="E1292" t="s">
        <v>8221</v>
      </c>
      <c r="F1292">
        <v>20</v>
      </c>
    </row>
    <row r="1293" spans="1:6" x14ac:dyDescent="0.45">
      <c r="A1293" t="s">
        <v>8219</v>
      </c>
      <c r="B1293">
        <v>42</v>
      </c>
      <c r="E1293" t="s">
        <v>8221</v>
      </c>
      <c r="F1293">
        <v>1</v>
      </c>
    </row>
    <row r="1294" spans="1:6" x14ac:dyDescent="0.45">
      <c r="A1294" t="s">
        <v>8219</v>
      </c>
      <c r="B1294">
        <v>52</v>
      </c>
      <c r="E1294" t="s">
        <v>8221</v>
      </c>
      <c r="F1294">
        <v>1</v>
      </c>
    </row>
    <row r="1295" spans="1:6" x14ac:dyDescent="0.45">
      <c r="A1295" t="s">
        <v>8219</v>
      </c>
      <c r="B1295">
        <v>120</v>
      </c>
      <c r="E1295" t="s">
        <v>8221</v>
      </c>
      <c r="F1295">
        <v>4</v>
      </c>
    </row>
    <row r="1296" spans="1:6" x14ac:dyDescent="0.45">
      <c r="A1296" t="s">
        <v>8219</v>
      </c>
      <c r="B1296">
        <v>22</v>
      </c>
      <c r="E1296" t="s">
        <v>8221</v>
      </c>
      <c r="F1296">
        <v>1</v>
      </c>
    </row>
    <row r="1297" spans="1:6" x14ac:dyDescent="0.45">
      <c r="A1297" t="s">
        <v>8219</v>
      </c>
      <c r="B1297">
        <v>64</v>
      </c>
      <c r="E1297" t="s">
        <v>8221</v>
      </c>
      <c r="F1297">
        <v>1</v>
      </c>
    </row>
    <row r="1298" spans="1:6" x14ac:dyDescent="0.45">
      <c r="A1298" t="s">
        <v>8219</v>
      </c>
      <c r="B1298">
        <v>23</v>
      </c>
      <c r="E1298" t="s">
        <v>8221</v>
      </c>
      <c r="F1298">
        <v>13</v>
      </c>
    </row>
    <row r="1299" spans="1:6" x14ac:dyDescent="0.45">
      <c r="A1299" t="s">
        <v>8219</v>
      </c>
      <c r="B1299">
        <v>238</v>
      </c>
      <c r="E1299" t="s">
        <v>8221</v>
      </c>
      <c r="F1299">
        <v>1</v>
      </c>
    </row>
    <row r="1300" spans="1:6" x14ac:dyDescent="0.45">
      <c r="A1300" t="s">
        <v>8219</v>
      </c>
      <c r="B1300">
        <v>33</v>
      </c>
      <c r="E1300" t="s">
        <v>8221</v>
      </c>
      <c r="F1300">
        <v>1</v>
      </c>
    </row>
    <row r="1301" spans="1:6" x14ac:dyDescent="0.45">
      <c r="A1301" t="s">
        <v>8219</v>
      </c>
      <c r="B1301">
        <v>32</v>
      </c>
      <c r="E1301" t="s">
        <v>8221</v>
      </c>
      <c r="F1301">
        <v>0</v>
      </c>
    </row>
    <row r="1302" spans="1:6" x14ac:dyDescent="0.45">
      <c r="A1302" t="s">
        <v>8219</v>
      </c>
      <c r="B1302">
        <v>24</v>
      </c>
      <c r="E1302" t="s">
        <v>8221</v>
      </c>
      <c r="F1302">
        <v>3</v>
      </c>
    </row>
    <row r="1303" spans="1:6" x14ac:dyDescent="0.45">
      <c r="A1303" t="s">
        <v>8219</v>
      </c>
      <c r="B1303">
        <v>29</v>
      </c>
      <c r="E1303" t="s">
        <v>8221</v>
      </c>
      <c r="F1303">
        <v>14</v>
      </c>
    </row>
    <row r="1304" spans="1:6" x14ac:dyDescent="0.45">
      <c r="A1304" t="s">
        <v>8219</v>
      </c>
      <c r="B1304">
        <v>50</v>
      </c>
      <c r="E1304" t="s">
        <v>8221</v>
      </c>
      <c r="F1304">
        <v>2</v>
      </c>
    </row>
    <row r="1305" spans="1:6" x14ac:dyDescent="0.45">
      <c r="A1305" t="s">
        <v>8219</v>
      </c>
      <c r="B1305">
        <v>108</v>
      </c>
      <c r="E1305" t="s">
        <v>8221</v>
      </c>
      <c r="F1305">
        <v>5</v>
      </c>
    </row>
    <row r="1306" spans="1:6" hidden="1" x14ac:dyDescent="0.45">
      <c r="A1306" t="s">
        <v>8220</v>
      </c>
      <c r="B1306">
        <v>104</v>
      </c>
      <c r="E1306" t="s">
        <v>8221</v>
      </c>
      <c r="F1306">
        <v>14</v>
      </c>
    </row>
    <row r="1307" spans="1:6" hidden="1" x14ac:dyDescent="0.45">
      <c r="A1307" t="s">
        <v>8220</v>
      </c>
      <c r="B1307">
        <v>86</v>
      </c>
      <c r="E1307" t="s">
        <v>8221</v>
      </c>
      <c r="F1307">
        <v>9</v>
      </c>
    </row>
    <row r="1308" spans="1:6" hidden="1" x14ac:dyDescent="0.45">
      <c r="A1308" t="s">
        <v>8220</v>
      </c>
      <c r="B1308">
        <v>356</v>
      </c>
      <c r="E1308" t="s">
        <v>8221</v>
      </c>
      <c r="F1308">
        <v>8</v>
      </c>
    </row>
    <row r="1309" spans="1:6" hidden="1" x14ac:dyDescent="0.45">
      <c r="A1309" t="s">
        <v>8220</v>
      </c>
      <c r="B1309">
        <v>45</v>
      </c>
      <c r="E1309" t="s">
        <v>8221</v>
      </c>
      <c r="F1309">
        <v>7</v>
      </c>
    </row>
    <row r="1310" spans="1:6" hidden="1" x14ac:dyDescent="0.45">
      <c r="A1310" t="s">
        <v>8220</v>
      </c>
      <c r="B1310">
        <v>38</v>
      </c>
      <c r="E1310" t="s">
        <v>8221</v>
      </c>
      <c r="F1310">
        <v>0</v>
      </c>
    </row>
    <row r="1311" spans="1:6" hidden="1" x14ac:dyDescent="0.45">
      <c r="A1311" t="s">
        <v>8220</v>
      </c>
      <c r="B1311">
        <v>35</v>
      </c>
      <c r="E1311" t="s">
        <v>8221</v>
      </c>
      <c r="F1311">
        <v>84</v>
      </c>
    </row>
    <row r="1312" spans="1:6" hidden="1" x14ac:dyDescent="0.45">
      <c r="A1312" t="s">
        <v>8220</v>
      </c>
      <c r="B1312">
        <v>24</v>
      </c>
      <c r="E1312" t="s">
        <v>8221</v>
      </c>
      <c r="F1312">
        <v>11</v>
      </c>
    </row>
    <row r="1313" spans="1:6" hidden="1" x14ac:dyDescent="0.45">
      <c r="A1313" t="s">
        <v>8220</v>
      </c>
      <c r="B1313">
        <v>100</v>
      </c>
      <c r="E1313" t="s">
        <v>8221</v>
      </c>
      <c r="F1313">
        <v>1</v>
      </c>
    </row>
    <row r="1314" spans="1:6" hidden="1" x14ac:dyDescent="0.45">
      <c r="A1314" t="s">
        <v>8220</v>
      </c>
      <c r="B1314">
        <v>1</v>
      </c>
      <c r="E1314" t="s">
        <v>8221</v>
      </c>
      <c r="F1314">
        <v>4</v>
      </c>
    </row>
    <row r="1315" spans="1:6" hidden="1" x14ac:dyDescent="0.45">
      <c r="A1315" t="s">
        <v>8220</v>
      </c>
      <c r="B1315">
        <v>122</v>
      </c>
      <c r="E1315" t="s">
        <v>8221</v>
      </c>
      <c r="F1315">
        <v>10</v>
      </c>
    </row>
    <row r="1316" spans="1:6" hidden="1" x14ac:dyDescent="0.45">
      <c r="A1316" t="s">
        <v>8220</v>
      </c>
      <c r="B1316">
        <v>11</v>
      </c>
      <c r="E1316" t="s">
        <v>8221</v>
      </c>
      <c r="F1316">
        <v>16</v>
      </c>
    </row>
    <row r="1317" spans="1:6" hidden="1" x14ac:dyDescent="0.45">
      <c r="A1317" t="s">
        <v>8220</v>
      </c>
      <c r="B1317">
        <v>248</v>
      </c>
      <c r="E1317" t="s">
        <v>8221</v>
      </c>
      <c r="F1317">
        <v>2</v>
      </c>
    </row>
    <row r="1318" spans="1:6" hidden="1" x14ac:dyDescent="0.45">
      <c r="A1318" t="s">
        <v>8220</v>
      </c>
      <c r="B1318">
        <v>1</v>
      </c>
      <c r="E1318" t="s">
        <v>8221</v>
      </c>
      <c r="F1318">
        <v>5</v>
      </c>
    </row>
    <row r="1319" spans="1:6" hidden="1" x14ac:dyDescent="0.45">
      <c r="A1319" t="s">
        <v>8220</v>
      </c>
      <c r="B1319">
        <v>19</v>
      </c>
      <c r="E1319" t="s">
        <v>8221</v>
      </c>
      <c r="F1319">
        <v>1</v>
      </c>
    </row>
    <row r="1320" spans="1:6" hidden="1" x14ac:dyDescent="0.45">
      <c r="A1320" t="s">
        <v>8220</v>
      </c>
      <c r="B1320">
        <v>135</v>
      </c>
      <c r="E1320" t="s">
        <v>8221</v>
      </c>
      <c r="F1320">
        <v>31</v>
      </c>
    </row>
    <row r="1321" spans="1:6" hidden="1" x14ac:dyDescent="0.45">
      <c r="A1321" t="s">
        <v>8220</v>
      </c>
      <c r="B1321">
        <v>9</v>
      </c>
      <c r="E1321" t="s">
        <v>8221</v>
      </c>
      <c r="F1321">
        <v>0</v>
      </c>
    </row>
    <row r="1322" spans="1:6" hidden="1" x14ac:dyDescent="0.45">
      <c r="A1322" t="s">
        <v>8220</v>
      </c>
      <c r="B1322">
        <v>3</v>
      </c>
      <c r="E1322" t="s">
        <v>8221</v>
      </c>
      <c r="F1322">
        <v>2</v>
      </c>
    </row>
    <row r="1323" spans="1:6" hidden="1" x14ac:dyDescent="0.45">
      <c r="A1323" t="s">
        <v>8220</v>
      </c>
      <c r="B1323">
        <v>7</v>
      </c>
      <c r="E1323" t="s">
        <v>8221</v>
      </c>
      <c r="F1323">
        <v>7</v>
      </c>
    </row>
    <row r="1324" spans="1:6" hidden="1" x14ac:dyDescent="0.45">
      <c r="A1324" t="s">
        <v>8220</v>
      </c>
      <c r="B1324">
        <v>4</v>
      </c>
      <c r="E1324" t="s">
        <v>8221</v>
      </c>
      <c r="F1324">
        <v>16</v>
      </c>
    </row>
    <row r="1325" spans="1:6" hidden="1" x14ac:dyDescent="0.45">
      <c r="A1325" t="s">
        <v>8220</v>
      </c>
      <c r="B1325">
        <v>44</v>
      </c>
      <c r="E1325" t="s">
        <v>8221</v>
      </c>
      <c r="F1325">
        <v>4</v>
      </c>
    </row>
    <row r="1326" spans="1:6" hidden="1" x14ac:dyDescent="0.45">
      <c r="A1326" t="s">
        <v>8220</v>
      </c>
      <c r="B1326">
        <v>90</v>
      </c>
      <c r="E1326" t="s">
        <v>8221</v>
      </c>
      <c r="F1326">
        <v>4</v>
      </c>
    </row>
    <row r="1327" spans="1:6" hidden="1" x14ac:dyDescent="0.45">
      <c r="A1327" t="s">
        <v>8220</v>
      </c>
      <c r="B1327">
        <v>8</v>
      </c>
      <c r="E1327" t="s">
        <v>8221</v>
      </c>
      <c r="F1327">
        <v>4</v>
      </c>
    </row>
    <row r="1328" spans="1:6" hidden="1" x14ac:dyDescent="0.45">
      <c r="A1328" t="s">
        <v>8220</v>
      </c>
      <c r="B1328">
        <v>11</v>
      </c>
      <c r="E1328" t="s">
        <v>8221</v>
      </c>
      <c r="F1328">
        <v>3</v>
      </c>
    </row>
    <row r="1329" spans="1:6" hidden="1" x14ac:dyDescent="0.45">
      <c r="A1329" t="s">
        <v>8220</v>
      </c>
      <c r="B1329">
        <v>41</v>
      </c>
      <c r="E1329" t="s">
        <v>8221</v>
      </c>
      <c r="F1329">
        <v>36</v>
      </c>
    </row>
    <row r="1330" spans="1:6" hidden="1" x14ac:dyDescent="0.45">
      <c r="A1330" t="s">
        <v>8220</v>
      </c>
      <c r="B1330">
        <v>15</v>
      </c>
      <c r="E1330" t="s">
        <v>8221</v>
      </c>
      <c r="F1330">
        <v>1</v>
      </c>
    </row>
    <row r="1331" spans="1:6" hidden="1" x14ac:dyDescent="0.45">
      <c r="A1331" t="s">
        <v>8220</v>
      </c>
      <c r="B1331">
        <v>9</v>
      </c>
      <c r="E1331" t="s">
        <v>8221</v>
      </c>
      <c r="F1331">
        <v>7</v>
      </c>
    </row>
    <row r="1332" spans="1:6" hidden="1" x14ac:dyDescent="0.45">
      <c r="A1332" t="s">
        <v>8220</v>
      </c>
      <c r="B1332">
        <v>50</v>
      </c>
      <c r="E1332" t="s">
        <v>8221</v>
      </c>
      <c r="F1332">
        <v>27</v>
      </c>
    </row>
    <row r="1333" spans="1:6" hidden="1" x14ac:dyDescent="0.45">
      <c r="A1333" t="s">
        <v>8220</v>
      </c>
      <c r="B1333">
        <v>34</v>
      </c>
      <c r="E1333" t="s">
        <v>8221</v>
      </c>
      <c r="F1333">
        <v>1</v>
      </c>
    </row>
    <row r="1334" spans="1:6" hidden="1" x14ac:dyDescent="0.45">
      <c r="A1334" t="s">
        <v>8220</v>
      </c>
      <c r="B1334">
        <v>0</v>
      </c>
      <c r="E1334" t="s">
        <v>8221</v>
      </c>
      <c r="F1334">
        <v>0</v>
      </c>
    </row>
    <row r="1335" spans="1:6" hidden="1" x14ac:dyDescent="0.45">
      <c r="A1335" t="s">
        <v>8220</v>
      </c>
      <c r="B1335">
        <v>0</v>
      </c>
      <c r="E1335" t="s">
        <v>8221</v>
      </c>
      <c r="F1335">
        <v>1</v>
      </c>
    </row>
    <row r="1336" spans="1:6" hidden="1" x14ac:dyDescent="0.45">
      <c r="A1336" t="s">
        <v>8220</v>
      </c>
      <c r="B1336">
        <v>276</v>
      </c>
      <c r="E1336" t="s">
        <v>8221</v>
      </c>
      <c r="F1336">
        <v>3</v>
      </c>
    </row>
    <row r="1337" spans="1:6" hidden="1" x14ac:dyDescent="0.45">
      <c r="A1337" t="s">
        <v>8220</v>
      </c>
      <c r="B1337">
        <v>16</v>
      </c>
      <c r="E1337" t="s">
        <v>8221</v>
      </c>
      <c r="F1337">
        <v>3</v>
      </c>
    </row>
    <row r="1338" spans="1:6" hidden="1" x14ac:dyDescent="0.45">
      <c r="A1338" t="s">
        <v>8220</v>
      </c>
      <c r="B1338">
        <v>224</v>
      </c>
      <c r="E1338" t="s">
        <v>8221</v>
      </c>
      <c r="F1338">
        <v>3</v>
      </c>
    </row>
    <row r="1339" spans="1:6" hidden="1" x14ac:dyDescent="0.45">
      <c r="A1339" t="s">
        <v>8220</v>
      </c>
      <c r="B1339">
        <v>140</v>
      </c>
      <c r="E1339" t="s">
        <v>8221</v>
      </c>
      <c r="F1339">
        <v>0</v>
      </c>
    </row>
    <row r="1340" spans="1:6" hidden="1" x14ac:dyDescent="0.45">
      <c r="A1340" t="s">
        <v>8220</v>
      </c>
      <c r="B1340">
        <v>15</v>
      </c>
      <c r="E1340" t="s">
        <v>8221</v>
      </c>
      <c r="F1340">
        <v>6</v>
      </c>
    </row>
    <row r="1341" spans="1:6" hidden="1" x14ac:dyDescent="0.45">
      <c r="A1341" t="s">
        <v>8220</v>
      </c>
      <c r="B1341">
        <v>37</v>
      </c>
      <c r="E1341" t="s">
        <v>8221</v>
      </c>
      <c r="F1341">
        <v>17</v>
      </c>
    </row>
    <row r="1342" spans="1:6" hidden="1" x14ac:dyDescent="0.45">
      <c r="A1342" t="s">
        <v>8220</v>
      </c>
      <c r="B1342">
        <v>0</v>
      </c>
      <c r="E1342" t="s">
        <v>8221</v>
      </c>
      <c r="F1342">
        <v>40</v>
      </c>
    </row>
    <row r="1343" spans="1:6" hidden="1" x14ac:dyDescent="0.45">
      <c r="A1343" t="s">
        <v>8220</v>
      </c>
      <c r="B1343">
        <v>46</v>
      </c>
      <c r="E1343" t="s">
        <v>8221</v>
      </c>
      <c r="F1343">
        <v>3</v>
      </c>
    </row>
    <row r="1344" spans="1:6" hidden="1" x14ac:dyDescent="0.45">
      <c r="A1344" t="s">
        <v>8220</v>
      </c>
      <c r="B1344">
        <v>1</v>
      </c>
      <c r="E1344" t="s">
        <v>8221</v>
      </c>
      <c r="F1344">
        <v>1</v>
      </c>
    </row>
    <row r="1345" spans="1:6" hidden="1" x14ac:dyDescent="0.45">
      <c r="A1345" t="s">
        <v>8220</v>
      </c>
      <c r="B1345">
        <v>323</v>
      </c>
      <c r="E1345" t="s">
        <v>8221</v>
      </c>
      <c r="F1345">
        <v>2</v>
      </c>
    </row>
    <row r="1346" spans="1:6" x14ac:dyDescent="0.45">
      <c r="A1346" t="s">
        <v>8219</v>
      </c>
      <c r="B1346">
        <v>139</v>
      </c>
      <c r="E1346" t="s">
        <v>8221</v>
      </c>
      <c r="F1346">
        <v>7</v>
      </c>
    </row>
    <row r="1347" spans="1:6" x14ac:dyDescent="0.45">
      <c r="A1347" t="s">
        <v>8219</v>
      </c>
      <c r="B1347">
        <v>7</v>
      </c>
      <c r="E1347" t="s">
        <v>8221</v>
      </c>
      <c r="F1347">
        <v>14</v>
      </c>
    </row>
    <row r="1348" spans="1:6" x14ac:dyDescent="0.45">
      <c r="A1348" t="s">
        <v>8219</v>
      </c>
      <c r="B1348">
        <v>149</v>
      </c>
      <c r="E1348" t="s">
        <v>8221</v>
      </c>
      <c r="F1348">
        <v>0</v>
      </c>
    </row>
    <row r="1349" spans="1:6" x14ac:dyDescent="0.45">
      <c r="A1349" t="s">
        <v>8219</v>
      </c>
      <c r="B1349">
        <v>31</v>
      </c>
      <c r="E1349" t="s">
        <v>8221</v>
      </c>
      <c r="F1349">
        <v>0</v>
      </c>
    </row>
    <row r="1350" spans="1:6" x14ac:dyDescent="0.45">
      <c r="A1350" t="s">
        <v>8219</v>
      </c>
      <c r="B1350">
        <v>26</v>
      </c>
      <c r="E1350" t="s">
        <v>8221</v>
      </c>
      <c r="F1350">
        <v>1</v>
      </c>
    </row>
    <row r="1351" spans="1:6" x14ac:dyDescent="0.45">
      <c r="A1351" t="s">
        <v>8219</v>
      </c>
      <c r="B1351">
        <v>172</v>
      </c>
      <c r="E1351" t="s">
        <v>8221</v>
      </c>
      <c r="F1351">
        <v>12</v>
      </c>
    </row>
    <row r="1352" spans="1:6" x14ac:dyDescent="0.45">
      <c r="A1352" t="s">
        <v>8219</v>
      </c>
      <c r="B1352">
        <v>78</v>
      </c>
      <c r="E1352" t="s">
        <v>8221</v>
      </c>
      <c r="F1352">
        <v>12</v>
      </c>
    </row>
    <row r="1353" spans="1:6" x14ac:dyDescent="0.45">
      <c r="A1353" t="s">
        <v>8219</v>
      </c>
      <c r="B1353">
        <v>120</v>
      </c>
      <c r="E1353" t="s">
        <v>8221</v>
      </c>
      <c r="F1353">
        <v>23</v>
      </c>
    </row>
    <row r="1354" spans="1:6" x14ac:dyDescent="0.45">
      <c r="A1354" t="s">
        <v>8219</v>
      </c>
      <c r="B1354">
        <v>227</v>
      </c>
      <c r="E1354" t="s">
        <v>8221</v>
      </c>
      <c r="F1354">
        <v>0</v>
      </c>
    </row>
    <row r="1355" spans="1:6" x14ac:dyDescent="0.45">
      <c r="A1355" t="s">
        <v>8219</v>
      </c>
      <c r="B1355">
        <v>42</v>
      </c>
      <c r="E1355" t="s">
        <v>8221</v>
      </c>
      <c r="F1355">
        <v>10</v>
      </c>
    </row>
    <row r="1356" spans="1:6" x14ac:dyDescent="0.45">
      <c r="A1356" t="s">
        <v>8219</v>
      </c>
      <c r="B1356">
        <v>64</v>
      </c>
      <c r="E1356" t="s">
        <v>8221</v>
      </c>
      <c r="F1356">
        <v>5</v>
      </c>
    </row>
    <row r="1357" spans="1:6" x14ac:dyDescent="0.45">
      <c r="A1357" t="s">
        <v>8219</v>
      </c>
      <c r="B1357">
        <v>121</v>
      </c>
      <c r="E1357" t="s">
        <v>8221</v>
      </c>
      <c r="F1357">
        <v>1</v>
      </c>
    </row>
    <row r="1358" spans="1:6" x14ac:dyDescent="0.45">
      <c r="A1358" t="s">
        <v>8219</v>
      </c>
      <c r="B1358">
        <v>87</v>
      </c>
      <c r="E1358" t="s">
        <v>8221</v>
      </c>
      <c r="F1358">
        <v>2</v>
      </c>
    </row>
    <row r="1359" spans="1:6" x14ac:dyDescent="0.45">
      <c r="A1359" t="s">
        <v>8219</v>
      </c>
      <c r="B1359">
        <v>65</v>
      </c>
      <c r="E1359" t="s">
        <v>8221</v>
      </c>
      <c r="F1359">
        <v>2</v>
      </c>
    </row>
    <row r="1360" spans="1:6" x14ac:dyDescent="0.45">
      <c r="A1360" t="s">
        <v>8219</v>
      </c>
      <c r="B1360">
        <v>49</v>
      </c>
      <c r="E1360" t="s">
        <v>8221</v>
      </c>
      <c r="F1360">
        <v>0</v>
      </c>
    </row>
    <row r="1361" spans="1:6" x14ac:dyDescent="0.45">
      <c r="A1361" t="s">
        <v>8219</v>
      </c>
      <c r="B1361">
        <v>19</v>
      </c>
      <c r="E1361" t="s">
        <v>8221</v>
      </c>
      <c r="F1361">
        <v>13</v>
      </c>
    </row>
    <row r="1362" spans="1:6" x14ac:dyDescent="0.45">
      <c r="A1362" t="s">
        <v>8219</v>
      </c>
      <c r="B1362">
        <v>81</v>
      </c>
      <c r="E1362" t="s">
        <v>8221</v>
      </c>
      <c r="F1362">
        <v>0</v>
      </c>
    </row>
    <row r="1363" spans="1:6" x14ac:dyDescent="0.45">
      <c r="A1363" t="s">
        <v>8219</v>
      </c>
      <c r="B1363">
        <v>264</v>
      </c>
      <c r="E1363" t="s">
        <v>8221</v>
      </c>
      <c r="F1363">
        <v>1</v>
      </c>
    </row>
    <row r="1364" spans="1:6" x14ac:dyDescent="0.45">
      <c r="A1364" t="s">
        <v>8219</v>
      </c>
      <c r="B1364">
        <v>25</v>
      </c>
      <c r="E1364" t="s">
        <v>8221</v>
      </c>
      <c r="F1364">
        <v>5</v>
      </c>
    </row>
    <row r="1365" spans="1:6" x14ac:dyDescent="0.45">
      <c r="A1365" t="s">
        <v>8219</v>
      </c>
      <c r="B1365">
        <v>5</v>
      </c>
      <c r="E1365" t="s">
        <v>8221</v>
      </c>
      <c r="F1365">
        <v>2</v>
      </c>
    </row>
    <row r="1366" spans="1:6" x14ac:dyDescent="0.45">
      <c r="A1366" t="s">
        <v>8219</v>
      </c>
      <c r="B1366">
        <v>144</v>
      </c>
      <c r="E1366" t="s">
        <v>8221</v>
      </c>
      <c r="F1366">
        <v>0</v>
      </c>
    </row>
    <row r="1367" spans="1:6" x14ac:dyDescent="0.45">
      <c r="A1367" t="s">
        <v>8219</v>
      </c>
      <c r="B1367">
        <v>92</v>
      </c>
      <c r="E1367" t="s">
        <v>8221</v>
      </c>
      <c r="F1367">
        <v>32</v>
      </c>
    </row>
    <row r="1368" spans="1:6" x14ac:dyDescent="0.45">
      <c r="A1368" t="s">
        <v>8219</v>
      </c>
      <c r="B1368">
        <v>147</v>
      </c>
      <c r="E1368" t="s">
        <v>8221</v>
      </c>
      <c r="F1368">
        <v>1</v>
      </c>
    </row>
    <row r="1369" spans="1:6" x14ac:dyDescent="0.45">
      <c r="A1369" t="s">
        <v>8219</v>
      </c>
      <c r="B1369">
        <v>90</v>
      </c>
      <c r="E1369" t="s">
        <v>8221</v>
      </c>
      <c r="F1369">
        <v>1</v>
      </c>
    </row>
    <row r="1370" spans="1:6" x14ac:dyDescent="0.45">
      <c r="A1370" t="s">
        <v>8219</v>
      </c>
      <c r="B1370">
        <v>87</v>
      </c>
      <c r="E1370" t="s">
        <v>8221</v>
      </c>
      <c r="F1370">
        <v>1</v>
      </c>
    </row>
    <row r="1371" spans="1:6" x14ac:dyDescent="0.45">
      <c r="A1371" t="s">
        <v>8219</v>
      </c>
      <c r="B1371">
        <v>406</v>
      </c>
      <c r="E1371" t="s">
        <v>8221</v>
      </c>
      <c r="F1371">
        <v>0</v>
      </c>
    </row>
    <row r="1372" spans="1:6" x14ac:dyDescent="0.45">
      <c r="A1372" t="s">
        <v>8219</v>
      </c>
      <c r="B1372">
        <v>20</v>
      </c>
      <c r="E1372" t="s">
        <v>8221</v>
      </c>
      <c r="F1372">
        <v>0</v>
      </c>
    </row>
    <row r="1373" spans="1:6" x14ac:dyDescent="0.45">
      <c r="A1373" t="s">
        <v>8219</v>
      </c>
      <c r="B1373">
        <v>70</v>
      </c>
      <c r="E1373" t="s">
        <v>8221</v>
      </c>
      <c r="F1373">
        <v>8</v>
      </c>
    </row>
    <row r="1374" spans="1:6" x14ac:dyDescent="0.45">
      <c r="A1374" t="s">
        <v>8219</v>
      </c>
      <c r="B1374">
        <v>16</v>
      </c>
      <c r="E1374" t="s">
        <v>8221</v>
      </c>
      <c r="F1374">
        <v>0</v>
      </c>
    </row>
    <row r="1375" spans="1:6" x14ac:dyDescent="0.45">
      <c r="A1375" t="s">
        <v>8219</v>
      </c>
      <c r="B1375">
        <v>52</v>
      </c>
      <c r="E1375" t="s">
        <v>8221</v>
      </c>
      <c r="F1375">
        <v>1</v>
      </c>
    </row>
    <row r="1376" spans="1:6" x14ac:dyDescent="0.45">
      <c r="A1376" t="s">
        <v>8219</v>
      </c>
      <c r="B1376">
        <v>66</v>
      </c>
      <c r="E1376" t="s">
        <v>8221</v>
      </c>
      <c r="F1376">
        <v>16</v>
      </c>
    </row>
    <row r="1377" spans="1:6" x14ac:dyDescent="0.45">
      <c r="A1377" t="s">
        <v>8219</v>
      </c>
      <c r="B1377">
        <v>109</v>
      </c>
      <c r="E1377" t="s">
        <v>8221</v>
      </c>
      <c r="F1377">
        <v>12</v>
      </c>
    </row>
    <row r="1378" spans="1:6" x14ac:dyDescent="0.45">
      <c r="A1378" t="s">
        <v>8219</v>
      </c>
      <c r="B1378">
        <v>168</v>
      </c>
      <c r="E1378" t="s">
        <v>8221</v>
      </c>
      <c r="F1378">
        <v>4</v>
      </c>
    </row>
    <row r="1379" spans="1:6" x14ac:dyDescent="0.45">
      <c r="A1379" t="s">
        <v>8219</v>
      </c>
      <c r="B1379">
        <v>31</v>
      </c>
      <c r="E1379" t="s">
        <v>8221</v>
      </c>
      <c r="F1379">
        <v>2</v>
      </c>
    </row>
    <row r="1380" spans="1:6" x14ac:dyDescent="0.45">
      <c r="A1380" t="s">
        <v>8219</v>
      </c>
      <c r="B1380">
        <v>133</v>
      </c>
      <c r="E1380" t="s">
        <v>8221</v>
      </c>
      <c r="F1380">
        <v>3</v>
      </c>
    </row>
    <row r="1381" spans="1:6" x14ac:dyDescent="0.45">
      <c r="A1381" t="s">
        <v>8219</v>
      </c>
      <c r="B1381">
        <v>151</v>
      </c>
      <c r="E1381" t="s">
        <v>8221</v>
      </c>
      <c r="F1381">
        <v>0</v>
      </c>
    </row>
    <row r="1382" spans="1:6" x14ac:dyDescent="0.45">
      <c r="A1382" t="s">
        <v>8219</v>
      </c>
      <c r="B1382">
        <v>5</v>
      </c>
      <c r="E1382" t="s">
        <v>8221</v>
      </c>
      <c r="F1382">
        <v>3</v>
      </c>
    </row>
    <row r="1383" spans="1:6" x14ac:dyDescent="0.45">
      <c r="A1383" t="s">
        <v>8219</v>
      </c>
      <c r="B1383">
        <v>73</v>
      </c>
      <c r="E1383" t="s">
        <v>8221</v>
      </c>
      <c r="F1383">
        <v>4</v>
      </c>
    </row>
    <row r="1384" spans="1:6" x14ac:dyDescent="0.45">
      <c r="A1384" t="s">
        <v>8219</v>
      </c>
      <c r="B1384">
        <v>148</v>
      </c>
      <c r="E1384" t="s">
        <v>8221</v>
      </c>
      <c r="F1384">
        <v>2</v>
      </c>
    </row>
    <row r="1385" spans="1:6" x14ac:dyDescent="0.45">
      <c r="A1385" t="s">
        <v>8219</v>
      </c>
      <c r="B1385">
        <v>93</v>
      </c>
      <c r="E1385" t="s">
        <v>8221</v>
      </c>
      <c r="F1385">
        <v>10</v>
      </c>
    </row>
    <row r="1386" spans="1:6" x14ac:dyDescent="0.45">
      <c r="A1386" t="s">
        <v>8219</v>
      </c>
      <c r="B1386">
        <v>63</v>
      </c>
      <c r="E1386" t="s">
        <v>8221</v>
      </c>
      <c r="F1386">
        <v>11</v>
      </c>
    </row>
    <row r="1387" spans="1:6" x14ac:dyDescent="0.45">
      <c r="A1387" t="s">
        <v>8219</v>
      </c>
      <c r="B1387">
        <v>134</v>
      </c>
      <c r="E1387" t="s">
        <v>8221</v>
      </c>
      <c r="F1387">
        <v>6</v>
      </c>
    </row>
    <row r="1388" spans="1:6" x14ac:dyDescent="0.45">
      <c r="A1388" t="s">
        <v>8219</v>
      </c>
      <c r="B1388">
        <v>14</v>
      </c>
      <c r="E1388" t="s">
        <v>8221</v>
      </c>
      <c r="F1388">
        <v>2</v>
      </c>
    </row>
    <row r="1389" spans="1:6" x14ac:dyDescent="0.45">
      <c r="A1389" t="s">
        <v>8219</v>
      </c>
      <c r="B1389">
        <v>78</v>
      </c>
      <c r="E1389" t="s">
        <v>8221</v>
      </c>
      <c r="F1389">
        <v>6</v>
      </c>
    </row>
    <row r="1390" spans="1:6" x14ac:dyDescent="0.45">
      <c r="A1390" t="s">
        <v>8219</v>
      </c>
      <c r="B1390">
        <v>112</v>
      </c>
      <c r="E1390" t="s">
        <v>8221</v>
      </c>
      <c r="F1390">
        <v>8</v>
      </c>
    </row>
    <row r="1391" spans="1:6" x14ac:dyDescent="0.45">
      <c r="A1391" t="s">
        <v>8219</v>
      </c>
      <c r="B1391">
        <v>34</v>
      </c>
      <c r="E1391" t="s">
        <v>8221</v>
      </c>
      <c r="F1391">
        <v>37</v>
      </c>
    </row>
    <row r="1392" spans="1:6" x14ac:dyDescent="0.45">
      <c r="A1392" t="s">
        <v>8219</v>
      </c>
      <c r="B1392">
        <v>19</v>
      </c>
      <c r="E1392" t="s">
        <v>8221</v>
      </c>
      <c r="F1392">
        <v>11</v>
      </c>
    </row>
    <row r="1393" spans="1:6" x14ac:dyDescent="0.45">
      <c r="A1393" t="s">
        <v>8219</v>
      </c>
      <c r="B1393">
        <v>13</v>
      </c>
      <c r="E1393" t="s">
        <v>8221</v>
      </c>
      <c r="F1393">
        <v>0</v>
      </c>
    </row>
    <row r="1394" spans="1:6" x14ac:dyDescent="0.45">
      <c r="A1394" t="s">
        <v>8219</v>
      </c>
      <c r="B1394">
        <v>104</v>
      </c>
      <c r="E1394" t="s">
        <v>8221</v>
      </c>
      <c r="F1394">
        <v>10</v>
      </c>
    </row>
    <row r="1395" spans="1:6" x14ac:dyDescent="0.45">
      <c r="A1395" t="s">
        <v>8219</v>
      </c>
      <c r="B1395">
        <v>52</v>
      </c>
      <c r="E1395" t="s">
        <v>8221</v>
      </c>
      <c r="F1395">
        <v>6</v>
      </c>
    </row>
    <row r="1396" spans="1:6" x14ac:dyDescent="0.45">
      <c r="A1396" t="s">
        <v>8219</v>
      </c>
      <c r="B1396">
        <v>17</v>
      </c>
      <c r="E1396" t="s">
        <v>8221</v>
      </c>
      <c r="F1396">
        <v>8</v>
      </c>
    </row>
    <row r="1397" spans="1:6" x14ac:dyDescent="0.45">
      <c r="A1397" t="s">
        <v>8219</v>
      </c>
      <c r="B1397">
        <v>82</v>
      </c>
      <c r="E1397" t="s">
        <v>8221</v>
      </c>
      <c r="F1397">
        <v>6</v>
      </c>
    </row>
    <row r="1398" spans="1:6" x14ac:dyDescent="0.45">
      <c r="A1398" t="s">
        <v>8219</v>
      </c>
      <c r="B1398">
        <v>73</v>
      </c>
      <c r="E1398" t="s">
        <v>8221</v>
      </c>
      <c r="F1398">
        <v>7</v>
      </c>
    </row>
    <row r="1399" spans="1:6" x14ac:dyDescent="0.45">
      <c r="A1399" t="s">
        <v>8219</v>
      </c>
      <c r="B1399">
        <v>158</v>
      </c>
      <c r="E1399" t="s">
        <v>8221</v>
      </c>
      <c r="F1399">
        <v>7</v>
      </c>
    </row>
    <row r="1400" spans="1:6" x14ac:dyDescent="0.45">
      <c r="A1400" t="s">
        <v>8219</v>
      </c>
      <c r="B1400">
        <v>65</v>
      </c>
      <c r="E1400" t="s">
        <v>8221</v>
      </c>
      <c r="F1400">
        <v>5</v>
      </c>
    </row>
    <row r="1401" spans="1:6" x14ac:dyDescent="0.45">
      <c r="A1401" t="s">
        <v>8219</v>
      </c>
      <c r="B1401">
        <v>184</v>
      </c>
      <c r="E1401" t="s">
        <v>8221</v>
      </c>
      <c r="F1401">
        <v>46</v>
      </c>
    </row>
    <row r="1402" spans="1:6" x14ac:dyDescent="0.45">
      <c r="A1402" t="s">
        <v>8219</v>
      </c>
      <c r="B1402">
        <v>34</v>
      </c>
      <c r="E1402" t="s">
        <v>8221</v>
      </c>
      <c r="F1402">
        <v>10</v>
      </c>
    </row>
    <row r="1403" spans="1:6" x14ac:dyDescent="0.45">
      <c r="A1403" t="s">
        <v>8219</v>
      </c>
      <c r="B1403">
        <v>240</v>
      </c>
      <c r="E1403" t="s">
        <v>8221</v>
      </c>
      <c r="F1403">
        <v>19</v>
      </c>
    </row>
    <row r="1404" spans="1:6" x14ac:dyDescent="0.45">
      <c r="A1404" t="s">
        <v>8219</v>
      </c>
      <c r="B1404">
        <v>113</v>
      </c>
      <c r="E1404" t="s">
        <v>8221</v>
      </c>
      <c r="F1404">
        <v>13</v>
      </c>
    </row>
    <row r="1405" spans="1:6" x14ac:dyDescent="0.45">
      <c r="A1405" t="s">
        <v>8219</v>
      </c>
      <c r="B1405">
        <v>66</v>
      </c>
      <c r="E1405" t="s">
        <v>8221</v>
      </c>
      <c r="F1405">
        <v>13</v>
      </c>
    </row>
    <row r="1406" spans="1:6" hidden="1" x14ac:dyDescent="0.45">
      <c r="A1406" t="s">
        <v>8221</v>
      </c>
      <c r="B1406">
        <v>5</v>
      </c>
      <c r="E1406" t="s">
        <v>8221</v>
      </c>
      <c r="F1406">
        <v>4</v>
      </c>
    </row>
    <row r="1407" spans="1:6" hidden="1" x14ac:dyDescent="0.45">
      <c r="A1407" t="s">
        <v>8221</v>
      </c>
      <c r="B1407">
        <v>17</v>
      </c>
      <c r="E1407" t="s">
        <v>8221</v>
      </c>
      <c r="F1407">
        <v>0</v>
      </c>
    </row>
    <row r="1408" spans="1:6" hidden="1" x14ac:dyDescent="0.45">
      <c r="A1408" t="s">
        <v>8221</v>
      </c>
      <c r="B1408">
        <v>3</v>
      </c>
      <c r="E1408" t="s">
        <v>8221</v>
      </c>
      <c r="F1408">
        <v>3</v>
      </c>
    </row>
    <row r="1409" spans="1:6" hidden="1" x14ac:dyDescent="0.45">
      <c r="A1409" t="s">
        <v>8221</v>
      </c>
      <c r="B1409">
        <v>2</v>
      </c>
      <c r="E1409" t="s">
        <v>8221</v>
      </c>
      <c r="F1409">
        <v>1</v>
      </c>
    </row>
    <row r="1410" spans="1:6" hidden="1" x14ac:dyDescent="0.45">
      <c r="A1410" t="s">
        <v>8221</v>
      </c>
      <c r="B1410">
        <v>6</v>
      </c>
      <c r="E1410" t="s">
        <v>8221</v>
      </c>
      <c r="F1410">
        <v>9</v>
      </c>
    </row>
    <row r="1411" spans="1:6" hidden="1" x14ac:dyDescent="0.45">
      <c r="A1411" t="s">
        <v>8221</v>
      </c>
      <c r="B1411">
        <v>0</v>
      </c>
      <c r="E1411" t="s">
        <v>8221</v>
      </c>
      <c r="F1411">
        <v>1</v>
      </c>
    </row>
    <row r="1412" spans="1:6" hidden="1" x14ac:dyDescent="0.45">
      <c r="A1412" t="s">
        <v>8221</v>
      </c>
      <c r="B1412">
        <v>1</v>
      </c>
      <c r="E1412" t="s">
        <v>8221</v>
      </c>
      <c r="F1412">
        <v>1</v>
      </c>
    </row>
    <row r="1413" spans="1:6" hidden="1" x14ac:dyDescent="0.45">
      <c r="A1413" t="s">
        <v>8221</v>
      </c>
      <c r="B1413">
        <v>3</v>
      </c>
      <c r="E1413" t="s">
        <v>8221</v>
      </c>
      <c r="F1413">
        <v>4</v>
      </c>
    </row>
    <row r="1414" spans="1:6" hidden="1" x14ac:dyDescent="0.45">
      <c r="A1414" t="s">
        <v>8221</v>
      </c>
      <c r="B1414">
        <v>13</v>
      </c>
      <c r="E1414" t="s">
        <v>8221</v>
      </c>
      <c r="F1414">
        <v>17</v>
      </c>
    </row>
    <row r="1415" spans="1:6" hidden="1" x14ac:dyDescent="0.45">
      <c r="A1415" t="s">
        <v>8221</v>
      </c>
      <c r="B1415">
        <v>1</v>
      </c>
      <c r="E1415" t="s">
        <v>8221</v>
      </c>
      <c r="F1415">
        <v>0</v>
      </c>
    </row>
    <row r="1416" spans="1:6" hidden="1" x14ac:dyDescent="0.45">
      <c r="A1416" t="s">
        <v>8221</v>
      </c>
      <c r="B1416">
        <v>1</v>
      </c>
      <c r="E1416" t="s">
        <v>8221</v>
      </c>
      <c r="F1416">
        <v>12</v>
      </c>
    </row>
    <row r="1417" spans="1:6" hidden="1" x14ac:dyDescent="0.45">
      <c r="A1417" t="s">
        <v>8221</v>
      </c>
      <c r="B1417">
        <v>9</v>
      </c>
      <c r="E1417" t="s">
        <v>8221</v>
      </c>
      <c r="F1417">
        <v>14</v>
      </c>
    </row>
    <row r="1418" spans="1:6" hidden="1" x14ac:dyDescent="0.45">
      <c r="A1418" t="s">
        <v>8221</v>
      </c>
      <c r="B1418">
        <v>0</v>
      </c>
      <c r="E1418" t="s">
        <v>8221</v>
      </c>
      <c r="F1418">
        <v>1</v>
      </c>
    </row>
    <row r="1419" spans="1:6" hidden="1" x14ac:dyDescent="0.45">
      <c r="A1419" t="s">
        <v>8221</v>
      </c>
      <c r="B1419">
        <v>2</v>
      </c>
      <c r="E1419" t="s">
        <v>8221</v>
      </c>
      <c r="F1419">
        <v>14</v>
      </c>
    </row>
    <row r="1420" spans="1:6" hidden="1" x14ac:dyDescent="0.45">
      <c r="A1420" t="s">
        <v>8221</v>
      </c>
      <c r="B1420">
        <v>1</v>
      </c>
      <c r="E1420" t="s">
        <v>8221</v>
      </c>
      <c r="F1420">
        <v>4</v>
      </c>
    </row>
    <row r="1421" spans="1:6" hidden="1" x14ac:dyDescent="0.45">
      <c r="A1421" t="s">
        <v>8221</v>
      </c>
      <c r="B1421">
        <v>10</v>
      </c>
      <c r="E1421" t="s">
        <v>8221</v>
      </c>
      <c r="F1421">
        <v>2</v>
      </c>
    </row>
    <row r="1422" spans="1:6" hidden="1" x14ac:dyDescent="0.45">
      <c r="A1422" t="s">
        <v>8221</v>
      </c>
      <c r="B1422">
        <v>3</v>
      </c>
      <c r="E1422" t="s">
        <v>8221</v>
      </c>
      <c r="F1422">
        <v>1</v>
      </c>
    </row>
    <row r="1423" spans="1:6" hidden="1" x14ac:dyDescent="0.45">
      <c r="A1423" t="s">
        <v>8221</v>
      </c>
      <c r="B1423">
        <v>2</v>
      </c>
      <c r="E1423" t="s">
        <v>8221</v>
      </c>
      <c r="F1423">
        <v>2</v>
      </c>
    </row>
    <row r="1424" spans="1:6" hidden="1" x14ac:dyDescent="0.45">
      <c r="A1424" t="s">
        <v>8221</v>
      </c>
      <c r="B1424">
        <v>2</v>
      </c>
      <c r="E1424" t="s">
        <v>8221</v>
      </c>
      <c r="F1424">
        <v>1</v>
      </c>
    </row>
    <row r="1425" spans="1:6" hidden="1" x14ac:dyDescent="0.45">
      <c r="A1425" t="s">
        <v>8221</v>
      </c>
      <c r="B1425">
        <v>1</v>
      </c>
      <c r="E1425" t="s">
        <v>8221</v>
      </c>
      <c r="F1425">
        <v>1</v>
      </c>
    </row>
    <row r="1426" spans="1:6" hidden="1" x14ac:dyDescent="0.45">
      <c r="A1426" t="s">
        <v>8221</v>
      </c>
      <c r="B1426">
        <v>14</v>
      </c>
      <c r="E1426" t="s">
        <v>8221</v>
      </c>
      <c r="F1426">
        <v>4</v>
      </c>
    </row>
    <row r="1427" spans="1:6" hidden="1" x14ac:dyDescent="0.45">
      <c r="A1427" t="s">
        <v>8221</v>
      </c>
      <c r="B1427">
        <v>0</v>
      </c>
      <c r="E1427" t="s">
        <v>8221</v>
      </c>
      <c r="F1427">
        <v>3</v>
      </c>
    </row>
    <row r="1428" spans="1:6" hidden="1" x14ac:dyDescent="0.45">
      <c r="A1428" t="s">
        <v>8221</v>
      </c>
      <c r="B1428">
        <v>0</v>
      </c>
      <c r="E1428" t="s">
        <v>8221</v>
      </c>
      <c r="F1428">
        <v>38</v>
      </c>
    </row>
    <row r="1429" spans="1:6" hidden="1" x14ac:dyDescent="0.45">
      <c r="A1429" t="s">
        <v>8221</v>
      </c>
      <c r="B1429">
        <v>4</v>
      </c>
      <c r="E1429" t="s">
        <v>8221</v>
      </c>
      <c r="F1429">
        <v>4</v>
      </c>
    </row>
    <row r="1430" spans="1:6" hidden="1" x14ac:dyDescent="0.45">
      <c r="A1430" t="s">
        <v>8221</v>
      </c>
      <c r="B1430">
        <v>3</v>
      </c>
      <c r="E1430" t="s">
        <v>8221</v>
      </c>
      <c r="F1430">
        <v>0</v>
      </c>
    </row>
    <row r="1431" spans="1:6" hidden="1" x14ac:dyDescent="0.45">
      <c r="A1431" t="s">
        <v>8221</v>
      </c>
      <c r="B1431">
        <v>0</v>
      </c>
      <c r="E1431" t="s">
        <v>8221</v>
      </c>
      <c r="F1431">
        <v>2</v>
      </c>
    </row>
    <row r="1432" spans="1:6" hidden="1" x14ac:dyDescent="0.45">
      <c r="A1432" t="s">
        <v>8221</v>
      </c>
      <c r="B1432">
        <v>5</v>
      </c>
      <c r="E1432" t="s">
        <v>8221</v>
      </c>
      <c r="F1432">
        <v>0</v>
      </c>
    </row>
    <row r="1433" spans="1:6" hidden="1" x14ac:dyDescent="0.45">
      <c r="A1433" t="s">
        <v>8221</v>
      </c>
      <c r="B1433">
        <v>47</v>
      </c>
      <c r="E1433" t="s">
        <v>8221</v>
      </c>
      <c r="F1433">
        <v>1</v>
      </c>
    </row>
    <row r="1434" spans="1:6" hidden="1" x14ac:dyDescent="0.45">
      <c r="A1434" t="s">
        <v>8221</v>
      </c>
      <c r="B1434">
        <v>0</v>
      </c>
      <c r="E1434" t="s">
        <v>8221</v>
      </c>
      <c r="F1434">
        <v>7</v>
      </c>
    </row>
    <row r="1435" spans="1:6" hidden="1" x14ac:dyDescent="0.45">
      <c r="A1435" t="s">
        <v>8221</v>
      </c>
      <c r="B1435">
        <v>10</v>
      </c>
      <c r="E1435" t="s">
        <v>8221</v>
      </c>
      <c r="F1435">
        <v>2</v>
      </c>
    </row>
    <row r="1436" spans="1:6" hidden="1" x14ac:dyDescent="0.45">
      <c r="A1436" t="s">
        <v>8221</v>
      </c>
      <c r="B1436">
        <v>11</v>
      </c>
      <c r="E1436" t="s">
        <v>8221</v>
      </c>
      <c r="F1436">
        <v>4</v>
      </c>
    </row>
    <row r="1437" spans="1:6" hidden="1" x14ac:dyDescent="0.45">
      <c r="A1437" t="s">
        <v>8221</v>
      </c>
      <c r="B1437">
        <v>2</v>
      </c>
      <c r="E1437" t="s">
        <v>8221</v>
      </c>
      <c r="F1437">
        <v>4</v>
      </c>
    </row>
    <row r="1438" spans="1:6" hidden="1" x14ac:dyDescent="0.45">
      <c r="A1438" t="s">
        <v>8221</v>
      </c>
      <c r="B1438">
        <v>2</v>
      </c>
      <c r="E1438" t="s">
        <v>8221</v>
      </c>
      <c r="F1438">
        <v>3</v>
      </c>
    </row>
    <row r="1439" spans="1:6" hidden="1" x14ac:dyDescent="0.45">
      <c r="A1439" t="s">
        <v>8221</v>
      </c>
      <c r="B1439">
        <v>22</v>
      </c>
      <c r="E1439" t="s">
        <v>8221</v>
      </c>
      <c r="F1439">
        <v>2</v>
      </c>
    </row>
    <row r="1440" spans="1:6" hidden="1" x14ac:dyDescent="0.45">
      <c r="A1440" t="s">
        <v>8221</v>
      </c>
      <c r="B1440">
        <v>8</v>
      </c>
      <c r="E1440" t="s">
        <v>8221</v>
      </c>
      <c r="F1440">
        <v>197</v>
      </c>
    </row>
    <row r="1441" spans="1:6" hidden="1" x14ac:dyDescent="0.45">
      <c r="A1441" t="s">
        <v>8221</v>
      </c>
      <c r="B1441">
        <v>6</v>
      </c>
      <c r="E1441" t="s">
        <v>8221</v>
      </c>
      <c r="F1441">
        <v>0</v>
      </c>
    </row>
    <row r="1442" spans="1:6" hidden="1" x14ac:dyDescent="0.45">
      <c r="A1442" t="s">
        <v>8221</v>
      </c>
      <c r="B1442">
        <v>1</v>
      </c>
      <c r="E1442" t="s">
        <v>8221</v>
      </c>
      <c r="F1442">
        <v>1</v>
      </c>
    </row>
    <row r="1443" spans="1:6" hidden="1" x14ac:dyDescent="0.45">
      <c r="A1443" t="s">
        <v>8221</v>
      </c>
      <c r="B1443">
        <v>3</v>
      </c>
      <c r="E1443" t="s">
        <v>8221</v>
      </c>
      <c r="F1443">
        <v>4</v>
      </c>
    </row>
    <row r="1444" spans="1:6" hidden="1" x14ac:dyDescent="0.45">
      <c r="A1444" t="s">
        <v>8221</v>
      </c>
      <c r="B1444">
        <v>0</v>
      </c>
      <c r="E1444" t="s">
        <v>8221</v>
      </c>
      <c r="F1444">
        <v>0</v>
      </c>
    </row>
    <row r="1445" spans="1:6" hidden="1" x14ac:dyDescent="0.45">
      <c r="A1445" t="s">
        <v>8221</v>
      </c>
      <c r="B1445">
        <v>0</v>
      </c>
      <c r="E1445" t="s">
        <v>8221</v>
      </c>
      <c r="F1445">
        <v>7</v>
      </c>
    </row>
    <row r="1446" spans="1:6" hidden="1" x14ac:dyDescent="0.45">
      <c r="A1446" t="s">
        <v>8221</v>
      </c>
      <c r="B1446">
        <v>0</v>
      </c>
      <c r="E1446" t="s">
        <v>8221</v>
      </c>
      <c r="F1446">
        <v>11</v>
      </c>
    </row>
    <row r="1447" spans="1:6" hidden="1" x14ac:dyDescent="0.45">
      <c r="A1447" t="s">
        <v>8221</v>
      </c>
      <c r="B1447">
        <v>0</v>
      </c>
      <c r="E1447" t="s">
        <v>8221</v>
      </c>
      <c r="F1447">
        <v>0</v>
      </c>
    </row>
    <row r="1448" spans="1:6" hidden="1" x14ac:dyDescent="0.45">
      <c r="A1448" t="s">
        <v>8221</v>
      </c>
      <c r="B1448">
        <v>0</v>
      </c>
      <c r="E1448" t="s">
        <v>8221</v>
      </c>
      <c r="F1448">
        <v>6</v>
      </c>
    </row>
    <row r="1449" spans="1:6" hidden="1" x14ac:dyDescent="0.45">
      <c r="A1449" t="s">
        <v>8221</v>
      </c>
      <c r="B1449">
        <v>3</v>
      </c>
      <c r="E1449" t="s">
        <v>8221</v>
      </c>
      <c r="F1449">
        <v>0</v>
      </c>
    </row>
    <row r="1450" spans="1:6" hidden="1" x14ac:dyDescent="0.45">
      <c r="A1450" t="s">
        <v>8221</v>
      </c>
      <c r="B1450">
        <v>0</v>
      </c>
      <c r="E1450" t="s">
        <v>8221</v>
      </c>
      <c r="F1450">
        <v>7</v>
      </c>
    </row>
    <row r="1451" spans="1:6" hidden="1" x14ac:dyDescent="0.45">
      <c r="A1451" t="s">
        <v>8221</v>
      </c>
      <c r="B1451">
        <v>0</v>
      </c>
      <c r="E1451" t="s">
        <v>8221</v>
      </c>
      <c r="F1451">
        <v>94</v>
      </c>
    </row>
    <row r="1452" spans="1:6" hidden="1" x14ac:dyDescent="0.45">
      <c r="A1452" t="s">
        <v>8221</v>
      </c>
      <c r="B1452">
        <v>1</v>
      </c>
      <c r="E1452" t="s">
        <v>8221</v>
      </c>
      <c r="F1452">
        <v>2</v>
      </c>
    </row>
    <row r="1453" spans="1:6" hidden="1" x14ac:dyDescent="0.45">
      <c r="A1453" t="s">
        <v>8220</v>
      </c>
      <c r="B1453">
        <v>2</v>
      </c>
      <c r="E1453" t="s">
        <v>8221</v>
      </c>
      <c r="F1453">
        <v>25</v>
      </c>
    </row>
    <row r="1454" spans="1:6" hidden="1" x14ac:dyDescent="0.45">
      <c r="A1454" t="s">
        <v>8220</v>
      </c>
      <c r="B1454">
        <v>0</v>
      </c>
      <c r="E1454" t="s">
        <v>8221</v>
      </c>
      <c r="F1454">
        <v>17</v>
      </c>
    </row>
    <row r="1455" spans="1:6" hidden="1" x14ac:dyDescent="0.45">
      <c r="A1455" t="s">
        <v>8220</v>
      </c>
      <c r="B1455">
        <v>0</v>
      </c>
      <c r="E1455" t="s">
        <v>8221</v>
      </c>
      <c r="F1455">
        <v>2</v>
      </c>
    </row>
    <row r="1456" spans="1:6" hidden="1" x14ac:dyDescent="0.45">
      <c r="A1456" t="s">
        <v>8220</v>
      </c>
      <c r="B1456">
        <v>1</v>
      </c>
      <c r="E1456" t="s">
        <v>8221</v>
      </c>
      <c r="F1456">
        <v>4</v>
      </c>
    </row>
    <row r="1457" spans="1:6" hidden="1" x14ac:dyDescent="0.45">
      <c r="A1457" t="s">
        <v>8220</v>
      </c>
      <c r="B1457">
        <v>7</v>
      </c>
      <c r="E1457" t="s">
        <v>8221</v>
      </c>
      <c r="F1457">
        <v>5</v>
      </c>
    </row>
    <row r="1458" spans="1:6" hidden="1" x14ac:dyDescent="0.45">
      <c r="A1458" t="s">
        <v>8220</v>
      </c>
      <c r="B1458">
        <v>3</v>
      </c>
      <c r="E1458" t="s">
        <v>8221</v>
      </c>
      <c r="F1458">
        <v>2</v>
      </c>
    </row>
    <row r="1459" spans="1:6" hidden="1" x14ac:dyDescent="0.45">
      <c r="A1459" t="s">
        <v>8220</v>
      </c>
      <c r="B1459">
        <v>0</v>
      </c>
      <c r="E1459" t="s">
        <v>8221</v>
      </c>
      <c r="F1459">
        <v>2</v>
      </c>
    </row>
    <row r="1460" spans="1:6" hidden="1" x14ac:dyDescent="0.45">
      <c r="A1460" t="s">
        <v>8220</v>
      </c>
      <c r="B1460">
        <v>0</v>
      </c>
      <c r="E1460" t="s">
        <v>8221</v>
      </c>
      <c r="F1460">
        <v>3</v>
      </c>
    </row>
    <row r="1461" spans="1:6" hidden="1" x14ac:dyDescent="0.45">
      <c r="A1461" t="s">
        <v>8220</v>
      </c>
      <c r="B1461">
        <v>0</v>
      </c>
      <c r="E1461" t="s">
        <v>8221</v>
      </c>
      <c r="F1461">
        <v>0</v>
      </c>
    </row>
    <row r="1462" spans="1:6" hidden="1" x14ac:dyDescent="0.45">
      <c r="A1462" t="s">
        <v>8220</v>
      </c>
      <c r="B1462">
        <v>0</v>
      </c>
      <c r="E1462" t="s">
        <v>8221</v>
      </c>
      <c r="F1462">
        <v>4</v>
      </c>
    </row>
    <row r="1463" spans="1:6" x14ac:dyDescent="0.45">
      <c r="A1463" t="s">
        <v>8219</v>
      </c>
      <c r="B1463">
        <v>340</v>
      </c>
      <c r="E1463" t="s">
        <v>8221</v>
      </c>
      <c r="F1463">
        <v>1</v>
      </c>
    </row>
    <row r="1464" spans="1:6" x14ac:dyDescent="0.45">
      <c r="A1464" t="s">
        <v>8219</v>
      </c>
      <c r="B1464">
        <v>150</v>
      </c>
      <c r="E1464" t="s">
        <v>8221</v>
      </c>
      <c r="F1464">
        <v>12</v>
      </c>
    </row>
    <row r="1465" spans="1:6" x14ac:dyDescent="0.45">
      <c r="A1465" t="s">
        <v>8219</v>
      </c>
      <c r="B1465">
        <v>25</v>
      </c>
      <c r="E1465" t="s">
        <v>8221</v>
      </c>
      <c r="F1465">
        <v>4</v>
      </c>
    </row>
    <row r="1466" spans="1:6" x14ac:dyDescent="0.45">
      <c r="A1466" t="s">
        <v>8219</v>
      </c>
      <c r="B1466">
        <v>234</v>
      </c>
      <c r="E1466" t="s">
        <v>8221</v>
      </c>
      <c r="F1466">
        <v>91</v>
      </c>
    </row>
    <row r="1467" spans="1:6" x14ac:dyDescent="0.45">
      <c r="A1467" t="s">
        <v>8219</v>
      </c>
      <c r="B1467">
        <v>2602</v>
      </c>
      <c r="E1467" t="s">
        <v>8221</v>
      </c>
      <c r="F1467">
        <v>1</v>
      </c>
    </row>
    <row r="1468" spans="1:6" x14ac:dyDescent="0.45">
      <c r="A1468" t="s">
        <v>8219</v>
      </c>
      <c r="B1468">
        <v>248</v>
      </c>
      <c r="E1468" t="s">
        <v>8221</v>
      </c>
      <c r="F1468">
        <v>1</v>
      </c>
    </row>
    <row r="1469" spans="1:6" x14ac:dyDescent="0.45">
      <c r="A1469" t="s">
        <v>8219</v>
      </c>
      <c r="B1469">
        <v>600</v>
      </c>
      <c r="E1469" t="s">
        <v>8221</v>
      </c>
      <c r="F1469">
        <v>0</v>
      </c>
    </row>
    <row r="1470" spans="1:6" x14ac:dyDescent="0.45">
      <c r="A1470" t="s">
        <v>8219</v>
      </c>
      <c r="B1470">
        <v>293</v>
      </c>
      <c r="E1470" t="s">
        <v>8221</v>
      </c>
      <c r="F1470">
        <v>13</v>
      </c>
    </row>
    <row r="1471" spans="1:6" x14ac:dyDescent="0.45">
      <c r="A1471" t="s">
        <v>8219</v>
      </c>
      <c r="B1471">
        <v>321</v>
      </c>
      <c r="E1471" t="s">
        <v>8221</v>
      </c>
      <c r="F1471">
        <v>2</v>
      </c>
    </row>
    <row r="1472" spans="1:6" x14ac:dyDescent="0.45">
      <c r="A1472" t="s">
        <v>8219</v>
      </c>
      <c r="B1472">
        <v>81</v>
      </c>
      <c r="E1472" t="s">
        <v>8221</v>
      </c>
      <c r="F1472">
        <v>0</v>
      </c>
    </row>
    <row r="1473" spans="1:6" x14ac:dyDescent="0.45">
      <c r="A1473" t="s">
        <v>8219</v>
      </c>
      <c r="B1473">
        <v>343</v>
      </c>
      <c r="E1473" t="s">
        <v>8221</v>
      </c>
      <c r="F1473">
        <v>21</v>
      </c>
    </row>
    <row r="1474" spans="1:6" x14ac:dyDescent="0.45">
      <c r="A1474" t="s">
        <v>8219</v>
      </c>
      <c r="B1474">
        <v>336</v>
      </c>
      <c r="E1474" t="s">
        <v>8221</v>
      </c>
      <c r="F1474">
        <v>9</v>
      </c>
    </row>
    <row r="1475" spans="1:6" x14ac:dyDescent="0.45">
      <c r="A1475" t="s">
        <v>8219</v>
      </c>
      <c r="B1475">
        <v>47</v>
      </c>
      <c r="E1475" t="s">
        <v>8221</v>
      </c>
      <c r="F1475">
        <v>6</v>
      </c>
    </row>
    <row r="1476" spans="1:6" x14ac:dyDescent="0.45">
      <c r="A1476" t="s">
        <v>8219</v>
      </c>
      <c r="B1476">
        <v>76</v>
      </c>
      <c r="E1476" t="s">
        <v>8221</v>
      </c>
      <c r="F1476">
        <v>4</v>
      </c>
    </row>
    <row r="1477" spans="1:6" x14ac:dyDescent="0.45">
      <c r="A1477" t="s">
        <v>8219</v>
      </c>
      <c r="B1477">
        <v>441</v>
      </c>
      <c r="E1477" t="s">
        <v>8221</v>
      </c>
      <c r="F1477">
        <v>7</v>
      </c>
    </row>
    <row r="1478" spans="1:6" x14ac:dyDescent="0.45">
      <c r="A1478" t="s">
        <v>8219</v>
      </c>
      <c r="B1478">
        <v>916</v>
      </c>
      <c r="E1478" t="s">
        <v>8221</v>
      </c>
      <c r="F1478">
        <v>5</v>
      </c>
    </row>
    <row r="1479" spans="1:6" x14ac:dyDescent="0.45">
      <c r="A1479" t="s">
        <v>8219</v>
      </c>
      <c r="B1479">
        <v>369</v>
      </c>
      <c r="E1479" t="s">
        <v>8221</v>
      </c>
      <c r="F1479">
        <v>0</v>
      </c>
    </row>
    <row r="1480" spans="1:6" x14ac:dyDescent="0.45">
      <c r="A1480" t="s">
        <v>8219</v>
      </c>
      <c r="B1480">
        <v>20242</v>
      </c>
      <c r="E1480" t="s">
        <v>8221</v>
      </c>
      <c r="F1480">
        <v>3</v>
      </c>
    </row>
    <row r="1481" spans="1:6" x14ac:dyDescent="0.45">
      <c r="A1481" t="s">
        <v>8219</v>
      </c>
      <c r="B1481">
        <v>71</v>
      </c>
      <c r="E1481" t="s">
        <v>8221</v>
      </c>
      <c r="F1481">
        <v>9</v>
      </c>
    </row>
    <row r="1482" spans="1:6" x14ac:dyDescent="0.45">
      <c r="A1482" t="s">
        <v>8219</v>
      </c>
      <c r="B1482">
        <v>635</v>
      </c>
      <c r="E1482" t="s">
        <v>8221</v>
      </c>
      <c r="F1482">
        <v>6</v>
      </c>
    </row>
    <row r="1483" spans="1:6" hidden="1" x14ac:dyDescent="0.45">
      <c r="A1483" t="s">
        <v>8221</v>
      </c>
      <c r="B1483">
        <v>6</v>
      </c>
      <c r="E1483" t="s">
        <v>8221</v>
      </c>
      <c r="F1483">
        <v>4</v>
      </c>
    </row>
    <row r="1484" spans="1:6" hidden="1" x14ac:dyDescent="0.45">
      <c r="A1484" t="s">
        <v>8221</v>
      </c>
      <c r="B1484">
        <v>1</v>
      </c>
      <c r="E1484" t="s">
        <v>8221</v>
      </c>
      <c r="F1484">
        <v>1</v>
      </c>
    </row>
    <row r="1485" spans="1:6" hidden="1" x14ac:dyDescent="0.45">
      <c r="A1485" t="s">
        <v>8221</v>
      </c>
      <c r="B1485">
        <v>2</v>
      </c>
      <c r="E1485" t="s">
        <v>8221</v>
      </c>
      <c r="F1485">
        <v>17</v>
      </c>
    </row>
    <row r="1486" spans="1:6" hidden="1" x14ac:dyDescent="0.45">
      <c r="A1486" t="s">
        <v>8221</v>
      </c>
      <c r="B1486">
        <v>0</v>
      </c>
      <c r="E1486" t="s">
        <v>8221</v>
      </c>
      <c r="F1486">
        <v>1</v>
      </c>
    </row>
    <row r="1487" spans="1:6" hidden="1" x14ac:dyDescent="0.45">
      <c r="A1487" t="s">
        <v>8221</v>
      </c>
      <c r="B1487">
        <v>3</v>
      </c>
      <c r="E1487" t="s">
        <v>8221</v>
      </c>
      <c r="F1487">
        <v>13</v>
      </c>
    </row>
    <row r="1488" spans="1:6" hidden="1" x14ac:dyDescent="0.45">
      <c r="A1488" t="s">
        <v>8221</v>
      </c>
      <c r="B1488">
        <v>3</v>
      </c>
      <c r="E1488" t="s">
        <v>8221</v>
      </c>
      <c r="F1488">
        <v>6</v>
      </c>
    </row>
    <row r="1489" spans="1:6" hidden="1" x14ac:dyDescent="0.45">
      <c r="A1489" t="s">
        <v>8221</v>
      </c>
      <c r="B1489">
        <v>0</v>
      </c>
      <c r="E1489" t="s">
        <v>8221</v>
      </c>
      <c r="F1489">
        <v>0</v>
      </c>
    </row>
    <row r="1490" spans="1:6" hidden="1" x14ac:dyDescent="0.45">
      <c r="A1490" t="s">
        <v>8221</v>
      </c>
      <c r="B1490">
        <v>6</v>
      </c>
      <c r="E1490" t="s">
        <v>8221</v>
      </c>
      <c r="F1490">
        <v>2</v>
      </c>
    </row>
    <row r="1491" spans="1:6" hidden="1" x14ac:dyDescent="0.45">
      <c r="A1491" t="s">
        <v>8221</v>
      </c>
      <c r="B1491">
        <v>0</v>
      </c>
      <c r="E1491" t="s">
        <v>8221</v>
      </c>
      <c r="F1491">
        <v>2</v>
      </c>
    </row>
    <row r="1492" spans="1:6" hidden="1" x14ac:dyDescent="0.45">
      <c r="A1492" t="s">
        <v>8221</v>
      </c>
      <c r="B1492">
        <v>19</v>
      </c>
      <c r="E1492" t="s">
        <v>8221</v>
      </c>
      <c r="F1492">
        <v>21</v>
      </c>
    </row>
    <row r="1493" spans="1:6" hidden="1" x14ac:dyDescent="0.45">
      <c r="A1493" t="s">
        <v>8221</v>
      </c>
      <c r="B1493">
        <v>1</v>
      </c>
      <c r="E1493" t="s">
        <v>8221</v>
      </c>
      <c r="F1493">
        <v>13</v>
      </c>
    </row>
    <row r="1494" spans="1:6" hidden="1" x14ac:dyDescent="0.45">
      <c r="A1494" t="s">
        <v>8221</v>
      </c>
      <c r="B1494">
        <v>2</v>
      </c>
      <c r="E1494" t="s">
        <v>8221</v>
      </c>
      <c r="F1494">
        <v>0</v>
      </c>
    </row>
    <row r="1495" spans="1:6" hidden="1" x14ac:dyDescent="0.45">
      <c r="A1495" t="s">
        <v>8221</v>
      </c>
      <c r="B1495">
        <v>0</v>
      </c>
      <c r="E1495" t="s">
        <v>8221</v>
      </c>
      <c r="F1495">
        <v>6</v>
      </c>
    </row>
    <row r="1496" spans="1:6" hidden="1" x14ac:dyDescent="0.45">
      <c r="A1496" t="s">
        <v>8221</v>
      </c>
      <c r="B1496">
        <v>11</v>
      </c>
      <c r="E1496" t="s">
        <v>8221</v>
      </c>
      <c r="F1496">
        <v>0</v>
      </c>
    </row>
    <row r="1497" spans="1:6" hidden="1" x14ac:dyDescent="0.45">
      <c r="A1497" t="s">
        <v>8221</v>
      </c>
      <c r="B1497">
        <v>0</v>
      </c>
      <c r="E1497" t="s">
        <v>8221</v>
      </c>
      <c r="F1497">
        <v>1</v>
      </c>
    </row>
    <row r="1498" spans="1:6" hidden="1" x14ac:dyDescent="0.45">
      <c r="A1498" t="s">
        <v>8221</v>
      </c>
      <c r="B1498">
        <v>0</v>
      </c>
      <c r="E1498" t="s">
        <v>8221</v>
      </c>
      <c r="F1498">
        <v>0</v>
      </c>
    </row>
    <row r="1499" spans="1:6" hidden="1" x14ac:dyDescent="0.45">
      <c r="A1499" t="s">
        <v>8221</v>
      </c>
      <c r="B1499">
        <v>1</v>
      </c>
      <c r="E1499" t="s">
        <v>8221</v>
      </c>
      <c r="F1499">
        <v>12</v>
      </c>
    </row>
    <row r="1500" spans="1:6" hidden="1" x14ac:dyDescent="0.45">
      <c r="A1500" t="s">
        <v>8221</v>
      </c>
      <c r="B1500">
        <v>3</v>
      </c>
      <c r="E1500" t="s">
        <v>8221</v>
      </c>
      <c r="F1500">
        <v>2</v>
      </c>
    </row>
    <row r="1501" spans="1:6" hidden="1" x14ac:dyDescent="0.45">
      <c r="A1501" t="s">
        <v>8221</v>
      </c>
      <c r="B1501">
        <v>1</v>
      </c>
      <c r="E1501" t="s">
        <v>8221</v>
      </c>
      <c r="F1501">
        <v>6</v>
      </c>
    </row>
    <row r="1502" spans="1:6" hidden="1" x14ac:dyDescent="0.45">
      <c r="A1502" t="s">
        <v>8221</v>
      </c>
      <c r="B1502">
        <v>15</v>
      </c>
      <c r="E1502" t="s">
        <v>8221</v>
      </c>
      <c r="F1502">
        <v>1</v>
      </c>
    </row>
    <row r="1503" spans="1:6" x14ac:dyDescent="0.45">
      <c r="A1503" t="s">
        <v>8219</v>
      </c>
      <c r="B1503">
        <v>885</v>
      </c>
      <c r="E1503" t="s">
        <v>8221</v>
      </c>
      <c r="F1503">
        <v>1</v>
      </c>
    </row>
    <row r="1504" spans="1:6" x14ac:dyDescent="0.45">
      <c r="A1504" t="s">
        <v>8219</v>
      </c>
      <c r="B1504">
        <v>329</v>
      </c>
      <c r="E1504" t="s">
        <v>8221</v>
      </c>
      <c r="F1504">
        <v>5</v>
      </c>
    </row>
    <row r="1505" spans="1:6" x14ac:dyDescent="0.45">
      <c r="A1505" t="s">
        <v>8219</v>
      </c>
      <c r="B1505">
        <v>71</v>
      </c>
      <c r="E1505" t="s">
        <v>8221</v>
      </c>
      <c r="F1505">
        <v>0</v>
      </c>
    </row>
    <row r="1506" spans="1:6" x14ac:dyDescent="0.45">
      <c r="A1506" t="s">
        <v>8219</v>
      </c>
      <c r="B1506">
        <v>269</v>
      </c>
      <c r="E1506" t="s">
        <v>8221</v>
      </c>
      <c r="F1506">
        <v>3</v>
      </c>
    </row>
    <row r="1507" spans="1:6" x14ac:dyDescent="0.45">
      <c r="A1507" t="s">
        <v>8219</v>
      </c>
      <c r="B1507">
        <v>345</v>
      </c>
      <c r="E1507" t="s">
        <v>8221</v>
      </c>
      <c r="F1507">
        <v>8</v>
      </c>
    </row>
    <row r="1508" spans="1:6" x14ac:dyDescent="0.45">
      <c r="A1508" t="s">
        <v>8219</v>
      </c>
      <c r="B1508">
        <v>43</v>
      </c>
      <c r="E1508" t="s">
        <v>8221</v>
      </c>
      <c r="F1508">
        <v>3</v>
      </c>
    </row>
    <row r="1509" spans="1:6" x14ac:dyDescent="0.45">
      <c r="A1509" t="s">
        <v>8219</v>
      </c>
      <c r="B1509">
        <v>33</v>
      </c>
      <c r="E1509" t="s">
        <v>8221</v>
      </c>
      <c r="F1509">
        <v>8</v>
      </c>
    </row>
    <row r="1510" spans="1:6" x14ac:dyDescent="0.45">
      <c r="A1510" t="s">
        <v>8219</v>
      </c>
      <c r="B1510">
        <v>211</v>
      </c>
      <c r="E1510" t="s">
        <v>8221</v>
      </c>
      <c r="F1510">
        <v>1</v>
      </c>
    </row>
    <row r="1511" spans="1:6" x14ac:dyDescent="0.45">
      <c r="A1511" t="s">
        <v>8219</v>
      </c>
      <c r="B1511">
        <v>196</v>
      </c>
      <c r="E1511" t="s">
        <v>8221</v>
      </c>
      <c r="F1511">
        <v>4</v>
      </c>
    </row>
    <row r="1512" spans="1:6" x14ac:dyDescent="0.45">
      <c r="A1512" t="s">
        <v>8219</v>
      </c>
      <c r="B1512">
        <v>405</v>
      </c>
      <c r="E1512" t="s">
        <v>8221</v>
      </c>
      <c r="F1512">
        <v>8</v>
      </c>
    </row>
    <row r="1513" spans="1:6" x14ac:dyDescent="0.45">
      <c r="A1513" t="s">
        <v>8219</v>
      </c>
      <c r="B1513">
        <v>206</v>
      </c>
      <c r="E1513" t="s">
        <v>8221</v>
      </c>
      <c r="F1513">
        <v>1</v>
      </c>
    </row>
    <row r="1514" spans="1:6" x14ac:dyDescent="0.45">
      <c r="A1514" t="s">
        <v>8219</v>
      </c>
      <c r="B1514">
        <v>335</v>
      </c>
      <c r="E1514" t="s">
        <v>8221</v>
      </c>
      <c r="F1514">
        <v>5</v>
      </c>
    </row>
    <row r="1515" spans="1:6" x14ac:dyDescent="0.45">
      <c r="A1515" t="s">
        <v>8219</v>
      </c>
      <c r="B1515">
        <v>215</v>
      </c>
      <c r="E1515" t="s">
        <v>8221</v>
      </c>
      <c r="F1515">
        <v>0</v>
      </c>
    </row>
    <row r="1516" spans="1:6" x14ac:dyDescent="0.45">
      <c r="A1516" t="s">
        <v>8219</v>
      </c>
      <c r="B1516">
        <v>176</v>
      </c>
      <c r="E1516" t="s">
        <v>8221</v>
      </c>
      <c r="F1516">
        <v>0</v>
      </c>
    </row>
    <row r="1517" spans="1:6" x14ac:dyDescent="0.45">
      <c r="A1517" t="s">
        <v>8219</v>
      </c>
      <c r="B1517">
        <v>555</v>
      </c>
      <c r="E1517" t="s">
        <v>8221</v>
      </c>
      <c r="F1517">
        <v>1</v>
      </c>
    </row>
    <row r="1518" spans="1:6" x14ac:dyDescent="0.45">
      <c r="A1518" t="s">
        <v>8219</v>
      </c>
      <c r="B1518">
        <v>116</v>
      </c>
      <c r="E1518" t="s">
        <v>8221</v>
      </c>
      <c r="F1518">
        <v>0</v>
      </c>
    </row>
    <row r="1519" spans="1:6" x14ac:dyDescent="0.45">
      <c r="A1519" t="s">
        <v>8219</v>
      </c>
      <c r="B1519">
        <v>615</v>
      </c>
      <c r="E1519" t="s">
        <v>8221</v>
      </c>
      <c r="F1519">
        <v>0</v>
      </c>
    </row>
    <row r="1520" spans="1:6" x14ac:dyDescent="0.45">
      <c r="A1520" t="s">
        <v>8219</v>
      </c>
      <c r="B1520">
        <v>236</v>
      </c>
      <c r="E1520" t="s">
        <v>8221</v>
      </c>
      <c r="F1520">
        <v>6</v>
      </c>
    </row>
    <row r="1521" spans="1:6" x14ac:dyDescent="0.45">
      <c r="A1521" t="s">
        <v>8219</v>
      </c>
      <c r="B1521">
        <v>145</v>
      </c>
      <c r="E1521" t="s">
        <v>8221</v>
      </c>
      <c r="F1521">
        <v>6</v>
      </c>
    </row>
    <row r="1522" spans="1:6" x14ac:dyDescent="0.45">
      <c r="A1522" t="s">
        <v>8219</v>
      </c>
      <c r="B1522">
        <v>167</v>
      </c>
      <c r="E1522" t="s">
        <v>8221</v>
      </c>
      <c r="F1522">
        <v>14</v>
      </c>
    </row>
    <row r="1523" spans="1:6" x14ac:dyDescent="0.45">
      <c r="A1523" t="s">
        <v>8219</v>
      </c>
      <c r="B1523">
        <v>235</v>
      </c>
      <c r="E1523" t="s">
        <v>8221</v>
      </c>
      <c r="F1523">
        <v>6</v>
      </c>
    </row>
    <row r="1524" spans="1:6" x14ac:dyDescent="0.45">
      <c r="A1524" t="s">
        <v>8219</v>
      </c>
      <c r="B1524">
        <v>452</v>
      </c>
      <c r="E1524" t="s">
        <v>8221</v>
      </c>
      <c r="F1524">
        <v>33</v>
      </c>
    </row>
    <row r="1525" spans="1:6" x14ac:dyDescent="0.45">
      <c r="A1525" t="s">
        <v>8219</v>
      </c>
      <c r="B1525">
        <v>241</v>
      </c>
      <c r="E1525" t="s">
        <v>8221</v>
      </c>
      <c r="F1525">
        <v>4</v>
      </c>
    </row>
    <row r="1526" spans="1:6" x14ac:dyDescent="0.45">
      <c r="A1526" t="s">
        <v>8219</v>
      </c>
      <c r="B1526">
        <v>28</v>
      </c>
      <c r="E1526" t="s">
        <v>8221</v>
      </c>
      <c r="F1526">
        <v>1</v>
      </c>
    </row>
    <row r="1527" spans="1:6" x14ac:dyDescent="0.45">
      <c r="A1527" t="s">
        <v>8219</v>
      </c>
      <c r="B1527">
        <v>140</v>
      </c>
      <c r="E1527" t="s">
        <v>8221</v>
      </c>
      <c r="F1527">
        <v>0</v>
      </c>
    </row>
    <row r="1528" spans="1:6" x14ac:dyDescent="0.45">
      <c r="A1528" t="s">
        <v>8219</v>
      </c>
      <c r="B1528">
        <v>280</v>
      </c>
      <c r="E1528" t="s">
        <v>8221</v>
      </c>
      <c r="F1528">
        <v>6</v>
      </c>
    </row>
    <row r="1529" spans="1:6" x14ac:dyDescent="0.45">
      <c r="A1529" t="s">
        <v>8219</v>
      </c>
      <c r="B1529">
        <v>70</v>
      </c>
      <c r="E1529" t="s">
        <v>8221</v>
      </c>
      <c r="F1529">
        <v>6</v>
      </c>
    </row>
    <row r="1530" spans="1:6" x14ac:dyDescent="0.45">
      <c r="A1530" t="s">
        <v>8219</v>
      </c>
      <c r="B1530">
        <v>160</v>
      </c>
      <c r="E1530" t="s">
        <v>8221</v>
      </c>
      <c r="F1530">
        <v>1</v>
      </c>
    </row>
    <row r="1531" spans="1:6" x14ac:dyDescent="0.45">
      <c r="A1531" t="s">
        <v>8219</v>
      </c>
      <c r="B1531">
        <v>141</v>
      </c>
      <c r="E1531" t="s">
        <v>8221</v>
      </c>
      <c r="F1531">
        <v>3</v>
      </c>
    </row>
    <row r="1532" spans="1:6" x14ac:dyDescent="0.45">
      <c r="A1532" t="s">
        <v>8219</v>
      </c>
      <c r="B1532">
        <v>874</v>
      </c>
      <c r="E1532" t="s">
        <v>8221</v>
      </c>
      <c r="F1532">
        <v>1</v>
      </c>
    </row>
    <row r="1533" spans="1:6" x14ac:dyDescent="0.45">
      <c r="A1533" t="s">
        <v>8219</v>
      </c>
      <c r="B1533">
        <v>73</v>
      </c>
      <c r="E1533" t="s">
        <v>8221</v>
      </c>
      <c r="F1533">
        <v>3</v>
      </c>
    </row>
    <row r="1534" spans="1:6" x14ac:dyDescent="0.45">
      <c r="A1534" t="s">
        <v>8219</v>
      </c>
      <c r="B1534">
        <v>294</v>
      </c>
    </row>
    <row r="1535" spans="1:6" x14ac:dyDescent="0.45">
      <c r="A1535" t="s">
        <v>8219</v>
      </c>
      <c r="B1535">
        <v>740</v>
      </c>
    </row>
    <row r="1536" spans="1:6" x14ac:dyDescent="0.45">
      <c r="A1536" t="s">
        <v>8219</v>
      </c>
      <c r="B1536">
        <v>369</v>
      </c>
    </row>
    <row r="1537" spans="1:2" x14ac:dyDescent="0.45">
      <c r="A1537" t="s">
        <v>8219</v>
      </c>
      <c r="B1537">
        <v>110</v>
      </c>
    </row>
    <row r="1538" spans="1:2" x14ac:dyDescent="0.45">
      <c r="A1538" t="s">
        <v>8219</v>
      </c>
      <c r="B1538">
        <v>455</v>
      </c>
    </row>
    <row r="1539" spans="1:2" x14ac:dyDescent="0.45">
      <c r="A1539" t="s">
        <v>8219</v>
      </c>
      <c r="B1539">
        <v>224</v>
      </c>
    </row>
    <row r="1540" spans="1:2" x14ac:dyDescent="0.45">
      <c r="A1540" t="s">
        <v>8219</v>
      </c>
      <c r="B1540">
        <v>46</v>
      </c>
    </row>
    <row r="1541" spans="1:2" x14ac:dyDescent="0.45">
      <c r="A1541" t="s">
        <v>8219</v>
      </c>
      <c r="B1541">
        <v>284</v>
      </c>
    </row>
    <row r="1542" spans="1:2" x14ac:dyDescent="0.45">
      <c r="A1542" t="s">
        <v>8219</v>
      </c>
      <c r="B1542">
        <v>98</v>
      </c>
    </row>
    <row r="1543" spans="1:2" hidden="1" x14ac:dyDescent="0.45">
      <c r="A1543" t="s">
        <v>8221</v>
      </c>
      <c r="B1543">
        <v>2</v>
      </c>
    </row>
    <row r="1544" spans="1:2" hidden="1" x14ac:dyDescent="0.45">
      <c r="A1544" t="s">
        <v>8221</v>
      </c>
      <c r="B1544">
        <v>1</v>
      </c>
    </row>
    <row r="1545" spans="1:2" hidden="1" x14ac:dyDescent="0.45">
      <c r="A1545" t="s">
        <v>8221</v>
      </c>
      <c r="B1545">
        <v>1</v>
      </c>
    </row>
    <row r="1546" spans="1:2" hidden="1" x14ac:dyDescent="0.45">
      <c r="A1546" t="s">
        <v>8221</v>
      </c>
      <c r="B1546">
        <v>0</v>
      </c>
    </row>
    <row r="1547" spans="1:2" hidden="1" x14ac:dyDescent="0.45">
      <c r="A1547" t="s">
        <v>8221</v>
      </c>
      <c r="B1547">
        <v>1</v>
      </c>
    </row>
    <row r="1548" spans="1:2" hidden="1" x14ac:dyDescent="0.45">
      <c r="A1548" t="s">
        <v>8221</v>
      </c>
      <c r="B1548">
        <v>11</v>
      </c>
    </row>
    <row r="1549" spans="1:2" hidden="1" x14ac:dyDescent="0.45">
      <c r="A1549" t="s">
        <v>8221</v>
      </c>
      <c r="B1549">
        <v>0</v>
      </c>
    </row>
    <row r="1550" spans="1:2" hidden="1" x14ac:dyDescent="0.45">
      <c r="A1550" t="s">
        <v>8221</v>
      </c>
      <c r="B1550">
        <v>1</v>
      </c>
    </row>
    <row r="1551" spans="1:2" hidden="1" x14ac:dyDescent="0.45">
      <c r="A1551" t="s">
        <v>8221</v>
      </c>
      <c r="B1551">
        <v>6</v>
      </c>
    </row>
    <row r="1552" spans="1:2" hidden="1" x14ac:dyDescent="0.45">
      <c r="A1552" t="s">
        <v>8221</v>
      </c>
      <c r="B1552">
        <v>7</v>
      </c>
    </row>
    <row r="1553" spans="1:2" hidden="1" x14ac:dyDescent="0.45">
      <c r="A1553" t="s">
        <v>8221</v>
      </c>
      <c r="B1553">
        <v>0</v>
      </c>
    </row>
    <row r="1554" spans="1:2" hidden="1" x14ac:dyDescent="0.45">
      <c r="A1554" t="s">
        <v>8221</v>
      </c>
      <c r="B1554">
        <v>16</v>
      </c>
    </row>
    <row r="1555" spans="1:2" hidden="1" x14ac:dyDescent="0.45">
      <c r="A1555" t="s">
        <v>8221</v>
      </c>
      <c r="B1555">
        <v>0</v>
      </c>
    </row>
    <row r="1556" spans="1:2" hidden="1" x14ac:dyDescent="0.45">
      <c r="A1556" t="s">
        <v>8221</v>
      </c>
      <c r="B1556">
        <v>0</v>
      </c>
    </row>
    <row r="1557" spans="1:2" hidden="1" x14ac:dyDescent="0.45">
      <c r="A1557" t="s">
        <v>8221</v>
      </c>
      <c r="B1557">
        <v>0</v>
      </c>
    </row>
    <row r="1558" spans="1:2" hidden="1" x14ac:dyDescent="0.45">
      <c r="A1558" t="s">
        <v>8221</v>
      </c>
      <c r="B1558">
        <v>12</v>
      </c>
    </row>
    <row r="1559" spans="1:2" hidden="1" x14ac:dyDescent="0.45">
      <c r="A1559" t="s">
        <v>8221</v>
      </c>
      <c r="B1559">
        <v>1</v>
      </c>
    </row>
    <row r="1560" spans="1:2" hidden="1" x14ac:dyDescent="0.45">
      <c r="A1560" t="s">
        <v>8221</v>
      </c>
      <c r="B1560">
        <v>3</v>
      </c>
    </row>
    <row r="1561" spans="1:2" hidden="1" x14ac:dyDescent="0.45">
      <c r="A1561" t="s">
        <v>8221</v>
      </c>
      <c r="B1561">
        <v>1</v>
      </c>
    </row>
    <row r="1562" spans="1:2" hidden="1" x14ac:dyDescent="0.45">
      <c r="A1562" t="s">
        <v>8221</v>
      </c>
      <c r="B1562">
        <v>4</v>
      </c>
    </row>
    <row r="1563" spans="1:2" hidden="1" x14ac:dyDescent="0.45">
      <c r="A1563" t="s">
        <v>8220</v>
      </c>
      <c r="B1563">
        <v>1</v>
      </c>
    </row>
    <row r="1564" spans="1:2" hidden="1" x14ac:dyDescent="0.45">
      <c r="A1564" t="s">
        <v>8220</v>
      </c>
      <c r="B1564">
        <v>0</v>
      </c>
    </row>
    <row r="1565" spans="1:2" hidden="1" x14ac:dyDescent="0.45">
      <c r="A1565" t="s">
        <v>8220</v>
      </c>
      <c r="B1565">
        <v>2</v>
      </c>
    </row>
    <row r="1566" spans="1:2" hidden="1" x14ac:dyDescent="0.45">
      <c r="A1566" t="s">
        <v>8220</v>
      </c>
      <c r="B1566">
        <v>1</v>
      </c>
    </row>
    <row r="1567" spans="1:2" hidden="1" x14ac:dyDescent="0.45">
      <c r="A1567" t="s">
        <v>8220</v>
      </c>
      <c r="B1567">
        <v>1</v>
      </c>
    </row>
    <row r="1568" spans="1:2" hidden="1" x14ac:dyDescent="0.45">
      <c r="A1568" t="s">
        <v>8220</v>
      </c>
      <c r="B1568">
        <v>59</v>
      </c>
    </row>
    <row r="1569" spans="1:2" hidden="1" x14ac:dyDescent="0.45">
      <c r="A1569" t="s">
        <v>8220</v>
      </c>
      <c r="B1569">
        <v>13</v>
      </c>
    </row>
    <row r="1570" spans="1:2" hidden="1" x14ac:dyDescent="0.45">
      <c r="A1570" t="s">
        <v>8220</v>
      </c>
      <c r="B1570">
        <v>22</v>
      </c>
    </row>
    <row r="1571" spans="1:2" hidden="1" x14ac:dyDescent="0.45">
      <c r="A1571" t="s">
        <v>8220</v>
      </c>
      <c r="B1571">
        <v>0</v>
      </c>
    </row>
    <row r="1572" spans="1:2" hidden="1" x14ac:dyDescent="0.45">
      <c r="A1572" t="s">
        <v>8220</v>
      </c>
      <c r="B1572">
        <v>52</v>
      </c>
    </row>
    <row r="1573" spans="1:2" hidden="1" x14ac:dyDescent="0.45">
      <c r="A1573" t="s">
        <v>8220</v>
      </c>
      <c r="B1573">
        <v>4</v>
      </c>
    </row>
    <row r="1574" spans="1:2" hidden="1" x14ac:dyDescent="0.45">
      <c r="A1574" t="s">
        <v>8220</v>
      </c>
      <c r="B1574">
        <v>3</v>
      </c>
    </row>
    <row r="1575" spans="1:2" hidden="1" x14ac:dyDescent="0.45">
      <c r="A1575" t="s">
        <v>8220</v>
      </c>
      <c r="B1575">
        <v>3</v>
      </c>
    </row>
    <row r="1576" spans="1:2" hidden="1" x14ac:dyDescent="0.45">
      <c r="A1576" t="s">
        <v>8220</v>
      </c>
      <c r="B1576">
        <v>6</v>
      </c>
    </row>
    <row r="1577" spans="1:2" hidden="1" x14ac:dyDescent="0.45">
      <c r="A1577" t="s">
        <v>8220</v>
      </c>
      <c r="B1577">
        <v>35</v>
      </c>
    </row>
    <row r="1578" spans="1:2" hidden="1" x14ac:dyDescent="0.45">
      <c r="A1578" t="s">
        <v>8220</v>
      </c>
      <c r="B1578">
        <v>10</v>
      </c>
    </row>
    <row r="1579" spans="1:2" hidden="1" x14ac:dyDescent="0.45">
      <c r="A1579" t="s">
        <v>8220</v>
      </c>
      <c r="B1579">
        <v>2</v>
      </c>
    </row>
    <row r="1580" spans="1:2" hidden="1" x14ac:dyDescent="0.45">
      <c r="A1580" t="s">
        <v>8220</v>
      </c>
      <c r="B1580">
        <v>4</v>
      </c>
    </row>
    <row r="1581" spans="1:2" hidden="1" x14ac:dyDescent="0.45">
      <c r="A1581" t="s">
        <v>8220</v>
      </c>
      <c r="B1581">
        <v>2</v>
      </c>
    </row>
    <row r="1582" spans="1:2" hidden="1" x14ac:dyDescent="0.45">
      <c r="A1582" t="s">
        <v>8220</v>
      </c>
      <c r="B1582">
        <v>0</v>
      </c>
    </row>
    <row r="1583" spans="1:2" hidden="1" x14ac:dyDescent="0.45">
      <c r="A1583" t="s">
        <v>8221</v>
      </c>
      <c r="B1583">
        <v>1</v>
      </c>
    </row>
    <row r="1584" spans="1:2" hidden="1" x14ac:dyDescent="0.45">
      <c r="A1584" t="s">
        <v>8221</v>
      </c>
      <c r="B1584">
        <v>3</v>
      </c>
    </row>
    <row r="1585" spans="1:2" hidden="1" x14ac:dyDescent="0.45">
      <c r="A1585" t="s">
        <v>8221</v>
      </c>
      <c r="B1585">
        <v>1</v>
      </c>
    </row>
    <row r="1586" spans="1:2" hidden="1" x14ac:dyDescent="0.45">
      <c r="A1586" t="s">
        <v>8221</v>
      </c>
      <c r="B1586">
        <v>0</v>
      </c>
    </row>
    <row r="1587" spans="1:2" hidden="1" x14ac:dyDescent="0.45">
      <c r="A1587" t="s">
        <v>8221</v>
      </c>
      <c r="B1587">
        <v>12</v>
      </c>
    </row>
    <row r="1588" spans="1:2" hidden="1" x14ac:dyDescent="0.45">
      <c r="A1588" t="s">
        <v>8221</v>
      </c>
      <c r="B1588">
        <v>0</v>
      </c>
    </row>
    <row r="1589" spans="1:2" hidden="1" x14ac:dyDescent="0.45">
      <c r="A1589" t="s">
        <v>8221</v>
      </c>
      <c r="B1589">
        <v>1</v>
      </c>
    </row>
    <row r="1590" spans="1:2" hidden="1" x14ac:dyDescent="0.45">
      <c r="A1590" t="s">
        <v>8221</v>
      </c>
      <c r="B1590">
        <v>0</v>
      </c>
    </row>
    <row r="1591" spans="1:2" hidden="1" x14ac:dyDescent="0.45">
      <c r="A1591" t="s">
        <v>8221</v>
      </c>
      <c r="B1591">
        <v>0</v>
      </c>
    </row>
    <row r="1592" spans="1:2" hidden="1" x14ac:dyDescent="0.45">
      <c r="A1592" t="s">
        <v>8221</v>
      </c>
      <c r="B1592">
        <v>2</v>
      </c>
    </row>
    <row r="1593" spans="1:2" hidden="1" x14ac:dyDescent="0.45">
      <c r="A1593" t="s">
        <v>8221</v>
      </c>
      <c r="B1593">
        <v>92</v>
      </c>
    </row>
    <row r="1594" spans="1:2" hidden="1" x14ac:dyDescent="0.45">
      <c r="A1594" t="s">
        <v>8221</v>
      </c>
      <c r="B1594">
        <v>0</v>
      </c>
    </row>
    <row r="1595" spans="1:2" hidden="1" x14ac:dyDescent="0.45">
      <c r="A1595" t="s">
        <v>8221</v>
      </c>
      <c r="B1595">
        <v>3</v>
      </c>
    </row>
    <row r="1596" spans="1:2" hidden="1" x14ac:dyDescent="0.45">
      <c r="A1596" t="s">
        <v>8221</v>
      </c>
      <c r="B1596">
        <v>10</v>
      </c>
    </row>
    <row r="1597" spans="1:2" hidden="1" x14ac:dyDescent="0.45">
      <c r="A1597" t="s">
        <v>8221</v>
      </c>
      <c r="B1597">
        <v>7</v>
      </c>
    </row>
    <row r="1598" spans="1:2" hidden="1" x14ac:dyDescent="0.45">
      <c r="A1598" t="s">
        <v>8221</v>
      </c>
      <c r="B1598">
        <v>3</v>
      </c>
    </row>
    <row r="1599" spans="1:2" hidden="1" x14ac:dyDescent="0.45">
      <c r="A1599" t="s">
        <v>8221</v>
      </c>
      <c r="B1599">
        <v>0</v>
      </c>
    </row>
    <row r="1600" spans="1:2" hidden="1" x14ac:dyDescent="0.45">
      <c r="A1600" t="s">
        <v>8221</v>
      </c>
      <c r="B1600">
        <v>1</v>
      </c>
    </row>
    <row r="1601" spans="1:2" hidden="1" x14ac:dyDescent="0.45">
      <c r="A1601" t="s">
        <v>8221</v>
      </c>
      <c r="B1601">
        <v>0</v>
      </c>
    </row>
    <row r="1602" spans="1:2" hidden="1" x14ac:dyDescent="0.45">
      <c r="A1602" t="s">
        <v>8221</v>
      </c>
      <c r="B1602">
        <v>9</v>
      </c>
    </row>
    <row r="1603" spans="1:2" x14ac:dyDescent="0.45">
      <c r="A1603" t="s">
        <v>8219</v>
      </c>
      <c r="B1603">
        <v>56</v>
      </c>
    </row>
    <row r="1604" spans="1:2" x14ac:dyDescent="0.45">
      <c r="A1604" t="s">
        <v>8219</v>
      </c>
      <c r="B1604">
        <v>32</v>
      </c>
    </row>
    <row r="1605" spans="1:2" x14ac:dyDescent="0.45">
      <c r="A1605" t="s">
        <v>8219</v>
      </c>
      <c r="B1605">
        <v>30</v>
      </c>
    </row>
    <row r="1606" spans="1:2" x14ac:dyDescent="0.45">
      <c r="A1606" t="s">
        <v>8219</v>
      </c>
      <c r="B1606">
        <v>70</v>
      </c>
    </row>
    <row r="1607" spans="1:2" x14ac:dyDescent="0.45">
      <c r="A1607" t="s">
        <v>8219</v>
      </c>
      <c r="B1607">
        <v>44</v>
      </c>
    </row>
    <row r="1608" spans="1:2" x14ac:dyDescent="0.45">
      <c r="A1608" t="s">
        <v>8219</v>
      </c>
      <c r="B1608">
        <v>92</v>
      </c>
    </row>
    <row r="1609" spans="1:2" x14ac:dyDescent="0.45">
      <c r="A1609" t="s">
        <v>8219</v>
      </c>
      <c r="B1609">
        <v>205</v>
      </c>
    </row>
    <row r="1610" spans="1:2" x14ac:dyDescent="0.45">
      <c r="A1610" t="s">
        <v>8219</v>
      </c>
      <c r="B1610">
        <v>23</v>
      </c>
    </row>
    <row r="1611" spans="1:2" x14ac:dyDescent="0.45">
      <c r="A1611" t="s">
        <v>8219</v>
      </c>
      <c r="B1611">
        <v>4</v>
      </c>
    </row>
    <row r="1612" spans="1:2" x14ac:dyDescent="0.45">
      <c r="A1612" t="s">
        <v>8219</v>
      </c>
      <c r="B1612">
        <v>112</v>
      </c>
    </row>
    <row r="1613" spans="1:2" x14ac:dyDescent="0.45">
      <c r="A1613" t="s">
        <v>8219</v>
      </c>
      <c r="B1613">
        <v>27</v>
      </c>
    </row>
    <row r="1614" spans="1:2" x14ac:dyDescent="0.45">
      <c r="A1614" t="s">
        <v>8219</v>
      </c>
      <c r="B1614">
        <v>11</v>
      </c>
    </row>
    <row r="1615" spans="1:2" x14ac:dyDescent="0.45">
      <c r="A1615" t="s">
        <v>8219</v>
      </c>
      <c r="B1615">
        <v>26</v>
      </c>
    </row>
    <row r="1616" spans="1:2" x14ac:dyDescent="0.45">
      <c r="A1616" t="s">
        <v>8219</v>
      </c>
      <c r="B1616">
        <v>77</v>
      </c>
    </row>
    <row r="1617" spans="1:2" x14ac:dyDescent="0.45">
      <c r="A1617" t="s">
        <v>8219</v>
      </c>
      <c r="B1617">
        <v>136</v>
      </c>
    </row>
    <row r="1618" spans="1:2" x14ac:dyDescent="0.45">
      <c r="A1618" t="s">
        <v>8219</v>
      </c>
      <c r="B1618">
        <v>157</v>
      </c>
    </row>
    <row r="1619" spans="1:2" x14ac:dyDescent="0.45">
      <c r="A1619" t="s">
        <v>8219</v>
      </c>
      <c r="B1619">
        <v>158</v>
      </c>
    </row>
    <row r="1620" spans="1:2" x14ac:dyDescent="0.45">
      <c r="A1620" t="s">
        <v>8219</v>
      </c>
      <c r="B1620">
        <v>27</v>
      </c>
    </row>
    <row r="1621" spans="1:2" x14ac:dyDescent="0.45">
      <c r="A1621" t="s">
        <v>8219</v>
      </c>
      <c r="B1621">
        <v>23</v>
      </c>
    </row>
    <row r="1622" spans="1:2" x14ac:dyDescent="0.45">
      <c r="A1622" t="s">
        <v>8219</v>
      </c>
      <c r="B1622">
        <v>17</v>
      </c>
    </row>
    <row r="1623" spans="1:2" x14ac:dyDescent="0.45">
      <c r="A1623" t="s">
        <v>8219</v>
      </c>
      <c r="B1623">
        <v>37</v>
      </c>
    </row>
    <row r="1624" spans="1:2" x14ac:dyDescent="0.45">
      <c r="A1624" t="s">
        <v>8219</v>
      </c>
      <c r="B1624">
        <v>65</v>
      </c>
    </row>
    <row r="1625" spans="1:2" x14ac:dyDescent="0.45">
      <c r="A1625" t="s">
        <v>8219</v>
      </c>
      <c r="B1625">
        <v>18</v>
      </c>
    </row>
    <row r="1626" spans="1:2" x14ac:dyDescent="0.45">
      <c r="A1626" t="s">
        <v>8219</v>
      </c>
      <c r="B1626">
        <v>25</v>
      </c>
    </row>
    <row r="1627" spans="1:2" x14ac:dyDescent="0.45">
      <c r="A1627" t="s">
        <v>8219</v>
      </c>
      <c r="B1627">
        <v>104</v>
      </c>
    </row>
    <row r="1628" spans="1:2" x14ac:dyDescent="0.45">
      <c r="A1628" t="s">
        <v>8219</v>
      </c>
      <c r="B1628">
        <v>108</v>
      </c>
    </row>
    <row r="1629" spans="1:2" x14ac:dyDescent="0.45">
      <c r="A1629" t="s">
        <v>8219</v>
      </c>
      <c r="B1629">
        <v>38</v>
      </c>
    </row>
    <row r="1630" spans="1:2" x14ac:dyDescent="0.45">
      <c r="A1630" t="s">
        <v>8219</v>
      </c>
      <c r="B1630">
        <v>88</v>
      </c>
    </row>
    <row r="1631" spans="1:2" x14ac:dyDescent="0.45">
      <c r="A1631" t="s">
        <v>8219</v>
      </c>
      <c r="B1631">
        <v>82</v>
      </c>
    </row>
    <row r="1632" spans="1:2" x14ac:dyDescent="0.45">
      <c r="A1632" t="s">
        <v>8219</v>
      </c>
      <c r="B1632">
        <v>126</v>
      </c>
    </row>
    <row r="1633" spans="1:2" x14ac:dyDescent="0.45">
      <c r="A1633" t="s">
        <v>8219</v>
      </c>
      <c r="B1633">
        <v>133</v>
      </c>
    </row>
    <row r="1634" spans="1:2" x14ac:dyDescent="0.45">
      <c r="A1634" t="s">
        <v>8219</v>
      </c>
      <c r="B1634">
        <v>47</v>
      </c>
    </row>
    <row r="1635" spans="1:2" x14ac:dyDescent="0.45">
      <c r="A1635" t="s">
        <v>8219</v>
      </c>
      <c r="B1635">
        <v>58</v>
      </c>
    </row>
    <row r="1636" spans="1:2" x14ac:dyDescent="0.45">
      <c r="A1636" t="s">
        <v>8219</v>
      </c>
      <c r="B1636">
        <v>32</v>
      </c>
    </row>
    <row r="1637" spans="1:2" x14ac:dyDescent="0.45">
      <c r="A1637" t="s">
        <v>8219</v>
      </c>
      <c r="B1637">
        <v>37</v>
      </c>
    </row>
    <row r="1638" spans="1:2" x14ac:dyDescent="0.45">
      <c r="A1638" t="s">
        <v>8219</v>
      </c>
      <c r="B1638">
        <v>87</v>
      </c>
    </row>
    <row r="1639" spans="1:2" x14ac:dyDescent="0.45">
      <c r="A1639" t="s">
        <v>8219</v>
      </c>
      <c r="B1639">
        <v>15</v>
      </c>
    </row>
    <row r="1640" spans="1:2" x14ac:dyDescent="0.45">
      <c r="A1640" t="s">
        <v>8219</v>
      </c>
      <c r="B1640">
        <v>27</v>
      </c>
    </row>
    <row r="1641" spans="1:2" x14ac:dyDescent="0.45">
      <c r="A1641" t="s">
        <v>8219</v>
      </c>
      <c r="B1641">
        <v>19</v>
      </c>
    </row>
    <row r="1642" spans="1:2" x14ac:dyDescent="0.45">
      <c r="A1642" t="s">
        <v>8219</v>
      </c>
      <c r="B1642">
        <v>17</v>
      </c>
    </row>
    <row r="1643" spans="1:2" x14ac:dyDescent="0.45">
      <c r="A1643" t="s">
        <v>8219</v>
      </c>
      <c r="B1643">
        <v>26</v>
      </c>
    </row>
    <row r="1644" spans="1:2" x14ac:dyDescent="0.45">
      <c r="A1644" t="s">
        <v>8219</v>
      </c>
      <c r="B1644">
        <v>28</v>
      </c>
    </row>
    <row r="1645" spans="1:2" x14ac:dyDescent="0.45">
      <c r="A1645" t="s">
        <v>8219</v>
      </c>
      <c r="B1645">
        <v>37</v>
      </c>
    </row>
    <row r="1646" spans="1:2" x14ac:dyDescent="0.45">
      <c r="A1646" t="s">
        <v>8219</v>
      </c>
      <c r="B1646">
        <v>128</v>
      </c>
    </row>
    <row r="1647" spans="1:2" x14ac:dyDescent="0.45">
      <c r="A1647" t="s">
        <v>8219</v>
      </c>
      <c r="B1647">
        <v>10</v>
      </c>
    </row>
    <row r="1648" spans="1:2" x14ac:dyDescent="0.45">
      <c r="A1648" t="s">
        <v>8219</v>
      </c>
      <c r="B1648">
        <v>83</v>
      </c>
    </row>
    <row r="1649" spans="1:2" x14ac:dyDescent="0.45">
      <c r="A1649" t="s">
        <v>8219</v>
      </c>
      <c r="B1649">
        <v>46</v>
      </c>
    </row>
    <row r="1650" spans="1:2" x14ac:dyDescent="0.45">
      <c r="A1650" t="s">
        <v>8219</v>
      </c>
      <c r="B1650">
        <v>90</v>
      </c>
    </row>
    <row r="1651" spans="1:2" x14ac:dyDescent="0.45">
      <c r="A1651" t="s">
        <v>8219</v>
      </c>
      <c r="B1651">
        <v>81</v>
      </c>
    </row>
    <row r="1652" spans="1:2" x14ac:dyDescent="0.45">
      <c r="A1652" t="s">
        <v>8219</v>
      </c>
      <c r="B1652">
        <v>32</v>
      </c>
    </row>
    <row r="1653" spans="1:2" x14ac:dyDescent="0.45">
      <c r="A1653" t="s">
        <v>8219</v>
      </c>
      <c r="B1653">
        <v>20</v>
      </c>
    </row>
    <row r="1654" spans="1:2" x14ac:dyDescent="0.45">
      <c r="A1654" t="s">
        <v>8219</v>
      </c>
      <c r="B1654">
        <v>70</v>
      </c>
    </row>
    <row r="1655" spans="1:2" x14ac:dyDescent="0.45">
      <c r="A1655" t="s">
        <v>8219</v>
      </c>
      <c r="B1655">
        <v>168</v>
      </c>
    </row>
    <row r="1656" spans="1:2" x14ac:dyDescent="0.45">
      <c r="A1656" t="s">
        <v>8219</v>
      </c>
      <c r="B1656">
        <v>34</v>
      </c>
    </row>
    <row r="1657" spans="1:2" x14ac:dyDescent="0.45">
      <c r="A1657" t="s">
        <v>8219</v>
      </c>
      <c r="B1657">
        <v>48</v>
      </c>
    </row>
    <row r="1658" spans="1:2" x14ac:dyDescent="0.45">
      <c r="A1658" t="s">
        <v>8219</v>
      </c>
      <c r="B1658">
        <v>48</v>
      </c>
    </row>
    <row r="1659" spans="1:2" x14ac:dyDescent="0.45">
      <c r="A1659" t="s">
        <v>8219</v>
      </c>
      <c r="B1659">
        <v>221</v>
      </c>
    </row>
    <row r="1660" spans="1:2" x14ac:dyDescent="0.45">
      <c r="A1660" t="s">
        <v>8219</v>
      </c>
      <c r="B1660">
        <v>107</v>
      </c>
    </row>
    <row r="1661" spans="1:2" x14ac:dyDescent="0.45">
      <c r="A1661" t="s">
        <v>8219</v>
      </c>
      <c r="B1661">
        <v>45</v>
      </c>
    </row>
    <row r="1662" spans="1:2" x14ac:dyDescent="0.45">
      <c r="A1662" t="s">
        <v>8219</v>
      </c>
      <c r="B1662">
        <v>36</v>
      </c>
    </row>
    <row r="1663" spans="1:2" x14ac:dyDescent="0.45">
      <c r="A1663" t="s">
        <v>8219</v>
      </c>
      <c r="B1663">
        <v>101</v>
      </c>
    </row>
    <row r="1664" spans="1:2" x14ac:dyDescent="0.45">
      <c r="A1664" t="s">
        <v>8219</v>
      </c>
      <c r="B1664">
        <v>62</v>
      </c>
    </row>
    <row r="1665" spans="1:2" x14ac:dyDescent="0.45">
      <c r="A1665" t="s">
        <v>8219</v>
      </c>
      <c r="B1665">
        <v>32</v>
      </c>
    </row>
    <row r="1666" spans="1:2" x14ac:dyDescent="0.45">
      <c r="A1666" t="s">
        <v>8219</v>
      </c>
      <c r="B1666">
        <v>89</v>
      </c>
    </row>
    <row r="1667" spans="1:2" x14ac:dyDescent="0.45">
      <c r="A1667" t="s">
        <v>8219</v>
      </c>
      <c r="B1667">
        <v>93</v>
      </c>
    </row>
    <row r="1668" spans="1:2" x14ac:dyDescent="0.45">
      <c r="A1668" t="s">
        <v>8219</v>
      </c>
      <c r="B1668">
        <v>98</v>
      </c>
    </row>
    <row r="1669" spans="1:2" x14ac:dyDescent="0.45">
      <c r="A1669" t="s">
        <v>8219</v>
      </c>
      <c r="B1669">
        <v>82</v>
      </c>
    </row>
    <row r="1670" spans="1:2" x14ac:dyDescent="0.45">
      <c r="A1670" t="s">
        <v>8219</v>
      </c>
      <c r="B1670">
        <v>116</v>
      </c>
    </row>
    <row r="1671" spans="1:2" x14ac:dyDescent="0.45">
      <c r="A1671" t="s">
        <v>8219</v>
      </c>
      <c r="B1671">
        <v>52</v>
      </c>
    </row>
    <row r="1672" spans="1:2" x14ac:dyDescent="0.45">
      <c r="A1672" t="s">
        <v>8219</v>
      </c>
      <c r="B1672">
        <v>23</v>
      </c>
    </row>
    <row r="1673" spans="1:2" x14ac:dyDescent="0.45">
      <c r="A1673" t="s">
        <v>8219</v>
      </c>
      <c r="B1673">
        <v>77</v>
      </c>
    </row>
    <row r="1674" spans="1:2" x14ac:dyDescent="0.45">
      <c r="A1674" t="s">
        <v>8219</v>
      </c>
      <c r="B1674">
        <v>49</v>
      </c>
    </row>
    <row r="1675" spans="1:2" x14ac:dyDescent="0.45">
      <c r="A1675" t="s">
        <v>8219</v>
      </c>
      <c r="B1675">
        <v>59</v>
      </c>
    </row>
    <row r="1676" spans="1:2" x14ac:dyDescent="0.45">
      <c r="A1676" t="s">
        <v>8219</v>
      </c>
      <c r="B1676">
        <v>113</v>
      </c>
    </row>
    <row r="1677" spans="1:2" x14ac:dyDescent="0.45">
      <c r="A1677" t="s">
        <v>8219</v>
      </c>
      <c r="B1677">
        <v>34</v>
      </c>
    </row>
    <row r="1678" spans="1:2" x14ac:dyDescent="0.45">
      <c r="A1678" t="s">
        <v>8219</v>
      </c>
      <c r="B1678">
        <v>42</v>
      </c>
    </row>
    <row r="1679" spans="1:2" x14ac:dyDescent="0.45">
      <c r="A1679" t="s">
        <v>8219</v>
      </c>
      <c r="B1679">
        <v>42</v>
      </c>
    </row>
    <row r="1680" spans="1:2" x14ac:dyDescent="0.45">
      <c r="A1680" t="s">
        <v>8219</v>
      </c>
      <c r="B1680">
        <v>49</v>
      </c>
    </row>
    <row r="1681" spans="1:2" x14ac:dyDescent="0.45">
      <c r="A1681" t="s">
        <v>8219</v>
      </c>
      <c r="B1681">
        <v>56</v>
      </c>
    </row>
    <row r="1682" spans="1:2" x14ac:dyDescent="0.45">
      <c r="A1682" t="s">
        <v>8219</v>
      </c>
      <c r="B1682">
        <v>25</v>
      </c>
    </row>
    <row r="1683" spans="1:2" hidden="1" x14ac:dyDescent="0.45">
      <c r="A1683" t="s">
        <v>8222</v>
      </c>
      <c r="B1683">
        <v>884</v>
      </c>
    </row>
    <row r="1684" spans="1:2" hidden="1" x14ac:dyDescent="0.45">
      <c r="A1684" t="s">
        <v>8222</v>
      </c>
      <c r="B1684">
        <v>0</v>
      </c>
    </row>
    <row r="1685" spans="1:2" hidden="1" x14ac:dyDescent="0.45">
      <c r="A1685" t="s">
        <v>8222</v>
      </c>
      <c r="B1685">
        <v>10</v>
      </c>
    </row>
    <row r="1686" spans="1:2" hidden="1" x14ac:dyDescent="0.45">
      <c r="A1686" t="s">
        <v>8222</v>
      </c>
      <c r="B1686">
        <v>101</v>
      </c>
    </row>
    <row r="1687" spans="1:2" hidden="1" x14ac:dyDescent="0.45">
      <c r="A1687" t="s">
        <v>8222</v>
      </c>
      <c r="B1687">
        <v>15</v>
      </c>
    </row>
    <row r="1688" spans="1:2" hidden="1" x14ac:dyDescent="0.45">
      <c r="A1688" t="s">
        <v>8222</v>
      </c>
      <c r="B1688">
        <v>1</v>
      </c>
    </row>
    <row r="1689" spans="1:2" hidden="1" x14ac:dyDescent="0.45">
      <c r="A1689" t="s">
        <v>8222</v>
      </c>
      <c r="B1689">
        <v>39</v>
      </c>
    </row>
    <row r="1690" spans="1:2" hidden="1" x14ac:dyDescent="0.45">
      <c r="A1690" t="s">
        <v>8222</v>
      </c>
      <c r="B1690">
        <v>7</v>
      </c>
    </row>
    <row r="1691" spans="1:2" hidden="1" x14ac:dyDescent="0.45">
      <c r="A1691" t="s">
        <v>8222</v>
      </c>
      <c r="B1691">
        <v>14</v>
      </c>
    </row>
    <row r="1692" spans="1:2" hidden="1" x14ac:dyDescent="0.45">
      <c r="A1692" t="s">
        <v>8222</v>
      </c>
      <c r="B1692">
        <v>11</v>
      </c>
    </row>
    <row r="1693" spans="1:2" hidden="1" x14ac:dyDescent="0.45">
      <c r="A1693" t="s">
        <v>8222</v>
      </c>
      <c r="B1693">
        <v>38</v>
      </c>
    </row>
    <row r="1694" spans="1:2" hidden="1" x14ac:dyDescent="0.45">
      <c r="A1694" t="s">
        <v>8222</v>
      </c>
      <c r="B1694">
        <v>15</v>
      </c>
    </row>
    <row r="1695" spans="1:2" hidden="1" x14ac:dyDescent="0.45">
      <c r="A1695" t="s">
        <v>8222</v>
      </c>
      <c r="B1695">
        <v>8</v>
      </c>
    </row>
    <row r="1696" spans="1:2" hidden="1" x14ac:dyDescent="0.45">
      <c r="A1696" t="s">
        <v>8222</v>
      </c>
      <c r="B1696">
        <v>1</v>
      </c>
    </row>
    <row r="1697" spans="1:2" hidden="1" x14ac:dyDescent="0.45">
      <c r="A1697" t="s">
        <v>8222</v>
      </c>
      <c r="B1697">
        <v>23</v>
      </c>
    </row>
    <row r="1698" spans="1:2" hidden="1" x14ac:dyDescent="0.45">
      <c r="A1698" t="s">
        <v>8222</v>
      </c>
      <c r="B1698">
        <v>0</v>
      </c>
    </row>
    <row r="1699" spans="1:2" hidden="1" x14ac:dyDescent="0.45">
      <c r="A1699" t="s">
        <v>8222</v>
      </c>
      <c r="B1699">
        <v>22</v>
      </c>
    </row>
    <row r="1700" spans="1:2" hidden="1" x14ac:dyDescent="0.45">
      <c r="A1700" t="s">
        <v>8222</v>
      </c>
      <c r="B1700">
        <v>0</v>
      </c>
    </row>
    <row r="1701" spans="1:2" hidden="1" x14ac:dyDescent="0.45">
      <c r="A1701" t="s">
        <v>8222</v>
      </c>
      <c r="B1701">
        <v>4</v>
      </c>
    </row>
    <row r="1702" spans="1:2" hidden="1" x14ac:dyDescent="0.45">
      <c r="A1702" t="s">
        <v>8222</v>
      </c>
      <c r="B1702">
        <v>79</v>
      </c>
    </row>
    <row r="1703" spans="1:2" hidden="1" x14ac:dyDescent="0.45">
      <c r="A1703" t="s">
        <v>8221</v>
      </c>
      <c r="B1703">
        <v>2</v>
      </c>
    </row>
    <row r="1704" spans="1:2" hidden="1" x14ac:dyDescent="0.45">
      <c r="A1704" t="s">
        <v>8221</v>
      </c>
      <c r="B1704">
        <v>1</v>
      </c>
    </row>
    <row r="1705" spans="1:2" hidden="1" x14ac:dyDescent="0.45">
      <c r="A1705" t="s">
        <v>8221</v>
      </c>
      <c r="B1705">
        <v>2</v>
      </c>
    </row>
    <row r="1706" spans="1:2" hidden="1" x14ac:dyDescent="0.45">
      <c r="A1706" t="s">
        <v>8221</v>
      </c>
      <c r="B1706">
        <v>11</v>
      </c>
    </row>
    <row r="1707" spans="1:2" hidden="1" x14ac:dyDescent="0.45">
      <c r="A1707" t="s">
        <v>8221</v>
      </c>
      <c r="B1707">
        <v>0</v>
      </c>
    </row>
    <row r="1708" spans="1:2" hidden="1" x14ac:dyDescent="0.45">
      <c r="A1708" t="s">
        <v>8221</v>
      </c>
      <c r="B1708">
        <v>0</v>
      </c>
    </row>
    <row r="1709" spans="1:2" hidden="1" x14ac:dyDescent="0.45">
      <c r="A1709" t="s">
        <v>8221</v>
      </c>
      <c r="B1709">
        <v>9</v>
      </c>
    </row>
    <row r="1710" spans="1:2" hidden="1" x14ac:dyDescent="0.45">
      <c r="A1710" t="s">
        <v>8221</v>
      </c>
      <c r="B1710">
        <v>0</v>
      </c>
    </row>
    <row r="1711" spans="1:2" hidden="1" x14ac:dyDescent="0.45">
      <c r="A1711" t="s">
        <v>8221</v>
      </c>
      <c r="B1711">
        <v>4</v>
      </c>
    </row>
    <row r="1712" spans="1:2" hidden="1" x14ac:dyDescent="0.45">
      <c r="A1712" t="s">
        <v>8221</v>
      </c>
      <c r="B1712">
        <v>1</v>
      </c>
    </row>
    <row r="1713" spans="1:2" hidden="1" x14ac:dyDescent="0.45">
      <c r="A1713" t="s">
        <v>8221</v>
      </c>
      <c r="B1713">
        <v>2</v>
      </c>
    </row>
    <row r="1714" spans="1:2" hidden="1" x14ac:dyDescent="0.45">
      <c r="A1714" t="s">
        <v>8221</v>
      </c>
      <c r="B1714">
        <v>0</v>
      </c>
    </row>
    <row r="1715" spans="1:2" hidden="1" x14ac:dyDescent="0.45">
      <c r="A1715" t="s">
        <v>8221</v>
      </c>
      <c r="B1715">
        <v>1</v>
      </c>
    </row>
    <row r="1716" spans="1:2" hidden="1" x14ac:dyDescent="0.45">
      <c r="A1716" t="s">
        <v>8221</v>
      </c>
      <c r="B1716">
        <v>17</v>
      </c>
    </row>
    <row r="1717" spans="1:2" hidden="1" x14ac:dyDescent="0.45">
      <c r="A1717" t="s">
        <v>8221</v>
      </c>
      <c r="B1717">
        <v>2</v>
      </c>
    </row>
    <row r="1718" spans="1:2" hidden="1" x14ac:dyDescent="0.45">
      <c r="A1718" t="s">
        <v>8221</v>
      </c>
      <c r="B1718">
        <v>3</v>
      </c>
    </row>
    <row r="1719" spans="1:2" hidden="1" x14ac:dyDescent="0.45">
      <c r="A1719" t="s">
        <v>8221</v>
      </c>
      <c r="B1719">
        <v>41</v>
      </c>
    </row>
    <row r="1720" spans="1:2" hidden="1" x14ac:dyDescent="0.45">
      <c r="A1720" t="s">
        <v>8221</v>
      </c>
      <c r="B1720">
        <v>2</v>
      </c>
    </row>
    <row r="1721" spans="1:2" hidden="1" x14ac:dyDescent="0.45">
      <c r="A1721" t="s">
        <v>8221</v>
      </c>
      <c r="B1721">
        <v>3</v>
      </c>
    </row>
    <row r="1722" spans="1:2" hidden="1" x14ac:dyDescent="0.45">
      <c r="A1722" t="s">
        <v>8221</v>
      </c>
      <c r="B1722">
        <v>8</v>
      </c>
    </row>
    <row r="1723" spans="1:2" hidden="1" x14ac:dyDescent="0.45">
      <c r="A1723" t="s">
        <v>8221</v>
      </c>
      <c r="B1723">
        <v>0</v>
      </c>
    </row>
    <row r="1724" spans="1:2" hidden="1" x14ac:dyDescent="0.45">
      <c r="A1724" t="s">
        <v>8221</v>
      </c>
      <c r="B1724">
        <v>1</v>
      </c>
    </row>
    <row r="1725" spans="1:2" hidden="1" x14ac:dyDescent="0.45">
      <c r="A1725" t="s">
        <v>8221</v>
      </c>
      <c r="B1725">
        <v>3</v>
      </c>
    </row>
    <row r="1726" spans="1:2" hidden="1" x14ac:dyDescent="0.45">
      <c r="A1726" t="s">
        <v>8221</v>
      </c>
      <c r="B1726">
        <v>4</v>
      </c>
    </row>
    <row r="1727" spans="1:2" hidden="1" x14ac:dyDescent="0.45">
      <c r="A1727" t="s">
        <v>8221</v>
      </c>
      <c r="B1727">
        <v>9</v>
      </c>
    </row>
    <row r="1728" spans="1:2" hidden="1" x14ac:dyDescent="0.45">
      <c r="A1728" t="s">
        <v>8221</v>
      </c>
      <c r="B1728">
        <v>16</v>
      </c>
    </row>
    <row r="1729" spans="1:2" hidden="1" x14ac:dyDescent="0.45">
      <c r="A1729" t="s">
        <v>8221</v>
      </c>
      <c r="B1729">
        <v>1</v>
      </c>
    </row>
    <row r="1730" spans="1:2" hidden="1" x14ac:dyDescent="0.45">
      <c r="A1730" t="s">
        <v>8221</v>
      </c>
      <c r="B1730">
        <v>7</v>
      </c>
    </row>
    <row r="1731" spans="1:2" hidden="1" x14ac:dyDescent="0.45">
      <c r="A1731" t="s">
        <v>8221</v>
      </c>
      <c r="B1731">
        <v>0</v>
      </c>
    </row>
    <row r="1732" spans="1:2" hidden="1" x14ac:dyDescent="0.45">
      <c r="A1732" t="s">
        <v>8221</v>
      </c>
      <c r="B1732">
        <v>0</v>
      </c>
    </row>
    <row r="1733" spans="1:2" hidden="1" x14ac:dyDescent="0.45">
      <c r="A1733" t="s">
        <v>8221</v>
      </c>
      <c r="B1733">
        <v>0</v>
      </c>
    </row>
    <row r="1734" spans="1:2" hidden="1" x14ac:dyDescent="0.45">
      <c r="A1734" t="s">
        <v>8221</v>
      </c>
      <c r="B1734">
        <v>0</v>
      </c>
    </row>
    <row r="1735" spans="1:2" hidden="1" x14ac:dyDescent="0.45">
      <c r="A1735" t="s">
        <v>8221</v>
      </c>
      <c r="B1735">
        <v>0</v>
      </c>
    </row>
    <row r="1736" spans="1:2" hidden="1" x14ac:dyDescent="0.45">
      <c r="A1736" t="s">
        <v>8221</v>
      </c>
      <c r="B1736">
        <v>1</v>
      </c>
    </row>
    <row r="1737" spans="1:2" hidden="1" x14ac:dyDescent="0.45">
      <c r="A1737" t="s">
        <v>8221</v>
      </c>
      <c r="B1737">
        <v>2</v>
      </c>
    </row>
    <row r="1738" spans="1:2" hidden="1" x14ac:dyDescent="0.45">
      <c r="A1738" t="s">
        <v>8221</v>
      </c>
      <c r="B1738">
        <v>1</v>
      </c>
    </row>
    <row r="1739" spans="1:2" hidden="1" x14ac:dyDescent="0.45">
      <c r="A1739" t="s">
        <v>8221</v>
      </c>
      <c r="B1739">
        <v>15</v>
      </c>
    </row>
    <row r="1740" spans="1:2" hidden="1" x14ac:dyDescent="0.45">
      <c r="A1740" t="s">
        <v>8221</v>
      </c>
      <c r="B1740">
        <v>1</v>
      </c>
    </row>
    <row r="1741" spans="1:2" hidden="1" x14ac:dyDescent="0.45">
      <c r="A1741" t="s">
        <v>8221</v>
      </c>
      <c r="B1741">
        <v>1</v>
      </c>
    </row>
    <row r="1742" spans="1:2" hidden="1" x14ac:dyDescent="0.45">
      <c r="A1742" t="s">
        <v>8221</v>
      </c>
      <c r="B1742">
        <v>0</v>
      </c>
    </row>
    <row r="1743" spans="1:2" x14ac:dyDescent="0.45">
      <c r="A1743" t="s">
        <v>8219</v>
      </c>
      <c r="B1743">
        <v>52</v>
      </c>
    </row>
    <row r="1744" spans="1:2" x14ac:dyDescent="0.45">
      <c r="A1744" t="s">
        <v>8219</v>
      </c>
      <c r="B1744">
        <v>34</v>
      </c>
    </row>
    <row r="1745" spans="1:2" x14ac:dyDescent="0.45">
      <c r="A1745" t="s">
        <v>8219</v>
      </c>
      <c r="B1745">
        <v>67</v>
      </c>
    </row>
    <row r="1746" spans="1:2" x14ac:dyDescent="0.45">
      <c r="A1746" t="s">
        <v>8219</v>
      </c>
      <c r="B1746">
        <v>70</v>
      </c>
    </row>
    <row r="1747" spans="1:2" x14ac:dyDescent="0.45">
      <c r="A1747" t="s">
        <v>8219</v>
      </c>
      <c r="B1747">
        <v>89</v>
      </c>
    </row>
    <row r="1748" spans="1:2" x14ac:dyDescent="0.45">
      <c r="A1748" t="s">
        <v>8219</v>
      </c>
      <c r="B1748">
        <v>107</v>
      </c>
    </row>
    <row r="1749" spans="1:2" x14ac:dyDescent="0.45">
      <c r="A1749" t="s">
        <v>8219</v>
      </c>
      <c r="B1749">
        <v>159</v>
      </c>
    </row>
    <row r="1750" spans="1:2" x14ac:dyDescent="0.45">
      <c r="A1750" t="s">
        <v>8219</v>
      </c>
      <c r="B1750">
        <v>181</v>
      </c>
    </row>
    <row r="1751" spans="1:2" x14ac:dyDescent="0.45">
      <c r="A1751" t="s">
        <v>8219</v>
      </c>
      <c r="B1751">
        <v>131</v>
      </c>
    </row>
    <row r="1752" spans="1:2" x14ac:dyDescent="0.45">
      <c r="A1752" t="s">
        <v>8219</v>
      </c>
      <c r="B1752">
        <v>125</v>
      </c>
    </row>
    <row r="1753" spans="1:2" x14ac:dyDescent="0.45">
      <c r="A1753" t="s">
        <v>8219</v>
      </c>
      <c r="B1753">
        <v>61</v>
      </c>
    </row>
    <row r="1754" spans="1:2" x14ac:dyDescent="0.45">
      <c r="A1754" t="s">
        <v>8219</v>
      </c>
      <c r="B1754">
        <v>90</v>
      </c>
    </row>
    <row r="1755" spans="1:2" x14ac:dyDescent="0.45">
      <c r="A1755" t="s">
        <v>8219</v>
      </c>
      <c r="B1755">
        <v>35</v>
      </c>
    </row>
    <row r="1756" spans="1:2" x14ac:dyDescent="0.45">
      <c r="A1756" t="s">
        <v>8219</v>
      </c>
      <c r="B1756">
        <v>90</v>
      </c>
    </row>
    <row r="1757" spans="1:2" x14ac:dyDescent="0.45">
      <c r="A1757" t="s">
        <v>8219</v>
      </c>
      <c r="B1757">
        <v>4</v>
      </c>
    </row>
    <row r="1758" spans="1:2" x14ac:dyDescent="0.45">
      <c r="A1758" t="s">
        <v>8219</v>
      </c>
      <c r="B1758">
        <v>120</v>
      </c>
    </row>
    <row r="1759" spans="1:2" x14ac:dyDescent="0.45">
      <c r="A1759" t="s">
        <v>8219</v>
      </c>
      <c r="B1759">
        <v>14</v>
      </c>
    </row>
    <row r="1760" spans="1:2" x14ac:dyDescent="0.45">
      <c r="A1760" t="s">
        <v>8219</v>
      </c>
      <c r="B1760">
        <v>27</v>
      </c>
    </row>
    <row r="1761" spans="1:2" x14ac:dyDescent="0.45">
      <c r="A1761" t="s">
        <v>8219</v>
      </c>
      <c r="B1761">
        <v>49</v>
      </c>
    </row>
    <row r="1762" spans="1:2" x14ac:dyDescent="0.45">
      <c r="A1762" t="s">
        <v>8219</v>
      </c>
      <c r="B1762">
        <v>102</v>
      </c>
    </row>
    <row r="1763" spans="1:2" x14ac:dyDescent="0.45">
      <c r="A1763" t="s">
        <v>8219</v>
      </c>
      <c r="B1763">
        <v>3</v>
      </c>
    </row>
    <row r="1764" spans="1:2" x14ac:dyDescent="0.45">
      <c r="A1764" t="s">
        <v>8219</v>
      </c>
      <c r="B1764">
        <v>25</v>
      </c>
    </row>
    <row r="1765" spans="1:2" x14ac:dyDescent="0.45">
      <c r="A1765" t="s">
        <v>8219</v>
      </c>
      <c r="B1765">
        <v>118</v>
      </c>
    </row>
    <row r="1766" spans="1:2" hidden="1" x14ac:dyDescent="0.45">
      <c r="A1766" t="s">
        <v>8221</v>
      </c>
      <c r="B1766">
        <v>39</v>
      </c>
    </row>
    <row r="1767" spans="1:2" hidden="1" x14ac:dyDescent="0.45">
      <c r="A1767" t="s">
        <v>8221</v>
      </c>
      <c r="B1767">
        <v>103</v>
      </c>
    </row>
    <row r="1768" spans="1:2" hidden="1" x14ac:dyDescent="0.45">
      <c r="A1768" t="s">
        <v>8221</v>
      </c>
      <c r="B1768">
        <v>0</v>
      </c>
    </row>
    <row r="1769" spans="1:2" hidden="1" x14ac:dyDescent="0.45">
      <c r="A1769" t="s">
        <v>8221</v>
      </c>
      <c r="B1769">
        <v>39</v>
      </c>
    </row>
    <row r="1770" spans="1:2" hidden="1" x14ac:dyDescent="0.45">
      <c r="A1770" t="s">
        <v>8221</v>
      </c>
      <c r="B1770">
        <v>15</v>
      </c>
    </row>
    <row r="1771" spans="1:2" hidden="1" x14ac:dyDescent="0.45">
      <c r="A1771" t="s">
        <v>8221</v>
      </c>
      <c r="B1771">
        <v>22</v>
      </c>
    </row>
    <row r="1772" spans="1:2" hidden="1" x14ac:dyDescent="0.45">
      <c r="A1772" t="s">
        <v>8221</v>
      </c>
      <c r="B1772">
        <v>92</v>
      </c>
    </row>
    <row r="1773" spans="1:2" hidden="1" x14ac:dyDescent="0.45">
      <c r="A1773" t="s">
        <v>8221</v>
      </c>
      <c r="B1773">
        <v>25</v>
      </c>
    </row>
    <row r="1774" spans="1:2" hidden="1" x14ac:dyDescent="0.45">
      <c r="A1774" t="s">
        <v>8221</v>
      </c>
      <c r="B1774">
        <v>19</v>
      </c>
    </row>
    <row r="1775" spans="1:2" hidden="1" x14ac:dyDescent="0.45">
      <c r="A1775" t="s">
        <v>8221</v>
      </c>
      <c r="B1775">
        <v>19</v>
      </c>
    </row>
    <row r="1776" spans="1:2" hidden="1" x14ac:dyDescent="0.45">
      <c r="A1776" t="s">
        <v>8221</v>
      </c>
      <c r="B1776">
        <v>13</v>
      </c>
    </row>
    <row r="1777" spans="1:2" hidden="1" x14ac:dyDescent="0.45">
      <c r="A1777" t="s">
        <v>8221</v>
      </c>
      <c r="B1777">
        <v>124</v>
      </c>
    </row>
    <row r="1778" spans="1:2" hidden="1" x14ac:dyDescent="0.45">
      <c r="A1778" t="s">
        <v>8221</v>
      </c>
      <c r="B1778">
        <v>4</v>
      </c>
    </row>
    <row r="1779" spans="1:2" hidden="1" x14ac:dyDescent="0.45">
      <c r="A1779" t="s">
        <v>8221</v>
      </c>
      <c r="B1779">
        <v>10</v>
      </c>
    </row>
    <row r="1780" spans="1:2" hidden="1" x14ac:dyDescent="0.45">
      <c r="A1780" t="s">
        <v>8221</v>
      </c>
      <c r="B1780">
        <v>15</v>
      </c>
    </row>
    <row r="1781" spans="1:2" hidden="1" x14ac:dyDescent="0.45">
      <c r="A1781" t="s">
        <v>8221</v>
      </c>
      <c r="B1781">
        <v>38</v>
      </c>
    </row>
    <row r="1782" spans="1:2" hidden="1" x14ac:dyDescent="0.45">
      <c r="A1782" t="s">
        <v>8221</v>
      </c>
      <c r="B1782">
        <v>152</v>
      </c>
    </row>
    <row r="1783" spans="1:2" hidden="1" x14ac:dyDescent="0.45">
      <c r="A1783" t="s">
        <v>8221</v>
      </c>
      <c r="B1783">
        <v>24</v>
      </c>
    </row>
    <row r="1784" spans="1:2" hidden="1" x14ac:dyDescent="0.45">
      <c r="A1784" t="s">
        <v>8221</v>
      </c>
      <c r="B1784">
        <v>76</v>
      </c>
    </row>
    <row r="1785" spans="1:2" hidden="1" x14ac:dyDescent="0.45">
      <c r="A1785" t="s">
        <v>8221</v>
      </c>
      <c r="B1785">
        <v>185</v>
      </c>
    </row>
    <row r="1786" spans="1:2" hidden="1" x14ac:dyDescent="0.45">
      <c r="A1786" t="s">
        <v>8221</v>
      </c>
      <c r="B1786">
        <v>33</v>
      </c>
    </row>
    <row r="1787" spans="1:2" hidden="1" x14ac:dyDescent="0.45">
      <c r="A1787" t="s">
        <v>8221</v>
      </c>
      <c r="B1787">
        <v>108</v>
      </c>
    </row>
    <row r="1788" spans="1:2" hidden="1" x14ac:dyDescent="0.45">
      <c r="A1788" t="s">
        <v>8221</v>
      </c>
      <c r="B1788">
        <v>29</v>
      </c>
    </row>
    <row r="1789" spans="1:2" hidden="1" x14ac:dyDescent="0.45">
      <c r="A1789" t="s">
        <v>8221</v>
      </c>
      <c r="B1789">
        <v>24</v>
      </c>
    </row>
    <row r="1790" spans="1:2" hidden="1" x14ac:dyDescent="0.45">
      <c r="A1790" t="s">
        <v>8221</v>
      </c>
      <c r="B1790">
        <v>4</v>
      </c>
    </row>
    <row r="1791" spans="1:2" hidden="1" x14ac:dyDescent="0.45">
      <c r="A1791" t="s">
        <v>8221</v>
      </c>
      <c r="B1791">
        <v>4</v>
      </c>
    </row>
    <row r="1792" spans="1:2" hidden="1" x14ac:dyDescent="0.45">
      <c r="A1792" t="s">
        <v>8221</v>
      </c>
      <c r="B1792">
        <v>15</v>
      </c>
    </row>
    <row r="1793" spans="1:2" hidden="1" x14ac:dyDescent="0.45">
      <c r="A1793" t="s">
        <v>8221</v>
      </c>
      <c r="B1793">
        <v>4</v>
      </c>
    </row>
    <row r="1794" spans="1:2" hidden="1" x14ac:dyDescent="0.45">
      <c r="A1794" t="s">
        <v>8221</v>
      </c>
      <c r="B1794">
        <v>139</v>
      </c>
    </row>
    <row r="1795" spans="1:2" hidden="1" x14ac:dyDescent="0.45">
      <c r="A1795" t="s">
        <v>8221</v>
      </c>
      <c r="B1795">
        <v>2</v>
      </c>
    </row>
    <row r="1796" spans="1:2" hidden="1" x14ac:dyDescent="0.45">
      <c r="A1796" t="s">
        <v>8221</v>
      </c>
      <c r="B1796">
        <v>18</v>
      </c>
    </row>
    <row r="1797" spans="1:2" hidden="1" x14ac:dyDescent="0.45">
      <c r="A1797" t="s">
        <v>8221</v>
      </c>
      <c r="B1797">
        <v>81</v>
      </c>
    </row>
    <row r="1798" spans="1:2" hidden="1" x14ac:dyDescent="0.45">
      <c r="A1798" t="s">
        <v>8221</v>
      </c>
      <c r="B1798">
        <v>86</v>
      </c>
    </row>
    <row r="1799" spans="1:2" hidden="1" x14ac:dyDescent="0.45">
      <c r="A1799" t="s">
        <v>8221</v>
      </c>
      <c r="B1799">
        <v>140</v>
      </c>
    </row>
    <row r="1800" spans="1:2" hidden="1" x14ac:dyDescent="0.45">
      <c r="A1800" t="s">
        <v>8221</v>
      </c>
      <c r="B1800">
        <v>37</v>
      </c>
    </row>
    <row r="1801" spans="1:2" hidden="1" x14ac:dyDescent="0.45">
      <c r="A1801" t="s">
        <v>8221</v>
      </c>
      <c r="B1801">
        <v>6</v>
      </c>
    </row>
    <row r="1802" spans="1:2" hidden="1" x14ac:dyDescent="0.45">
      <c r="A1802" t="s">
        <v>8221</v>
      </c>
      <c r="B1802">
        <v>113</v>
      </c>
    </row>
    <row r="1803" spans="1:2" hidden="1" x14ac:dyDescent="0.45">
      <c r="A1803" t="s">
        <v>8221</v>
      </c>
      <c r="B1803">
        <v>37</v>
      </c>
    </row>
    <row r="1804" spans="1:2" hidden="1" x14ac:dyDescent="0.45">
      <c r="A1804" t="s">
        <v>8221</v>
      </c>
      <c r="B1804">
        <v>18</v>
      </c>
    </row>
    <row r="1805" spans="1:2" hidden="1" x14ac:dyDescent="0.45">
      <c r="A1805" t="s">
        <v>8221</v>
      </c>
      <c r="B1805">
        <v>75</v>
      </c>
    </row>
    <row r="1806" spans="1:2" hidden="1" x14ac:dyDescent="0.45">
      <c r="A1806" t="s">
        <v>8221</v>
      </c>
      <c r="B1806">
        <v>52</v>
      </c>
    </row>
    <row r="1807" spans="1:2" hidden="1" x14ac:dyDescent="0.45">
      <c r="A1807" t="s">
        <v>8221</v>
      </c>
      <c r="B1807">
        <v>122</v>
      </c>
    </row>
    <row r="1808" spans="1:2" hidden="1" x14ac:dyDescent="0.45">
      <c r="A1808" t="s">
        <v>8221</v>
      </c>
      <c r="B1808">
        <v>8</v>
      </c>
    </row>
    <row r="1809" spans="1:2" hidden="1" x14ac:dyDescent="0.45">
      <c r="A1809" t="s">
        <v>8221</v>
      </c>
      <c r="B1809">
        <v>8</v>
      </c>
    </row>
    <row r="1810" spans="1:2" hidden="1" x14ac:dyDescent="0.45">
      <c r="A1810" t="s">
        <v>8221</v>
      </c>
      <c r="B1810">
        <v>96</v>
      </c>
    </row>
    <row r="1811" spans="1:2" hidden="1" x14ac:dyDescent="0.45">
      <c r="A1811" t="s">
        <v>8221</v>
      </c>
      <c r="B1811">
        <v>9</v>
      </c>
    </row>
    <row r="1812" spans="1:2" hidden="1" x14ac:dyDescent="0.45">
      <c r="A1812" t="s">
        <v>8221</v>
      </c>
      <c r="B1812">
        <v>2</v>
      </c>
    </row>
    <row r="1813" spans="1:2" hidden="1" x14ac:dyDescent="0.45">
      <c r="A1813" t="s">
        <v>8221</v>
      </c>
      <c r="B1813">
        <v>26</v>
      </c>
    </row>
    <row r="1814" spans="1:2" hidden="1" x14ac:dyDescent="0.45">
      <c r="A1814" t="s">
        <v>8221</v>
      </c>
      <c r="B1814">
        <v>23</v>
      </c>
    </row>
    <row r="1815" spans="1:2" hidden="1" x14ac:dyDescent="0.45">
      <c r="A1815" t="s">
        <v>8221</v>
      </c>
      <c r="B1815">
        <v>0</v>
      </c>
    </row>
    <row r="1816" spans="1:2" hidden="1" x14ac:dyDescent="0.45">
      <c r="A1816" t="s">
        <v>8221</v>
      </c>
      <c r="B1816">
        <v>140</v>
      </c>
    </row>
    <row r="1817" spans="1:2" hidden="1" x14ac:dyDescent="0.45">
      <c r="A1817" t="s">
        <v>8221</v>
      </c>
      <c r="B1817">
        <v>0</v>
      </c>
    </row>
    <row r="1818" spans="1:2" hidden="1" x14ac:dyDescent="0.45">
      <c r="A1818" t="s">
        <v>8221</v>
      </c>
      <c r="B1818">
        <v>6</v>
      </c>
    </row>
    <row r="1819" spans="1:2" hidden="1" x14ac:dyDescent="0.45">
      <c r="A1819" t="s">
        <v>8221</v>
      </c>
      <c r="B1819">
        <v>100</v>
      </c>
    </row>
    <row r="1820" spans="1:2" hidden="1" x14ac:dyDescent="0.45">
      <c r="A1820" t="s">
        <v>8221</v>
      </c>
      <c r="B1820">
        <v>0</v>
      </c>
    </row>
    <row r="1821" spans="1:2" hidden="1" x14ac:dyDescent="0.45">
      <c r="A1821" t="s">
        <v>8221</v>
      </c>
      <c r="B1821">
        <v>4</v>
      </c>
    </row>
    <row r="1822" spans="1:2" hidden="1" x14ac:dyDescent="0.45">
      <c r="A1822" t="s">
        <v>8221</v>
      </c>
      <c r="B1822">
        <v>8</v>
      </c>
    </row>
    <row r="1823" spans="1:2" x14ac:dyDescent="0.45">
      <c r="A1823" t="s">
        <v>8219</v>
      </c>
      <c r="B1823">
        <v>57</v>
      </c>
    </row>
    <row r="1824" spans="1:2" x14ac:dyDescent="0.45">
      <c r="A1824" t="s">
        <v>8219</v>
      </c>
      <c r="B1824">
        <v>11</v>
      </c>
    </row>
    <row r="1825" spans="1:2" x14ac:dyDescent="0.45">
      <c r="A1825" t="s">
        <v>8219</v>
      </c>
      <c r="B1825">
        <v>33</v>
      </c>
    </row>
    <row r="1826" spans="1:2" x14ac:dyDescent="0.45">
      <c r="A1826" t="s">
        <v>8219</v>
      </c>
      <c r="B1826">
        <v>40</v>
      </c>
    </row>
    <row r="1827" spans="1:2" x14ac:dyDescent="0.45">
      <c r="A1827" t="s">
        <v>8219</v>
      </c>
      <c r="B1827">
        <v>50</v>
      </c>
    </row>
    <row r="1828" spans="1:2" x14ac:dyDescent="0.45">
      <c r="A1828" t="s">
        <v>8219</v>
      </c>
      <c r="B1828">
        <v>38</v>
      </c>
    </row>
    <row r="1829" spans="1:2" x14ac:dyDescent="0.45">
      <c r="A1829" t="s">
        <v>8219</v>
      </c>
      <c r="B1829">
        <v>96</v>
      </c>
    </row>
    <row r="1830" spans="1:2" x14ac:dyDescent="0.45">
      <c r="A1830" t="s">
        <v>8219</v>
      </c>
      <c r="B1830">
        <v>48</v>
      </c>
    </row>
    <row r="1831" spans="1:2" x14ac:dyDescent="0.45">
      <c r="A1831" t="s">
        <v>8219</v>
      </c>
      <c r="B1831">
        <v>33</v>
      </c>
    </row>
    <row r="1832" spans="1:2" x14ac:dyDescent="0.45">
      <c r="A1832" t="s">
        <v>8219</v>
      </c>
      <c r="B1832">
        <v>226</v>
      </c>
    </row>
    <row r="1833" spans="1:2" x14ac:dyDescent="0.45">
      <c r="A1833" t="s">
        <v>8219</v>
      </c>
      <c r="B1833">
        <v>14</v>
      </c>
    </row>
    <row r="1834" spans="1:2" x14ac:dyDescent="0.45">
      <c r="A1834" t="s">
        <v>8219</v>
      </c>
      <c r="B1834">
        <v>20</v>
      </c>
    </row>
    <row r="1835" spans="1:2" x14ac:dyDescent="0.45">
      <c r="A1835" t="s">
        <v>8219</v>
      </c>
      <c r="B1835">
        <v>25</v>
      </c>
    </row>
    <row r="1836" spans="1:2" x14ac:dyDescent="0.45">
      <c r="A1836" t="s">
        <v>8219</v>
      </c>
      <c r="B1836">
        <v>90</v>
      </c>
    </row>
    <row r="1837" spans="1:2" x14ac:dyDescent="0.45">
      <c r="A1837" t="s">
        <v>8219</v>
      </c>
      <c r="B1837">
        <v>11</v>
      </c>
    </row>
    <row r="1838" spans="1:2" x14ac:dyDescent="0.45">
      <c r="A1838" t="s">
        <v>8219</v>
      </c>
      <c r="B1838">
        <v>55</v>
      </c>
    </row>
    <row r="1839" spans="1:2" x14ac:dyDescent="0.45">
      <c r="A1839" t="s">
        <v>8219</v>
      </c>
      <c r="B1839">
        <v>30</v>
      </c>
    </row>
    <row r="1840" spans="1:2" x14ac:dyDescent="0.45">
      <c r="A1840" t="s">
        <v>8219</v>
      </c>
      <c r="B1840">
        <v>28</v>
      </c>
    </row>
    <row r="1841" spans="1:2" x14ac:dyDescent="0.45">
      <c r="A1841" t="s">
        <v>8219</v>
      </c>
      <c r="B1841">
        <v>45</v>
      </c>
    </row>
    <row r="1842" spans="1:2" x14ac:dyDescent="0.45">
      <c r="A1842" t="s">
        <v>8219</v>
      </c>
      <c r="B1842">
        <v>13</v>
      </c>
    </row>
    <row r="1843" spans="1:2" x14ac:dyDescent="0.45">
      <c r="A1843" t="s">
        <v>8219</v>
      </c>
      <c r="B1843">
        <v>40</v>
      </c>
    </row>
    <row r="1844" spans="1:2" x14ac:dyDescent="0.45">
      <c r="A1844" t="s">
        <v>8219</v>
      </c>
      <c r="B1844">
        <v>21</v>
      </c>
    </row>
    <row r="1845" spans="1:2" x14ac:dyDescent="0.45">
      <c r="A1845" t="s">
        <v>8219</v>
      </c>
      <c r="B1845">
        <v>134</v>
      </c>
    </row>
    <row r="1846" spans="1:2" x14ac:dyDescent="0.45">
      <c r="A1846" t="s">
        <v>8219</v>
      </c>
      <c r="B1846">
        <v>20</v>
      </c>
    </row>
    <row r="1847" spans="1:2" x14ac:dyDescent="0.45">
      <c r="A1847" t="s">
        <v>8219</v>
      </c>
      <c r="B1847">
        <v>19</v>
      </c>
    </row>
    <row r="1848" spans="1:2" x14ac:dyDescent="0.45">
      <c r="A1848" t="s">
        <v>8219</v>
      </c>
      <c r="B1848">
        <v>209</v>
      </c>
    </row>
    <row r="1849" spans="1:2" x14ac:dyDescent="0.45">
      <c r="A1849" t="s">
        <v>8219</v>
      </c>
      <c r="B1849">
        <v>38</v>
      </c>
    </row>
    <row r="1850" spans="1:2" x14ac:dyDescent="0.45">
      <c r="A1850" t="s">
        <v>8219</v>
      </c>
      <c r="B1850">
        <v>24</v>
      </c>
    </row>
    <row r="1851" spans="1:2" x14ac:dyDescent="0.45">
      <c r="A1851" t="s">
        <v>8219</v>
      </c>
      <c r="B1851">
        <v>8</v>
      </c>
    </row>
    <row r="1852" spans="1:2" x14ac:dyDescent="0.45">
      <c r="A1852" t="s">
        <v>8219</v>
      </c>
      <c r="B1852">
        <v>179</v>
      </c>
    </row>
    <row r="1853" spans="1:2" x14ac:dyDescent="0.45">
      <c r="A1853" t="s">
        <v>8219</v>
      </c>
      <c r="B1853">
        <v>26</v>
      </c>
    </row>
    <row r="1854" spans="1:2" x14ac:dyDescent="0.45">
      <c r="A1854" t="s">
        <v>8219</v>
      </c>
      <c r="B1854">
        <v>131</v>
      </c>
    </row>
    <row r="1855" spans="1:2" x14ac:dyDescent="0.45">
      <c r="A1855" t="s">
        <v>8219</v>
      </c>
      <c r="B1855">
        <v>14</v>
      </c>
    </row>
    <row r="1856" spans="1:2" x14ac:dyDescent="0.45">
      <c r="A1856" t="s">
        <v>8219</v>
      </c>
      <c r="B1856">
        <v>174</v>
      </c>
    </row>
    <row r="1857" spans="1:2" x14ac:dyDescent="0.45">
      <c r="A1857" t="s">
        <v>8219</v>
      </c>
      <c r="B1857">
        <v>191</v>
      </c>
    </row>
    <row r="1858" spans="1:2" x14ac:dyDescent="0.45">
      <c r="A1858" t="s">
        <v>8219</v>
      </c>
      <c r="B1858">
        <v>38</v>
      </c>
    </row>
    <row r="1859" spans="1:2" x14ac:dyDescent="0.45">
      <c r="A1859" t="s">
        <v>8219</v>
      </c>
      <c r="B1859">
        <v>22</v>
      </c>
    </row>
    <row r="1860" spans="1:2" x14ac:dyDescent="0.45">
      <c r="A1860" t="s">
        <v>8219</v>
      </c>
      <c r="B1860">
        <v>149</v>
      </c>
    </row>
    <row r="1861" spans="1:2" x14ac:dyDescent="0.45">
      <c r="A1861" t="s">
        <v>8219</v>
      </c>
      <c r="B1861">
        <v>56</v>
      </c>
    </row>
    <row r="1862" spans="1:2" x14ac:dyDescent="0.45">
      <c r="A1862" t="s">
        <v>8219</v>
      </c>
      <c r="B1862">
        <v>19</v>
      </c>
    </row>
    <row r="1863" spans="1:2" hidden="1" x14ac:dyDescent="0.45">
      <c r="A1863" t="s">
        <v>8221</v>
      </c>
      <c r="B1863">
        <v>0</v>
      </c>
    </row>
    <row r="1864" spans="1:2" hidden="1" x14ac:dyDescent="0.45">
      <c r="A1864" t="s">
        <v>8221</v>
      </c>
      <c r="B1864">
        <v>16</v>
      </c>
    </row>
    <row r="1865" spans="1:2" hidden="1" x14ac:dyDescent="0.45">
      <c r="A1865" t="s">
        <v>8221</v>
      </c>
      <c r="B1865">
        <v>2</v>
      </c>
    </row>
    <row r="1866" spans="1:2" hidden="1" x14ac:dyDescent="0.45">
      <c r="A1866" t="s">
        <v>8221</v>
      </c>
      <c r="B1866">
        <v>48</v>
      </c>
    </row>
    <row r="1867" spans="1:2" hidden="1" x14ac:dyDescent="0.45">
      <c r="A1867" t="s">
        <v>8221</v>
      </c>
      <c r="B1867">
        <v>2</v>
      </c>
    </row>
    <row r="1868" spans="1:2" hidden="1" x14ac:dyDescent="0.45">
      <c r="A1868" t="s">
        <v>8221</v>
      </c>
      <c r="B1868">
        <v>2</v>
      </c>
    </row>
    <row r="1869" spans="1:2" hidden="1" x14ac:dyDescent="0.45">
      <c r="A1869" t="s">
        <v>8221</v>
      </c>
      <c r="B1869">
        <v>1</v>
      </c>
    </row>
    <row r="1870" spans="1:2" hidden="1" x14ac:dyDescent="0.45">
      <c r="A1870" t="s">
        <v>8221</v>
      </c>
      <c r="B1870">
        <v>17</v>
      </c>
    </row>
    <row r="1871" spans="1:2" hidden="1" x14ac:dyDescent="0.45">
      <c r="A1871" t="s">
        <v>8221</v>
      </c>
      <c r="B1871">
        <v>0</v>
      </c>
    </row>
    <row r="1872" spans="1:2" hidden="1" x14ac:dyDescent="0.45">
      <c r="A1872" t="s">
        <v>8221</v>
      </c>
      <c r="B1872">
        <v>11</v>
      </c>
    </row>
    <row r="1873" spans="1:2" hidden="1" x14ac:dyDescent="0.45">
      <c r="A1873" t="s">
        <v>8221</v>
      </c>
      <c r="B1873">
        <v>95</v>
      </c>
    </row>
    <row r="1874" spans="1:2" hidden="1" x14ac:dyDescent="0.45">
      <c r="A1874" t="s">
        <v>8221</v>
      </c>
      <c r="B1874">
        <v>13</v>
      </c>
    </row>
    <row r="1875" spans="1:2" hidden="1" x14ac:dyDescent="0.45">
      <c r="A1875" t="s">
        <v>8221</v>
      </c>
      <c r="B1875">
        <v>2</v>
      </c>
    </row>
    <row r="1876" spans="1:2" hidden="1" x14ac:dyDescent="0.45">
      <c r="A1876" t="s">
        <v>8221</v>
      </c>
      <c r="B1876">
        <v>2</v>
      </c>
    </row>
    <row r="1877" spans="1:2" hidden="1" x14ac:dyDescent="0.45">
      <c r="A1877" t="s">
        <v>8221</v>
      </c>
      <c r="B1877">
        <v>3</v>
      </c>
    </row>
    <row r="1878" spans="1:2" hidden="1" x14ac:dyDescent="0.45">
      <c r="A1878" t="s">
        <v>8221</v>
      </c>
      <c r="B1878">
        <v>0</v>
      </c>
    </row>
    <row r="1879" spans="1:2" hidden="1" x14ac:dyDescent="0.45">
      <c r="A1879" t="s">
        <v>8221</v>
      </c>
      <c r="B1879">
        <v>0</v>
      </c>
    </row>
    <row r="1880" spans="1:2" hidden="1" x14ac:dyDescent="0.45">
      <c r="A1880" t="s">
        <v>8221</v>
      </c>
      <c r="B1880">
        <v>0</v>
      </c>
    </row>
    <row r="1881" spans="1:2" hidden="1" x14ac:dyDescent="0.45">
      <c r="A1881" t="s">
        <v>8221</v>
      </c>
      <c r="B1881">
        <v>2</v>
      </c>
    </row>
    <row r="1882" spans="1:2" hidden="1" x14ac:dyDescent="0.45">
      <c r="A1882" t="s">
        <v>8221</v>
      </c>
      <c r="B1882">
        <v>24</v>
      </c>
    </row>
    <row r="1883" spans="1:2" x14ac:dyDescent="0.45">
      <c r="A1883" t="s">
        <v>8219</v>
      </c>
      <c r="B1883">
        <v>70</v>
      </c>
    </row>
    <row r="1884" spans="1:2" x14ac:dyDescent="0.45">
      <c r="A1884" t="s">
        <v>8219</v>
      </c>
      <c r="B1884">
        <v>81</v>
      </c>
    </row>
    <row r="1885" spans="1:2" x14ac:dyDescent="0.45">
      <c r="A1885" t="s">
        <v>8219</v>
      </c>
      <c r="B1885">
        <v>32</v>
      </c>
    </row>
    <row r="1886" spans="1:2" x14ac:dyDescent="0.45">
      <c r="A1886" t="s">
        <v>8219</v>
      </c>
      <c r="B1886">
        <v>26</v>
      </c>
    </row>
    <row r="1887" spans="1:2" x14ac:dyDescent="0.45">
      <c r="A1887" t="s">
        <v>8219</v>
      </c>
      <c r="B1887">
        <v>105</v>
      </c>
    </row>
    <row r="1888" spans="1:2" x14ac:dyDescent="0.45">
      <c r="A1888" t="s">
        <v>8219</v>
      </c>
      <c r="B1888">
        <v>29</v>
      </c>
    </row>
    <row r="1889" spans="1:2" x14ac:dyDescent="0.45">
      <c r="A1889" t="s">
        <v>8219</v>
      </c>
      <c r="B1889">
        <v>8</v>
      </c>
    </row>
    <row r="1890" spans="1:2" x14ac:dyDescent="0.45">
      <c r="A1890" t="s">
        <v>8219</v>
      </c>
      <c r="B1890">
        <v>89</v>
      </c>
    </row>
    <row r="1891" spans="1:2" x14ac:dyDescent="0.45">
      <c r="A1891" t="s">
        <v>8219</v>
      </c>
      <c r="B1891">
        <v>44</v>
      </c>
    </row>
    <row r="1892" spans="1:2" x14ac:dyDescent="0.45">
      <c r="A1892" t="s">
        <v>8219</v>
      </c>
      <c r="B1892">
        <v>246</v>
      </c>
    </row>
    <row r="1893" spans="1:2" x14ac:dyDescent="0.45">
      <c r="A1893" t="s">
        <v>8219</v>
      </c>
      <c r="B1893">
        <v>120</v>
      </c>
    </row>
    <row r="1894" spans="1:2" x14ac:dyDescent="0.45">
      <c r="A1894" t="s">
        <v>8219</v>
      </c>
      <c r="B1894">
        <v>26</v>
      </c>
    </row>
    <row r="1895" spans="1:2" x14ac:dyDescent="0.45">
      <c r="A1895" t="s">
        <v>8219</v>
      </c>
      <c r="B1895">
        <v>45</v>
      </c>
    </row>
    <row r="1896" spans="1:2" x14ac:dyDescent="0.45">
      <c r="A1896" t="s">
        <v>8219</v>
      </c>
      <c r="B1896">
        <v>20</v>
      </c>
    </row>
    <row r="1897" spans="1:2" x14ac:dyDescent="0.45">
      <c r="A1897" t="s">
        <v>8219</v>
      </c>
      <c r="B1897">
        <v>47</v>
      </c>
    </row>
    <row r="1898" spans="1:2" x14ac:dyDescent="0.45">
      <c r="A1898" t="s">
        <v>8219</v>
      </c>
      <c r="B1898">
        <v>13</v>
      </c>
    </row>
    <row r="1899" spans="1:2" x14ac:dyDescent="0.45">
      <c r="A1899" t="s">
        <v>8219</v>
      </c>
      <c r="B1899">
        <v>183</v>
      </c>
    </row>
    <row r="1900" spans="1:2" x14ac:dyDescent="0.45">
      <c r="A1900" t="s">
        <v>8219</v>
      </c>
      <c r="B1900">
        <v>21</v>
      </c>
    </row>
    <row r="1901" spans="1:2" x14ac:dyDescent="0.45">
      <c r="A1901" t="s">
        <v>8219</v>
      </c>
      <c r="B1901">
        <v>42</v>
      </c>
    </row>
    <row r="1902" spans="1:2" x14ac:dyDescent="0.45">
      <c r="A1902" t="s">
        <v>8219</v>
      </c>
      <c r="B1902">
        <v>54</v>
      </c>
    </row>
    <row r="1903" spans="1:2" hidden="1" x14ac:dyDescent="0.45">
      <c r="A1903" t="s">
        <v>8221</v>
      </c>
      <c r="B1903">
        <v>25</v>
      </c>
    </row>
    <row r="1904" spans="1:2" hidden="1" x14ac:dyDescent="0.45">
      <c r="A1904" t="s">
        <v>8221</v>
      </c>
      <c r="B1904">
        <v>3</v>
      </c>
    </row>
    <row r="1905" spans="1:2" hidden="1" x14ac:dyDescent="0.45">
      <c r="A1905" t="s">
        <v>8221</v>
      </c>
      <c r="B1905">
        <v>41</v>
      </c>
    </row>
    <row r="1906" spans="1:2" hidden="1" x14ac:dyDescent="0.45">
      <c r="A1906" t="s">
        <v>8221</v>
      </c>
      <c r="B1906">
        <v>2</v>
      </c>
    </row>
    <row r="1907" spans="1:2" hidden="1" x14ac:dyDescent="0.45">
      <c r="A1907" t="s">
        <v>8221</v>
      </c>
      <c r="B1907">
        <v>4</v>
      </c>
    </row>
    <row r="1908" spans="1:2" hidden="1" x14ac:dyDescent="0.45">
      <c r="A1908" t="s">
        <v>8221</v>
      </c>
      <c r="B1908">
        <v>99</v>
      </c>
    </row>
    <row r="1909" spans="1:2" hidden="1" x14ac:dyDescent="0.45">
      <c r="A1909" t="s">
        <v>8221</v>
      </c>
      <c r="B1909">
        <v>4</v>
      </c>
    </row>
    <row r="1910" spans="1:2" hidden="1" x14ac:dyDescent="0.45">
      <c r="A1910" t="s">
        <v>8221</v>
      </c>
      <c r="B1910">
        <v>4</v>
      </c>
    </row>
    <row r="1911" spans="1:2" hidden="1" x14ac:dyDescent="0.45">
      <c r="A1911" t="s">
        <v>8221</v>
      </c>
      <c r="B1911">
        <v>38</v>
      </c>
    </row>
    <row r="1912" spans="1:2" hidden="1" x14ac:dyDescent="0.45">
      <c r="A1912" t="s">
        <v>8221</v>
      </c>
      <c r="B1912">
        <v>285</v>
      </c>
    </row>
    <row r="1913" spans="1:2" hidden="1" x14ac:dyDescent="0.45">
      <c r="A1913" t="s">
        <v>8221</v>
      </c>
      <c r="B1913">
        <v>1</v>
      </c>
    </row>
    <row r="1914" spans="1:2" hidden="1" x14ac:dyDescent="0.45">
      <c r="A1914" t="s">
        <v>8221</v>
      </c>
      <c r="B1914">
        <v>42</v>
      </c>
    </row>
    <row r="1915" spans="1:2" hidden="1" x14ac:dyDescent="0.45">
      <c r="A1915" t="s">
        <v>8221</v>
      </c>
      <c r="B1915">
        <v>26</v>
      </c>
    </row>
    <row r="1916" spans="1:2" hidden="1" x14ac:dyDescent="0.45">
      <c r="A1916" t="s">
        <v>8221</v>
      </c>
      <c r="B1916">
        <v>2</v>
      </c>
    </row>
    <row r="1917" spans="1:2" hidden="1" x14ac:dyDescent="0.45">
      <c r="A1917" t="s">
        <v>8221</v>
      </c>
      <c r="B1917">
        <v>4</v>
      </c>
    </row>
    <row r="1918" spans="1:2" hidden="1" x14ac:dyDescent="0.45">
      <c r="A1918" t="s">
        <v>8221</v>
      </c>
      <c r="B1918">
        <v>6</v>
      </c>
    </row>
    <row r="1919" spans="1:2" hidden="1" x14ac:dyDescent="0.45">
      <c r="A1919" t="s">
        <v>8221</v>
      </c>
      <c r="B1919">
        <v>70</v>
      </c>
    </row>
    <row r="1920" spans="1:2" hidden="1" x14ac:dyDescent="0.45">
      <c r="A1920" t="s">
        <v>8221</v>
      </c>
      <c r="B1920">
        <v>9</v>
      </c>
    </row>
    <row r="1921" spans="1:2" hidden="1" x14ac:dyDescent="0.45">
      <c r="A1921" t="s">
        <v>8221</v>
      </c>
      <c r="B1921">
        <v>8</v>
      </c>
    </row>
    <row r="1922" spans="1:2" hidden="1" x14ac:dyDescent="0.45">
      <c r="A1922" t="s">
        <v>8221</v>
      </c>
      <c r="B1922">
        <v>105</v>
      </c>
    </row>
    <row r="1923" spans="1:2" x14ac:dyDescent="0.45">
      <c r="A1923" t="s">
        <v>8219</v>
      </c>
      <c r="B1923">
        <v>38</v>
      </c>
    </row>
    <row r="1924" spans="1:2" x14ac:dyDescent="0.45">
      <c r="A1924" t="s">
        <v>8219</v>
      </c>
      <c r="B1924">
        <v>64</v>
      </c>
    </row>
    <row r="1925" spans="1:2" x14ac:dyDescent="0.45">
      <c r="A1925" t="s">
        <v>8219</v>
      </c>
      <c r="B1925">
        <v>13</v>
      </c>
    </row>
    <row r="1926" spans="1:2" x14ac:dyDescent="0.45">
      <c r="A1926" t="s">
        <v>8219</v>
      </c>
      <c r="B1926">
        <v>33</v>
      </c>
    </row>
    <row r="1927" spans="1:2" x14ac:dyDescent="0.45">
      <c r="A1927" t="s">
        <v>8219</v>
      </c>
      <c r="B1927">
        <v>52</v>
      </c>
    </row>
    <row r="1928" spans="1:2" x14ac:dyDescent="0.45">
      <c r="A1928" t="s">
        <v>8219</v>
      </c>
      <c r="B1928">
        <v>107</v>
      </c>
    </row>
    <row r="1929" spans="1:2" x14ac:dyDescent="0.45">
      <c r="A1929" t="s">
        <v>8219</v>
      </c>
      <c r="B1929">
        <v>11</v>
      </c>
    </row>
    <row r="1930" spans="1:2" x14ac:dyDescent="0.45">
      <c r="A1930" t="s">
        <v>8219</v>
      </c>
      <c r="B1930">
        <v>34</v>
      </c>
    </row>
    <row r="1931" spans="1:2" x14ac:dyDescent="0.45">
      <c r="A1931" t="s">
        <v>8219</v>
      </c>
      <c r="B1931">
        <v>75</v>
      </c>
    </row>
    <row r="1932" spans="1:2" x14ac:dyDescent="0.45">
      <c r="A1932" t="s">
        <v>8219</v>
      </c>
      <c r="B1932">
        <v>26</v>
      </c>
    </row>
    <row r="1933" spans="1:2" x14ac:dyDescent="0.45">
      <c r="A1933" t="s">
        <v>8219</v>
      </c>
      <c r="B1933">
        <v>50</v>
      </c>
    </row>
    <row r="1934" spans="1:2" x14ac:dyDescent="0.45">
      <c r="A1934" t="s">
        <v>8219</v>
      </c>
      <c r="B1934">
        <v>80</v>
      </c>
    </row>
    <row r="1935" spans="1:2" x14ac:dyDescent="0.45">
      <c r="A1935" t="s">
        <v>8219</v>
      </c>
      <c r="B1935">
        <v>110</v>
      </c>
    </row>
    <row r="1936" spans="1:2" x14ac:dyDescent="0.45">
      <c r="A1936" t="s">
        <v>8219</v>
      </c>
      <c r="B1936">
        <v>77</v>
      </c>
    </row>
    <row r="1937" spans="1:2" x14ac:dyDescent="0.45">
      <c r="A1937" t="s">
        <v>8219</v>
      </c>
      <c r="B1937">
        <v>50</v>
      </c>
    </row>
    <row r="1938" spans="1:2" x14ac:dyDescent="0.45">
      <c r="A1938" t="s">
        <v>8219</v>
      </c>
      <c r="B1938">
        <v>145</v>
      </c>
    </row>
    <row r="1939" spans="1:2" x14ac:dyDescent="0.45">
      <c r="A1939" t="s">
        <v>8219</v>
      </c>
      <c r="B1939">
        <v>29</v>
      </c>
    </row>
    <row r="1940" spans="1:2" x14ac:dyDescent="0.45">
      <c r="A1940" t="s">
        <v>8219</v>
      </c>
      <c r="B1940">
        <v>114</v>
      </c>
    </row>
    <row r="1941" spans="1:2" x14ac:dyDescent="0.45">
      <c r="A1941" t="s">
        <v>8219</v>
      </c>
      <c r="B1941">
        <v>96</v>
      </c>
    </row>
    <row r="1942" spans="1:2" x14ac:dyDescent="0.45">
      <c r="A1942" t="s">
        <v>8219</v>
      </c>
      <c r="B1942">
        <v>31</v>
      </c>
    </row>
    <row r="1943" spans="1:2" x14ac:dyDescent="0.45">
      <c r="A1943" t="s">
        <v>8219</v>
      </c>
      <c r="B1943">
        <v>4883</v>
      </c>
    </row>
    <row r="1944" spans="1:2" x14ac:dyDescent="0.45">
      <c r="A1944" t="s">
        <v>8219</v>
      </c>
      <c r="B1944">
        <v>95</v>
      </c>
    </row>
    <row r="1945" spans="1:2" x14ac:dyDescent="0.45">
      <c r="A1945" t="s">
        <v>8219</v>
      </c>
      <c r="B1945">
        <v>2478</v>
      </c>
    </row>
    <row r="1946" spans="1:2" x14ac:dyDescent="0.45">
      <c r="A1946" t="s">
        <v>8219</v>
      </c>
      <c r="B1946">
        <v>1789</v>
      </c>
    </row>
    <row r="1947" spans="1:2" x14ac:dyDescent="0.45">
      <c r="A1947" t="s">
        <v>8219</v>
      </c>
      <c r="B1947">
        <v>680</v>
      </c>
    </row>
    <row r="1948" spans="1:2" x14ac:dyDescent="0.45">
      <c r="A1948" t="s">
        <v>8219</v>
      </c>
      <c r="B1948">
        <v>70</v>
      </c>
    </row>
    <row r="1949" spans="1:2" x14ac:dyDescent="0.45">
      <c r="A1949" t="s">
        <v>8219</v>
      </c>
      <c r="B1949">
        <v>23</v>
      </c>
    </row>
    <row r="1950" spans="1:2" x14ac:dyDescent="0.45">
      <c r="A1950" t="s">
        <v>8219</v>
      </c>
      <c r="B1950">
        <v>4245</v>
      </c>
    </row>
    <row r="1951" spans="1:2" x14ac:dyDescent="0.45">
      <c r="A1951" t="s">
        <v>8219</v>
      </c>
      <c r="B1951">
        <v>943</v>
      </c>
    </row>
    <row r="1952" spans="1:2" x14ac:dyDescent="0.45">
      <c r="A1952" t="s">
        <v>8219</v>
      </c>
      <c r="B1952">
        <v>1876</v>
      </c>
    </row>
    <row r="1953" spans="1:2" x14ac:dyDescent="0.45">
      <c r="A1953" t="s">
        <v>8219</v>
      </c>
      <c r="B1953">
        <v>834</v>
      </c>
    </row>
    <row r="1954" spans="1:2" x14ac:dyDescent="0.45">
      <c r="A1954" t="s">
        <v>8219</v>
      </c>
      <c r="B1954">
        <v>682</v>
      </c>
    </row>
    <row r="1955" spans="1:2" x14ac:dyDescent="0.45">
      <c r="A1955" t="s">
        <v>8219</v>
      </c>
      <c r="B1955">
        <v>147</v>
      </c>
    </row>
    <row r="1956" spans="1:2" x14ac:dyDescent="0.45">
      <c r="A1956" t="s">
        <v>8219</v>
      </c>
      <c r="B1956">
        <v>415</v>
      </c>
    </row>
    <row r="1957" spans="1:2" x14ac:dyDescent="0.45">
      <c r="A1957" t="s">
        <v>8219</v>
      </c>
      <c r="B1957">
        <v>290</v>
      </c>
    </row>
    <row r="1958" spans="1:2" x14ac:dyDescent="0.45">
      <c r="A1958" t="s">
        <v>8219</v>
      </c>
      <c r="B1958">
        <v>365</v>
      </c>
    </row>
    <row r="1959" spans="1:2" x14ac:dyDescent="0.45">
      <c r="A1959" t="s">
        <v>8219</v>
      </c>
      <c r="B1959">
        <v>660</v>
      </c>
    </row>
    <row r="1960" spans="1:2" x14ac:dyDescent="0.45">
      <c r="A1960" t="s">
        <v>8219</v>
      </c>
      <c r="B1960">
        <v>1356</v>
      </c>
    </row>
    <row r="1961" spans="1:2" x14ac:dyDescent="0.45">
      <c r="A1961" t="s">
        <v>8219</v>
      </c>
      <c r="B1961">
        <v>424</v>
      </c>
    </row>
    <row r="1962" spans="1:2" x14ac:dyDescent="0.45">
      <c r="A1962" t="s">
        <v>8219</v>
      </c>
      <c r="B1962">
        <v>33</v>
      </c>
    </row>
    <row r="1963" spans="1:2" x14ac:dyDescent="0.45">
      <c r="A1963" t="s">
        <v>8219</v>
      </c>
      <c r="B1963">
        <v>1633</v>
      </c>
    </row>
    <row r="1964" spans="1:2" x14ac:dyDescent="0.45">
      <c r="A1964" t="s">
        <v>8219</v>
      </c>
      <c r="B1964">
        <v>306</v>
      </c>
    </row>
    <row r="1965" spans="1:2" x14ac:dyDescent="0.45">
      <c r="A1965" t="s">
        <v>8219</v>
      </c>
      <c r="B1965">
        <v>205</v>
      </c>
    </row>
    <row r="1966" spans="1:2" x14ac:dyDescent="0.45">
      <c r="A1966" t="s">
        <v>8219</v>
      </c>
      <c r="B1966">
        <v>1281</v>
      </c>
    </row>
    <row r="1967" spans="1:2" x14ac:dyDescent="0.45">
      <c r="A1967" t="s">
        <v>8219</v>
      </c>
      <c r="B1967">
        <v>103</v>
      </c>
    </row>
    <row r="1968" spans="1:2" x14ac:dyDescent="0.45">
      <c r="A1968" t="s">
        <v>8219</v>
      </c>
      <c r="B1968">
        <v>1513</v>
      </c>
    </row>
    <row r="1969" spans="1:2" x14ac:dyDescent="0.45">
      <c r="A1969" t="s">
        <v>8219</v>
      </c>
      <c r="B1969">
        <v>405</v>
      </c>
    </row>
    <row r="1970" spans="1:2" x14ac:dyDescent="0.45">
      <c r="A1970" t="s">
        <v>8219</v>
      </c>
      <c r="B1970">
        <v>510</v>
      </c>
    </row>
    <row r="1971" spans="1:2" x14ac:dyDescent="0.45">
      <c r="A1971" t="s">
        <v>8219</v>
      </c>
      <c r="B1971">
        <v>1887</v>
      </c>
    </row>
    <row r="1972" spans="1:2" x14ac:dyDescent="0.45">
      <c r="A1972" t="s">
        <v>8219</v>
      </c>
      <c r="B1972">
        <v>701</v>
      </c>
    </row>
    <row r="1973" spans="1:2" x14ac:dyDescent="0.45">
      <c r="A1973" t="s">
        <v>8219</v>
      </c>
      <c r="B1973">
        <v>3863</v>
      </c>
    </row>
    <row r="1974" spans="1:2" x14ac:dyDescent="0.45">
      <c r="A1974" t="s">
        <v>8219</v>
      </c>
      <c r="B1974">
        <v>238</v>
      </c>
    </row>
    <row r="1975" spans="1:2" x14ac:dyDescent="0.45">
      <c r="A1975" t="s">
        <v>8219</v>
      </c>
      <c r="B1975">
        <v>2051</v>
      </c>
    </row>
    <row r="1976" spans="1:2" x14ac:dyDescent="0.45">
      <c r="A1976" t="s">
        <v>8219</v>
      </c>
      <c r="B1976">
        <v>402</v>
      </c>
    </row>
    <row r="1977" spans="1:2" x14ac:dyDescent="0.45">
      <c r="A1977" t="s">
        <v>8219</v>
      </c>
      <c r="B1977">
        <v>253</v>
      </c>
    </row>
    <row r="1978" spans="1:2" x14ac:dyDescent="0.45">
      <c r="A1978" t="s">
        <v>8219</v>
      </c>
      <c r="B1978">
        <v>473</v>
      </c>
    </row>
    <row r="1979" spans="1:2" x14ac:dyDescent="0.45">
      <c r="A1979" t="s">
        <v>8219</v>
      </c>
      <c r="B1979">
        <v>821</v>
      </c>
    </row>
    <row r="1980" spans="1:2" x14ac:dyDescent="0.45">
      <c r="A1980" t="s">
        <v>8219</v>
      </c>
      <c r="B1980">
        <v>388</v>
      </c>
    </row>
    <row r="1981" spans="1:2" x14ac:dyDescent="0.45">
      <c r="A1981" t="s">
        <v>8219</v>
      </c>
      <c r="B1981">
        <v>813</v>
      </c>
    </row>
    <row r="1982" spans="1:2" x14ac:dyDescent="0.45">
      <c r="A1982" t="s">
        <v>8219</v>
      </c>
      <c r="B1982">
        <v>1945</v>
      </c>
    </row>
    <row r="1983" spans="1:2" hidden="1" x14ac:dyDescent="0.45">
      <c r="A1983" t="s">
        <v>8221</v>
      </c>
      <c r="B1983">
        <v>12</v>
      </c>
    </row>
    <row r="1984" spans="1:2" hidden="1" x14ac:dyDescent="0.45">
      <c r="A1984" t="s">
        <v>8221</v>
      </c>
      <c r="B1984">
        <v>0</v>
      </c>
    </row>
    <row r="1985" spans="1:2" hidden="1" x14ac:dyDescent="0.45">
      <c r="A1985" t="s">
        <v>8221</v>
      </c>
      <c r="B1985">
        <v>16</v>
      </c>
    </row>
    <row r="1986" spans="1:2" hidden="1" x14ac:dyDescent="0.45">
      <c r="A1986" t="s">
        <v>8221</v>
      </c>
      <c r="B1986">
        <v>7</v>
      </c>
    </row>
    <row r="1987" spans="1:2" hidden="1" x14ac:dyDescent="0.45">
      <c r="A1987" t="s">
        <v>8221</v>
      </c>
      <c r="B1987">
        <v>4</v>
      </c>
    </row>
    <row r="1988" spans="1:2" hidden="1" x14ac:dyDescent="0.45">
      <c r="A1988" t="s">
        <v>8221</v>
      </c>
      <c r="B1988">
        <v>1</v>
      </c>
    </row>
    <row r="1989" spans="1:2" hidden="1" x14ac:dyDescent="0.45">
      <c r="A1989" t="s">
        <v>8221</v>
      </c>
      <c r="B1989">
        <v>28</v>
      </c>
    </row>
    <row r="1990" spans="1:2" hidden="1" x14ac:dyDescent="0.45">
      <c r="A1990" t="s">
        <v>8221</v>
      </c>
      <c r="B1990">
        <v>1</v>
      </c>
    </row>
    <row r="1991" spans="1:2" hidden="1" x14ac:dyDescent="0.45">
      <c r="A1991" t="s">
        <v>8221</v>
      </c>
      <c r="B1991">
        <v>1</v>
      </c>
    </row>
    <row r="1992" spans="1:2" hidden="1" x14ac:dyDescent="0.45">
      <c r="A1992" t="s">
        <v>8221</v>
      </c>
      <c r="B1992">
        <v>5</v>
      </c>
    </row>
    <row r="1993" spans="1:2" hidden="1" x14ac:dyDescent="0.45">
      <c r="A1993" t="s">
        <v>8221</v>
      </c>
      <c r="B1993">
        <v>3</v>
      </c>
    </row>
    <row r="1994" spans="1:2" hidden="1" x14ac:dyDescent="0.45">
      <c r="A1994" t="s">
        <v>8221</v>
      </c>
      <c r="B1994">
        <v>2</v>
      </c>
    </row>
    <row r="1995" spans="1:2" hidden="1" x14ac:dyDescent="0.45">
      <c r="A1995" t="s">
        <v>8221</v>
      </c>
      <c r="B1995">
        <v>0</v>
      </c>
    </row>
    <row r="1996" spans="1:2" hidden="1" x14ac:dyDescent="0.45">
      <c r="A1996" t="s">
        <v>8221</v>
      </c>
      <c r="B1996">
        <v>0</v>
      </c>
    </row>
    <row r="1997" spans="1:2" hidden="1" x14ac:dyDescent="0.45">
      <c r="A1997" t="s">
        <v>8221</v>
      </c>
      <c r="B1997">
        <v>3</v>
      </c>
    </row>
    <row r="1998" spans="1:2" hidden="1" x14ac:dyDescent="0.45">
      <c r="A1998" t="s">
        <v>8221</v>
      </c>
      <c r="B1998">
        <v>0</v>
      </c>
    </row>
    <row r="1999" spans="1:2" hidden="1" x14ac:dyDescent="0.45">
      <c r="A1999" t="s">
        <v>8221</v>
      </c>
      <c r="B1999">
        <v>0</v>
      </c>
    </row>
    <row r="2000" spans="1:2" hidden="1" x14ac:dyDescent="0.45">
      <c r="A2000" t="s">
        <v>8221</v>
      </c>
      <c r="B2000">
        <v>3</v>
      </c>
    </row>
    <row r="2001" spans="1:2" hidden="1" x14ac:dyDescent="0.45">
      <c r="A2001" t="s">
        <v>8221</v>
      </c>
      <c r="B2001">
        <v>7</v>
      </c>
    </row>
    <row r="2002" spans="1:2" hidden="1" x14ac:dyDescent="0.45">
      <c r="A2002" t="s">
        <v>8221</v>
      </c>
      <c r="B2002">
        <v>25</v>
      </c>
    </row>
    <row r="2003" spans="1:2" x14ac:dyDescent="0.45">
      <c r="A2003" t="s">
        <v>8219</v>
      </c>
      <c r="B2003">
        <v>1637</v>
      </c>
    </row>
    <row r="2004" spans="1:2" x14ac:dyDescent="0.45">
      <c r="A2004" t="s">
        <v>8219</v>
      </c>
      <c r="B2004">
        <v>1375</v>
      </c>
    </row>
    <row r="2005" spans="1:2" x14ac:dyDescent="0.45">
      <c r="A2005" t="s">
        <v>8219</v>
      </c>
      <c r="B2005">
        <v>17</v>
      </c>
    </row>
    <row r="2006" spans="1:2" x14ac:dyDescent="0.45">
      <c r="A2006" t="s">
        <v>8219</v>
      </c>
      <c r="B2006">
        <v>354</v>
      </c>
    </row>
    <row r="2007" spans="1:2" x14ac:dyDescent="0.45">
      <c r="A2007" t="s">
        <v>8219</v>
      </c>
      <c r="B2007">
        <v>191</v>
      </c>
    </row>
    <row r="2008" spans="1:2" x14ac:dyDescent="0.45">
      <c r="A2008" t="s">
        <v>8219</v>
      </c>
      <c r="B2008">
        <v>303</v>
      </c>
    </row>
    <row r="2009" spans="1:2" x14ac:dyDescent="0.45">
      <c r="A2009" t="s">
        <v>8219</v>
      </c>
      <c r="B2009">
        <v>137</v>
      </c>
    </row>
    <row r="2010" spans="1:2" x14ac:dyDescent="0.45">
      <c r="A2010" t="s">
        <v>8219</v>
      </c>
      <c r="B2010">
        <v>41</v>
      </c>
    </row>
    <row r="2011" spans="1:2" x14ac:dyDescent="0.45">
      <c r="A2011" t="s">
        <v>8219</v>
      </c>
      <c r="B2011">
        <v>398</v>
      </c>
    </row>
    <row r="2012" spans="1:2" x14ac:dyDescent="0.45">
      <c r="A2012" t="s">
        <v>8219</v>
      </c>
      <c r="B2012">
        <v>1737</v>
      </c>
    </row>
    <row r="2013" spans="1:2" x14ac:dyDescent="0.45">
      <c r="A2013" t="s">
        <v>8219</v>
      </c>
      <c r="B2013">
        <v>971</v>
      </c>
    </row>
    <row r="2014" spans="1:2" x14ac:dyDescent="0.45">
      <c r="A2014" t="s">
        <v>8219</v>
      </c>
      <c r="B2014">
        <v>183</v>
      </c>
    </row>
    <row r="2015" spans="1:2" x14ac:dyDescent="0.45">
      <c r="A2015" t="s">
        <v>8219</v>
      </c>
      <c r="B2015">
        <v>4562</v>
      </c>
    </row>
    <row r="2016" spans="1:2" x14ac:dyDescent="0.45">
      <c r="A2016" t="s">
        <v>8219</v>
      </c>
      <c r="B2016">
        <v>26457</v>
      </c>
    </row>
    <row r="2017" spans="1:2" x14ac:dyDescent="0.45">
      <c r="A2017" t="s">
        <v>8219</v>
      </c>
      <c r="B2017">
        <v>162</v>
      </c>
    </row>
    <row r="2018" spans="1:2" x14ac:dyDescent="0.45">
      <c r="A2018" t="s">
        <v>8219</v>
      </c>
      <c r="B2018">
        <v>479</v>
      </c>
    </row>
    <row r="2019" spans="1:2" x14ac:dyDescent="0.45">
      <c r="A2019" t="s">
        <v>8219</v>
      </c>
      <c r="B2019">
        <v>426</v>
      </c>
    </row>
    <row r="2020" spans="1:2" x14ac:dyDescent="0.45">
      <c r="A2020" t="s">
        <v>8219</v>
      </c>
      <c r="B2020">
        <v>450</v>
      </c>
    </row>
    <row r="2021" spans="1:2" x14ac:dyDescent="0.45">
      <c r="A2021" t="s">
        <v>8219</v>
      </c>
      <c r="B2021">
        <v>1780</v>
      </c>
    </row>
    <row r="2022" spans="1:2" x14ac:dyDescent="0.45">
      <c r="A2022" t="s">
        <v>8219</v>
      </c>
      <c r="B2022">
        <v>122</v>
      </c>
    </row>
    <row r="2023" spans="1:2" x14ac:dyDescent="0.45">
      <c r="A2023" t="s">
        <v>8219</v>
      </c>
      <c r="B2023">
        <v>95</v>
      </c>
    </row>
    <row r="2024" spans="1:2" x14ac:dyDescent="0.45">
      <c r="A2024" t="s">
        <v>8219</v>
      </c>
      <c r="B2024">
        <v>325</v>
      </c>
    </row>
    <row r="2025" spans="1:2" x14ac:dyDescent="0.45">
      <c r="A2025" t="s">
        <v>8219</v>
      </c>
      <c r="B2025">
        <v>353</v>
      </c>
    </row>
    <row r="2026" spans="1:2" x14ac:dyDescent="0.45">
      <c r="A2026" t="s">
        <v>8219</v>
      </c>
      <c r="B2026">
        <v>105</v>
      </c>
    </row>
    <row r="2027" spans="1:2" x14ac:dyDescent="0.45">
      <c r="A2027" t="s">
        <v>8219</v>
      </c>
      <c r="B2027">
        <v>729</v>
      </c>
    </row>
    <row r="2028" spans="1:2" x14ac:dyDescent="0.45">
      <c r="A2028" t="s">
        <v>8219</v>
      </c>
      <c r="B2028">
        <v>454</v>
      </c>
    </row>
    <row r="2029" spans="1:2" x14ac:dyDescent="0.45">
      <c r="A2029" t="s">
        <v>8219</v>
      </c>
      <c r="B2029">
        <v>539</v>
      </c>
    </row>
    <row r="2030" spans="1:2" x14ac:dyDescent="0.45">
      <c r="A2030" t="s">
        <v>8219</v>
      </c>
      <c r="B2030">
        <v>79</v>
      </c>
    </row>
    <row r="2031" spans="1:2" x14ac:dyDescent="0.45">
      <c r="A2031" t="s">
        <v>8219</v>
      </c>
      <c r="B2031">
        <v>94</v>
      </c>
    </row>
    <row r="2032" spans="1:2" x14ac:dyDescent="0.45">
      <c r="A2032" t="s">
        <v>8219</v>
      </c>
      <c r="B2032">
        <v>625</v>
      </c>
    </row>
    <row r="2033" spans="1:2" x14ac:dyDescent="0.45">
      <c r="A2033" t="s">
        <v>8219</v>
      </c>
      <c r="B2033">
        <v>508</v>
      </c>
    </row>
    <row r="2034" spans="1:2" x14ac:dyDescent="0.45">
      <c r="A2034" t="s">
        <v>8219</v>
      </c>
      <c r="B2034">
        <v>531</v>
      </c>
    </row>
    <row r="2035" spans="1:2" x14ac:dyDescent="0.45">
      <c r="A2035" t="s">
        <v>8219</v>
      </c>
      <c r="B2035">
        <v>158</v>
      </c>
    </row>
    <row r="2036" spans="1:2" x14ac:dyDescent="0.45">
      <c r="A2036" t="s">
        <v>8219</v>
      </c>
      <c r="B2036">
        <v>508</v>
      </c>
    </row>
    <row r="2037" spans="1:2" x14ac:dyDescent="0.45">
      <c r="A2037" t="s">
        <v>8219</v>
      </c>
      <c r="B2037">
        <v>644</v>
      </c>
    </row>
    <row r="2038" spans="1:2" x14ac:dyDescent="0.45">
      <c r="A2038" t="s">
        <v>8219</v>
      </c>
      <c r="B2038">
        <v>848</v>
      </c>
    </row>
    <row r="2039" spans="1:2" x14ac:dyDescent="0.45">
      <c r="A2039" t="s">
        <v>8219</v>
      </c>
      <c r="B2039">
        <v>429</v>
      </c>
    </row>
    <row r="2040" spans="1:2" x14ac:dyDescent="0.45">
      <c r="A2040" t="s">
        <v>8219</v>
      </c>
      <c r="B2040">
        <v>204</v>
      </c>
    </row>
    <row r="2041" spans="1:2" x14ac:dyDescent="0.45">
      <c r="A2041" t="s">
        <v>8219</v>
      </c>
      <c r="B2041">
        <v>379</v>
      </c>
    </row>
    <row r="2042" spans="1:2" x14ac:dyDescent="0.45">
      <c r="A2042" t="s">
        <v>8219</v>
      </c>
      <c r="B2042">
        <v>271</v>
      </c>
    </row>
    <row r="2043" spans="1:2" x14ac:dyDescent="0.45">
      <c r="A2043" t="s">
        <v>8219</v>
      </c>
      <c r="B2043">
        <v>120</v>
      </c>
    </row>
    <row r="2044" spans="1:2" x14ac:dyDescent="0.45">
      <c r="A2044" t="s">
        <v>8219</v>
      </c>
      <c r="B2044">
        <v>140</v>
      </c>
    </row>
    <row r="2045" spans="1:2" x14ac:dyDescent="0.45">
      <c r="A2045" t="s">
        <v>8219</v>
      </c>
      <c r="B2045">
        <v>193</v>
      </c>
    </row>
    <row r="2046" spans="1:2" x14ac:dyDescent="0.45">
      <c r="A2046" t="s">
        <v>8219</v>
      </c>
      <c r="B2046">
        <v>180</v>
      </c>
    </row>
    <row r="2047" spans="1:2" x14ac:dyDescent="0.45">
      <c r="A2047" t="s">
        <v>8219</v>
      </c>
      <c r="B2047">
        <v>263</v>
      </c>
    </row>
    <row r="2048" spans="1:2" x14ac:dyDescent="0.45">
      <c r="A2048" t="s">
        <v>8219</v>
      </c>
      <c r="B2048">
        <v>217</v>
      </c>
    </row>
    <row r="2049" spans="1:2" x14ac:dyDescent="0.45">
      <c r="A2049" t="s">
        <v>8219</v>
      </c>
      <c r="B2049">
        <v>443</v>
      </c>
    </row>
    <row r="2050" spans="1:2" x14ac:dyDescent="0.45">
      <c r="A2050" t="s">
        <v>8219</v>
      </c>
      <c r="B2050">
        <v>1373</v>
      </c>
    </row>
    <row r="2051" spans="1:2" x14ac:dyDescent="0.45">
      <c r="A2051" t="s">
        <v>8219</v>
      </c>
      <c r="B2051">
        <v>742</v>
      </c>
    </row>
    <row r="2052" spans="1:2" x14ac:dyDescent="0.45">
      <c r="A2052" t="s">
        <v>8219</v>
      </c>
      <c r="B2052">
        <v>170</v>
      </c>
    </row>
    <row r="2053" spans="1:2" x14ac:dyDescent="0.45">
      <c r="A2053" t="s">
        <v>8219</v>
      </c>
      <c r="B2053">
        <v>242</v>
      </c>
    </row>
    <row r="2054" spans="1:2" x14ac:dyDescent="0.45">
      <c r="A2054" t="s">
        <v>8219</v>
      </c>
      <c r="B2054">
        <v>541</v>
      </c>
    </row>
    <row r="2055" spans="1:2" x14ac:dyDescent="0.45">
      <c r="A2055" t="s">
        <v>8219</v>
      </c>
      <c r="B2055">
        <v>121</v>
      </c>
    </row>
    <row r="2056" spans="1:2" x14ac:dyDescent="0.45">
      <c r="A2056" t="s">
        <v>8219</v>
      </c>
      <c r="B2056">
        <v>621</v>
      </c>
    </row>
    <row r="2057" spans="1:2" x14ac:dyDescent="0.45">
      <c r="A2057" t="s">
        <v>8219</v>
      </c>
      <c r="B2057">
        <v>101</v>
      </c>
    </row>
    <row r="2058" spans="1:2" x14ac:dyDescent="0.45">
      <c r="A2058" t="s">
        <v>8219</v>
      </c>
      <c r="B2058">
        <v>554</v>
      </c>
    </row>
    <row r="2059" spans="1:2" x14ac:dyDescent="0.45">
      <c r="A2059" t="s">
        <v>8219</v>
      </c>
      <c r="B2059">
        <v>666</v>
      </c>
    </row>
    <row r="2060" spans="1:2" x14ac:dyDescent="0.45">
      <c r="A2060" t="s">
        <v>8219</v>
      </c>
      <c r="B2060">
        <v>410</v>
      </c>
    </row>
    <row r="2061" spans="1:2" x14ac:dyDescent="0.45">
      <c r="A2061" t="s">
        <v>8219</v>
      </c>
      <c r="B2061">
        <v>375</v>
      </c>
    </row>
    <row r="2062" spans="1:2" x14ac:dyDescent="0.45">
      <c r="A2062" t="s">
        <v>8219</v>
      </c>
      <c r="B2062">
        <v>1364</v>
      </c>
    </row>
    <row r="2063" spans="1:2" x14ac:dyDescent="0.45">
      <c r="A2063" t="s">
        <v>8219</v>
      </c>
      <c r="B2063">
        <v>35</v>
      </c>
    </row>
    <row r="2064" spans="1:2" x14ac:dyDescent="0.45">
      <c r="A2064" t="s">
        <v>8219</v>
      </c>
      <c r="B2064">
        <v>203</v>
      </c>
    </row>
    <row r="2065" spans="1:2" x14ac:dyDescent="0.45">
      <c r="A2065" t="s">
        <v>8219</v>
      </c>
      <c r="B2065">
        <v>49</v>
      </c>
    </row>
    <row r="2066" spans="1:2" x14ac:dyDescent="0.45">
      <c r="A2066" t="s">
        <v>8219</v>
      </c>
      <c r="B2066">
        <v>5812</v>
      </c>
    </row>
    <row r="2067" spans="1:2" x14ac:dyDescent="0.45">
      <c r="A2067" t="s">
        <v>8219</v>
      </c>
      <c r="B2067">
        <v>1556</v>
      </c>
    </row>
    <row r="2068" spans="1:2" x14ac:dyDescent="0.45">
      <c r="A2068" t="s">
        <v>8219</v>
      </c>
      <c r="B2068">
        <v>65</v>
      </c>
    </row>
    <row r="2069" spans="1:2" x14ac:dyDescent="0.45">
      <c r="A2069" t="s">
        <v>8219</v>
      </c>
      <c r="B2069">
        <v>10</v>
      </c>
    </row>
    <row r="2070" spans="1:2" x14ac:dyDescent="0.45">
      <c r="A2070" t="s">
        <v>8219</v>
      </c>
      <c r="B2070">
        <v>76</v>
      </c>
    </row>
    <row r="2071" spans="1:2" x14ac:dyDescent="0.45">
      <c r="A2071" t="s">
        <v>8219</v>
      </c>
      <c r="B2071">
        <v>263</v>
      </c>
    </row>
    <row r="2072" spans="1:2" x14ac:dyDescent="0.45">
      <c r="A2072" t="s">
        <v>8219</v>
      </c>
      <c r="B2072">
        <v>1530</v>
      </c>
    </row>
    <row r="2073" spans="1:2" x14ac:dyDescent="0.45">
      <c r="A2073" t="s">
        <v>8219</v>
      </c>
      <c r="B2073">
        <v>278</v>
      </c>
    </row>
    <row r="2074" spans="1:2" x14ac:dyDescent="0.45">
      <c r="A2074" t="s">
        <v>8219</v>
      </c>
      <c r="B2074">
        <v>350</v>
      </c>
    </row>
    <row r="2075" spans="1:2" x14ac:dyDescent="0.45">
      <c r="A2075" t="s">
        <v>8219</v>
      </c>
      <c r="B2075">
        <v>470</v>
      </c>
    </row>
    <row r="2076" spans="1:2" x14ac:dyDescent="0.45">
      <c r="A2076" t="s">
        <v>8219</v>
      </c>
      <c r="B2076">
        <v>3</v>
      </c>
    </row>
    <row r="2077" spans="1:2" x14ac:dyDescent="0.45">
      <c r="A2077" t="s">
        <v>8219</v>
      </c>
      <c r="B2077">
        <v>8200</v>
      </c>
    </row>
    <row r="2078" spans="1:2" x14ac:dyDescent="0.45">
      <c r="A2078" t="s">
        <v>8219</v>
      </c>
      <c r="B2078">
        <v>8359</v>
      </c>
    </row>
    <row r="2079" spans="1:2" x14ac:dyDescent="0.45">
      <c r="A2079" t="s">
        <v>8219</v>
      </c>
      <c r="B2079">
        <v>188</v>
      </c>
    </row>
    <row r="2080" spans="1:2" x14ac:dyDescent="0.45">
      <c r="A2080" t="s">
        <v>8219</v>
      </c>
      <c r="B2080">
        <v>48</v>
      </c>
    </row>
    <row r="2081" spans="1:2" x14ac:dyDescent="0.45">
      <c r="A2081" t="s">
        <v>8219</v>
      </c>
      <c r="B2081">
        <v>607</v>
      </c>
    </row>
    <row r="2082" spans="1:2" x14ac:dyDescent="0.45">
      <c r="A2082" t="s">
        <v>8219</v>
      </c>
      <c r="B2082">
        <v>50</v>
      </c>
    </row>
    <row r="2083" spans="1:2" x14ac:dyDescent="0.45">
      <c r="A2083" t="s">
        <v>8219</v>
      </c>
      <c r="B2083">
        <v>55</v>
      </c>
    </row>
    <row r="2084" spans="1:2" x14ac:dyDescent="0.45">
      <c r="A2084" t="s">
        <v>8219</v>
      </c>
      <c r="B2084">
        <v>38</v>
      </c>
    </row>
    <row r="2085" spans="1:2" x14ac:dyDescent="0.45">
      <c r="A2085" t="s">
        <v>8219</v>
      </c>
      <c r="B2085">
        <v>25</v>
      </c>
    </row>
    <row r="2086" spans="1:2" x14ac:dyDescent="0.45">
      <c r="A2086" t="s">
        <v>8219</v>
      </c>
      <c r="B2086">
        <v>46</v>
      </c>
    </row>
    <row r="2087" spans="1:2" x14ac:dyDescent="0.45">
      <c r="A2087" t="s">
        <v>8219</v>
      </c>
      <c r="B2087">
        <v>83</v>
      </c>
    </row>
    <row r="2088" spans="1:2" x14ac:dyDescent="0.45">
      <c r="A2088" t="s">
        <v>8219</v>
      </c>
      <c r="B2088">
        <v>35</v>
      </c>
    </row>
    <row r="2089" spans="1:2" x14ac:dyDescent="0.45">
      <c r="A2089" t="s">
        <v>8219</v>
      </c>
      <c r="B2089">
        <v>25</v>
      </c>
    </row>
    <row r="2090" spans="1:2" x14ac:dyDescent="0.45">
      <c r="A2090" t="s">
        <v>8219</v>
      </c>
      <c r="B2090">
        <v>75</v>
      </c>
    </row>
    <row r="2091" spans="1:2" x14ac:dyDescent="0.45">
      <c r="A2091" t="s">
        <v>8219</v>
      </c>
      <c r="B2091">
        <v>62</v>
      </c>
    </row>
    <row r="2092" spans="1:2" x14ac:dyDescent="0.45">
      <c r="A2092" t="s">
        <v>8219</v>
      </c>
      <c r="B2092">
        <v>160</v>
      </c>
    </row>
    <row r="2093" spans="1:2" x14ac:dyDescent="0.45">
      <c r="A2093" t="s">
        <v>8219</v>
      </c>
      <c r="B2093">
        <v>246</v>
      </c>
    </row>
    <row r="2094" spans="1:2" x14ac:dyDescent="0.45">
      <c r="A2094" t="s">
        <v>8219</v>
      </c>
      <c r="B2094">
        <v>55</v>
      </c>
    </row>
    <row r="2095" spans="1:2" x14ac:dyDescent="0.45">
      <c r="A2095" t="s">
        <v>8219</v>
      </c>
      <c r="B2095">
        <v>23</v>
      </c>
    </row>
    <row r="2096" spans="1:2" x14ac:dyDescent="0.45">
      <c r="A2096" t="s">
        <v>8219</v>
      </c>
      <c r="B2096">
        <v>72</v>
      </c>
    </row>
    <row r="2097" spans="1:2" x14ac:dyDescent="0.45">
      <c r="A2097" t="s">
        <v>8219</v>
      </c>
      <c r="B2097">
        <v>22</v>
      </c>
    </row>
    <row r="2098" spans="1:2" x14ac:dyDescent="0.45">
      <c r="A2098" t="s">
        <v>8219</v>
      </c>
      <c r="B2098">
        <v>14</v>
      </c>
    </row>
    <row r="2099" spans="1:2" x14ac:dyDescent="0.45">
      <c r="A2099" t="s">
        <v>8219</v>
      </c>
      <c r="B2099">
        <v>38</v>
      </c>
    </row>
    <row r="2100" spans="1:2" x14ac:dyDescent="0.45">
      <c r="A2100" t="s">
        <v>8219</v>
      </c>
      <c r="B2100">
        <v>32</v>
      </c>
    </row>
    <row r="2101" spans="1:2" x14ac:dyDescent="0.45">
      <c r="A2101" t="s">
        <v>8219</v>
      </c>
      <c r="B2101">
        <v>63</v>
      </c>
    </row>
    <row r="2102" spans="1:2" x14ac:dyDescent="0.45">
      <c r="A2102" t="s">
        <v>8219</v>
      </c>
      <c r="B2102">
        <v>27</v>
      </c>
    </row>
    <row r="2103" spans="1:2" x14ac:dyDescent="0.45">
      <c r="A2103" t="s">
        <v>8219</v>
      </c>
      <c r="B2103">
        <v>44</v>
      </c>
    </row>
    <row r="2104" spans="1:2" x14ac:dyDescent="0.45">
      <c r="A2104" t="s">
        <v>8219</v>
      </c>
      <c r="B2104">
        <v>38</v>
      </c>
    </row>
    <row r="2105" spans="1:2" x14ac:dyDescent="0.45">
      <c r="A2105" t="s">
        <v>8219</v>
      </c>
      <c r="B2105">
        <v>115</v>
      </c>
    </row>
    <row r="2106" spans="1:2" x14ac:dyDescent="0.45">
      <c r="A2106" t="s">
        <v>8219</v>
      </c>
      <c r="B2106">
        <v>37</v>
      </c>
    </row>
    <row r="2107" spans="1:2" x14ac:dyDescent="0.45">
      <c r="A2107" t="s">
        <v>8219</v>
      </c>
      <c r="B2107">
        <v>99</v>
      </c>
    </row>
    <row r="2108" spans="1:2" x14ac:dyDescent="0.45">
      <c r="A2108" t="s">
        <v>8219</v>
      </c>
      <c r="B2108">
        <v>44</v>
      </c>
    </row>
    <row r="2109" spans="1:2" x14ac:dyDescent="0.45">
      <c r="A2109" t="s">
        <v>8219</v>
      </c>
      <c r="B2109">
        <v>58</v>
      </c>
    </row>
    <row r="2110" spans="1:2" x14ac:dyDescent="0.45">
      <c r="A2110" t="s">
        <v>8219</v>
      </c>
      <c r="B2110">
        <v>191</v>
      </c>
    </row>
    <row r="2111" spans="1:2" x14ac:dyDescent="0.45">
      <c r="A2111" t="s">
        <v>8219</v>
      </c>
      <c r="B2111">
        <v>40</v>
      </c>
    </row>
    <row r="2112" spans="1:2" x14ac:dyDescent="0.45">
      <c r="A2112" t="s">
        <v>8219</v>
      </c>
      <c r="B2112">
        <v>38</v>
      </c>
    </row>
    <row r="2113" spans="1:2" x14ac:dyDescent="0.45">
      <c r="A2113" t="s">
        <v>8219</v>
      </c>
      <c r="B2113">
        <v>39</v>
      </c>
    </row>
    <row r="2114" spans="1:2" x14ac:dyDescent="0.45">
      <c r="A2114" t="s">
        <v>8219</v>
      </c>
      <c r="B2114">
        <v>11</v>
      </c>
    </row>
    <row r="2115" spans="1:2" x14ac:dyDescent="0.45">
      <c r="A2115" t="s">
        <v>8219</v>
      </c>
      <c r="B2115">
        <v>107</v>
      </c>
    </row>
    <row r="2116" spans="1:2" x14ac:dyDescent="0.45">
      <c r="A2116" t="s">
        <v>8219</v>
      </c>
      <c r="B2116">
        <v>147</v>
      </c>
    </row>
    <row r="2117" spans="1:2" x14ac:dyDescent="0.45">
      <c r="A2117" t="s">
        <v>8219</v>
      </c>
      <c r="B2117">
        <v>36</v>
      </c>
    </row>
    <row r="2118" spans="1:2" x14ac:dyDescent="0.45">
      <c r="A2118" t="s">
        <v>8219</v>
      </c>
      <c r="B2118">
        <v>92</v>
      </c>
    </row>
    <row r="2119" spans="1:2" x14ac:dyDescent="0.45">
      <c r="A2119" t="s">
        <v>8219</v>
      </c>
      <c r="B2119">
        <v>35</v>
      </c>
    </row>
    <row r="2120" spans="1:2" x14ac:dyDescent="0.45">
      <c r="A2120" t="s">
        <v>8219</v>
      </c>
      <c r="B2120">
        <v>17</v>
      </c>
    </row>
    <row r="2121" spans="1:2" x14ac:dyDescent="0.45">
      <c r="A2121" t="s">
        <v>8219</v>
      </c>
      <c r="B2121">
        <v>22</v>
      </c>
    </row>
    <row r="2122" spans="1:2" x14ac:dyDescent="0.45">
      <c r="A2122" t="s">
        <v>8219</v>
      </c>
      <c r="B2122">
        <v>69</v>
      </c>
    </row>
    <row r="2123" spans="1:2" hidden="1" x14ac:dyDescent="0.45">
      <c r="A2123" t="s">
        <v>8221</v>
      </c>
      <c r="B2123">
        <v>10</v>
      </c>
    </row>
    <row r="2124" spans="1:2" hidden="1" x14ac:dyDescent="0.45">
      <c r="A2124" t="s">
        <v>8221</v>
      </c>
      <c r="B2124">
        <v>3</v>
      </c>
    </row>
    <row r="2125" spans="1:2" hidden="1" x14ac:dyDescent="0.45">
      <c r="A2125" t="s">
        <v>8221</v>
      </c>
      <c r="B2125">
        <v>5</v>
      </c>
    </row>
    <row r="2126" spans="1:2" hidden="1" x14ac:dyDescent="0.45">
      <c r="A2126" t="s">
        <v>8221</v>
      </c>
      <c r="B2126">
        <v>5</v>
      </c>
    </row>
    <row r="2127" spans="1:2" hidden="1" x14ac:dyDescent="0.45">
      <c r="A2127" t="s">
        <v>8221</v>
      </c>
      <c r="B2127">
        <v>27</v>
      </c>
    </row>
    <row r="2128" spans="1:2" hidden="1" x14ac:dyDescent="0.45">
      <c r="A2128" t="s">
        <v>8221</v>
      </c>
      <c r="B2128">
        <v>2</v>
      </c>
    </row>
    <row r="2129" spans="1:2" hidden="1" x14ac:dyDescent="0.45">
      <c r="A2129" t="s">
        <v>8221</v>
      </c>
      <c r="B2129">
        <v>236</v>
      </c>
    </row>
    <row r="2130" spans="1:2" hidden="1" x14ac:dyDescent="0.45">
      <c r="A2130" t="s">
        <v>8221</v>
      </c>
      <c r="B2130">
        <v>1</v>
      </c>
    </row>
    <row r="2131" spans="1:2" hidden="1" x14ac:dyDescent="0.45">
      <c r="A2131" t="s">
        <v>8221</v>
      </c>
      <c r="B2131">
        <v>12</v>
      </c>
    </row>
    <row r="2132" spans="1:2" hidden="1" x14ac:dyDescent="0.45">
      <c r="A2132" t="s">
        <v>8221</v>
      </c>
      <c r="B2132">
        <v>4</v>
      </c>
    </row>
    <row r="2133" spans="1:2" hidden="1" x14ac:dyDescent="0.45">
      <c r="A2133" t="s">
        <v>8221</v>
      </c>
      <c r="B2133">
        <v>3</v>
      </c>
    </row>
    <row r="2134" spans="1:2" hidden="1" x14ac:dyDescent="0.45">
      <c r="A2134" t="s">
        <v>8221</v>
      </c>
      <c r="B2134">
        <v>99</v>
      </c>
    </row>
    <row r="2135" spans="1:2" hidden="1" x14ac:dyDescent="0.45">
      <c r="A2135" t="s">
        <v>8221</v>
      </c>
      <c r="B2135">
        <v>3</v>
      </c>
    </row>
    <row r="2136" spans="1:2" hidden="1" x14ac:dyDescent="0.45">
      <c r="A2136" t="s">
        <v>8221</v>
      </c>
      <c r="B2136">
        <v>3</v>
      </c>
    </row>
    <row r="2137" spans="1:2" hidden="1" x14ac:dyDescent="0.45">
      <c r="A2137" t="s">
        <v>8221</v>
      </c>
      <c r="B2137">
        <v>22</v>
      </c>
    </row>
    <row r="2138" spans="1:2" hidden="1" x14ac:dyDescent="0.45">
      <c r="A2138" t="s">
        <v>8221</v>
      </c>
      <c r="B2138">
        <v>4</v>
      </c>
    </row>
    <row r="2139" spans="1:2" hidden="1" x14ac:dyDescent="0.45">
      <c r="A2139" t="s">
        <v>8221</v>
      </c>
      <c r="B2139">
        <v>534</v>
      </c>
    </row>
    <row r="2140" spans="1:2" hidden="1" x14ac:dyDescent="0.45">
      <c r="A2140" t="s">
        <v>8221</v>
      </c>
      <c r="B2140">
        <v>12</v>
      </c>
    </row>
    <row r="2141" spans="1:2" hidden="1" x14ac:dyDescent="0.45">
      <c r="A2141" t="s">
        <v>8221</v>
      </c>
      <c r="B2141">
        <v>56</v>
      </c>
    </row>
    <row r="2142" spans="1:2" hidden="1" x14ac:dyDescent="0.45">
      <c r="A2142" t="s">
        <v>8221</v>
      </c>
      <c r="B2142">
        <v>11</v>
      </c>
    </row>
    <row r="2143" spans="1:2" hidden="1" x14ac:dyDescent="0.45">
      <c r="A2143" t="s">
        <v>8221</v>
      </c>
      <c r="B2143">
        <v>0</v>
      </c>
    </row>
    <row r="2144" spans="1:2" hidden="1" x14ac:dyDescent="0.45">
      <c r="A2144" t="s">
        <v>8221</v>
      </c>
      <c r="B2144">
        <v>12</v>
      </c>
    </row>
    <row r="2145" spans="1:2" hidden="1" x14ac:dyDescent="0.45">
      <c r="A2145" t="s">
        <v>8221</v>
      </c>
      <c r="B2145">
        <v>5</v>
      </c>
    </row>
    <row r="2146" spans="1:2" hidden="1" x14ac:dyDescent="0.45">
      <c r="A2146" t="s">
        <v>8221</v>
      </c>
      <c r="B2146">
        <v>24</v>
      </c>
    </row>
    <row r="2147" spans="1:2" hidden="1" x14ac:dyDescent="0.45">
      <c r="A2147" t="s">
        <v>8221</v>
      </c>
      <c r="B2147">
        <v>89</v>
      </c>
    </row>
    <row r="2148" spans="1:2" hidden="1" x14ac:dyDescent="0.45">
      <c r="A2148" t="s">
        <v>8221</v>
      </c>
      <c r="B2148">
        <v>1</v>
      </c>
    </row>
    <row r="2149" spans="1:2" hidden="1" x14ac:dyDescent="0.45">
      <c r="A2149" t="s">
        <v>8221</v>
      </c>
      <c r="B2149">
        <v>55</v>
      </c>
    </row>
    <row r="2150" spans="1:2" hidden="1" x14ac:dyDescent="0.45">
      <c r="A2150" t="s">
        <v>8221</v>
      </c>
      <c r="B2150">
        <v>2</v>
      </c>
    </row>
    <row r="2151" spans="1:2" hidden="1" x14ac:dyDescent="0.45">
      <c r="A2151" t="s">
        <v>8221</v>
      </c>
      <c r="B2151">
        <v>0</v>
      </c>
    </row>
    <row r="2152" spans="1:2" hidden="1" x14ac:dyDescent="0.45">
      <c r="A2152" t="s">
        <v>8221</v>
      </c>
      <c r="B2152">
        <v>4</v>
      </c>
    </row>
    <row r="2153" spans="1:2" hidden="1" x14ac:dyDescent="0.45">
      <c r="A2153" t="s">
        <v>8221</v>
      </c>
      <c r="B2153">
        <v>6</v>
      </c>
    </row>
    <row r="2154" spans="1:2" hidden="1" x14ac:dyDescent="0.45">
      <c r="A2154" t="s">
        <v>8221</v>
      </c>
      <c r="B2154">
        <v>4</v>
      </c>
    </row>
    <row r="2155" spans="1:2" hidden="1" x14ac:dyDescent="0.45">
      <c r="A2155" t="s">
        <v>8221</v>
      </c>
      <c r="B2155">
        <v>4</v>
      </c>
    </row>
    <row r="2156" spans="1:2" hidden="1" x14ac:dyDescent="0.45">
      <c r="A2156" t="s">
        <v>8221</v>
      </c>
      <c r="B2156">
        <v>2</v>
      </c>
    </row>
    <row r="2157" spans="1:2" hidden="1" x14ac:dyDescent="0.45">
      <c r="A2157" t="s">
        <v>8221</v>
      </c>
      <c r="B2157">
        <v>5</v>
      </c>
    </row>
    <row r="2158" spans="1:2" hidden="1" x14ac:dyDescent="0.45">
      <c r="A2158" t="s">
        <v>8221</v>
      </c>
      <c r="B2158">
        <v>83</v>
      </c>
    </row>
    <row r="2159" spans="1:2" hidden="1" x14ac:dyDescent="0.45">
      <c r="A2159" t="s">
        <v>8221</v>
      </c>
      <c r="B2159">
        <v>57</v>
      </c>
    </row>
    <row r="2160" spans="1:2" hidden="1" x14ac:dyDescent="0.45">
      <c r="A2160" t="s">
        <v>8221</v>
      </c>
      <c r="B2160">
        <v>311</v>
      </c>
    </row>
    <row r="2161" spans="1:2" hidden="1" x14ac:dyDescent="0.45">
      <c r="A2161" t="s">
        <v>8221</v>
      </c>
      <c r="B2161">
        <v>2</v>
      </c>
    </row>
    <row r="2162" spans="1:2" hidden="1" x14ac:dyDescent="0.45">
      <c r="A2162" t="s">
        <v>8221</v>
      </c>
      <c r="B2162">
        <v>16</v>
      </c>
    </row>
    <row r="2163" spans="1:2" x14ac:dyDescent="0.45">
      <c r="A2163" t="s">
        <v>8219</v>
      </c>
      <c r="B2163">
        <v>13</v>
      </c>
    </row>
    <row r="2164" spans="1:2" x14ac:dyDescent="0.45">
      <c r="A2164" t="s">
        <v>8219</v>
      </c>
      <c r="B2164">
        <v>58</v>
      </c>
    </row>
    <row r="2165" spans="1:2" x14ac:dyDescent="0.45">
      <c r="A2165" t="s">
        <v>8219</v>
      </c>
      <c r="B2165">
        <v>44</v>
      </c>
    </row>
    <row r="2166" spans="1:2" x14ac:dyDescent="0.45">
      <c r="A2166" t="s">
        <v>8219</v>
      </c>
      <c r="B2166">
        <v>83</v>
      </c>
    </row>
    <row r="2167" spans="1:2" x14ac:dyDescent="0.45">
      <c r="A2167" t="s">
        <v>8219</v>
      </c>
      <c r="B2167">
        <v>117</v>
      </c>
    </row>
    <row r="2168" spans="1:2" x14ac:dyDescent="0.45">
      <c r="A2168" t="s">
        <v>8219</v>
      </c>
      <c r="B2168">
        <v>32</v>
      </c>
    </row>
    <row r="2169" spans="1:2" x14ac:dyDescent="0.45">
      <c r="A2169" t="s">
        <v>8219</v>
      </c>
      <c r="B2169">
        <v>8</v>
      </c>
    </row>
    <row r="2170" spans="1:2" x14ac:dyDescent="0.45">
      <c r="A2170" t="s">
        <v>8219</v>
      </c>
      <c r="B2170">
        <v>340</v>
      </c>
    </row>
    <row r="2171" spans="1:2" x14ac:dyDescent="0.45">
      <c r="A2171" t="s">
        <v>8219</v>
      </c>
      <c r="B2171">
        <v>7</v>
      </c>
    </row>
    <row r="2172" spans="1:2" x14ac:dyDescent="0.45">
      <c r="A2172" t="s">
        <v>8219</v>
      </c>
      <c r="B2172">
        <v>19</v>
      </c>
    </row>
    <row r="2173" spans="1:2" x14ac:dyDescent="0.45">
      <c r="A2173" t="s">
        <v>8219</v>
      </c>
      <c r="B2173">
        <v>47</v>
      </c>
    </row>
    <row r="2174" spans="1:2" x14ac:dyDescent="0.45">
      <c r="A2174" t="s">
        <v>8219</v>
      </c>
      <c r="B2174">
        <v>13</v>
      </c>
    </row>
    <row r="2175" spans="1:2" x14ac:dyDescent="0.45">
      <c r="A2175" t="s">
        <v>8219</v>
      </c>
      <c r="B2175">
        <v>90</v>
      </c>
    </row>
    <row r="2176" spans="1:2" x14ac:dyDescent="0.45">
      <c r="A2176" t="s">
        <v>8219</v>
      </c>
      <c r="B2176">
        <v>63</v>
      </c>
    </row>
    <row r="2177" spans="1:2" x14ac:dyDescent="0.45">
      <c r="A2177" t="s">
        <v>8219</v>
      </c>
      <c r="B2177">
        <v>26</v>
      </c>
    </row>
    <row r="2178" spans="1:2" x14ac:dyDescent="0.45">
      <c r="A2178" t="s">
        <v>8219</v>
      </c>
      <c r="B2178">
        <v>71</v>
      </c>
    </row>
    <row r="2179" spans="1:2" x14ac:dyDescent="0.45">
      <c r="A2179" t="s">
        <v>8219</v>
      </c>
      <c r="B2179">
        <v>38</v>
      </c>
    </row>
    <row r="2180" spans="1:2" x14ac:dyDescent="0.45">
      <c r="A2180" t="s">
        <v>8219</v>
      </c>
      <c r="B2180">
        <v>859</v>
      </c>
    </row>
    <row r="2181" spans="1:2" x14ac:dyDescent="0.45">
      <c r="A2181" t="s">
        <v>8219</v>
      </c>
      <c r="B2181">
        <v>21</v>
      </c>
    </row>
    <row r="2182" spans="1:2" x14ac:dyDescent="0.45">
      <c r="A2182" t="s">
        <v>8219</v>
      </c>
      <c r="B2182">
        <v>78</v>
      </c>
    </row>
    <row r="2183" spans="1:2" x14ac:dyDescent="0.45">
      <c r="A2183" t="s">
        <v>8219</v>
      </c>
      <c r="B2183">
        <v>53</v>
      </c>
    </row>
    <row r="2184" spans="1:2" x14ac:dyDescent="0.45">
      <c r="A2184" t="s">
        <v>8219</v>
      </c>
      <c r="B2184">
        <v>356</v>
      </c>
    </row>
    <row r="2185" spans="1:2" x14ac:dyDescent="0.45">
      <c r="A2185" t="s">
        <v>8219</v>
      </c>
      <c r="B2185">
        <v>279</v>
      </c>
    </row>
    <row r="2186" spans="1:2" x14ac:dyDescent="0.45">
      <c r="A2186" t="s">
        <v>8219</v>
      </c>
      <c r="B2186">
        <v>266</v>
      </c>
    </row>
    <row r="2187" spans="1:2" x14ac:dyDescent="0.45">
      <c r="A2187" t="s">
        <v>8219</v>
      </c>
      <c r="B2187">
        <v>623</v>
      </c>
    </row>
    <row r="2188" spans="1:2" x14ac:dyDescent="0.45">
      <c r="A2188" t="s">
        <v>8219</v>
      </c>
      <c r="B2188">
        <v>392</v>
      </c>
    </row>
    <row r="2189" spans="1:2" x14ac:dyDescent="0.45">
      <c r="A2189" t="s">
        <v>8219</v>
      </c>
      <c r="B2189">
        <v>3562</v>
      </c>
    </row>
    <row r="2190" spans="1:2" x14ac:dyDescent="0.45">
      <c r="A2190" t="s">
        <v>8219</v>
      </c>
      <c r="B2190">
        <v>514</v>
      </c>
    </row>
    <row r="2191" spans="1:2" x14ac:dyDescent="0.45">
      <c r="A2191" t="s">
        <v>8219</v>
      </c>
      <c r="B2191">
        <v>88</v>
      </c>
    </row>
    <row r="2192" spans="1:2" x14ac:dyDescent="0.45">
      <c r="A2192" t="s">
        <v>8219</v>
      </c>
      <c r="B2192">
        <v>537</v>
      </c>
    </row>
    <row r="2193" spans="1:2" x14ac:dyDescent="0.45">
      <c r="A2193" t="s">
        <v>8219</v>
      </c>
      <c r="B2193">
        <v>25</v>
      </c>
    </row>
    <row r="2194" spans="1:2" x14ac:dyDescent="0.45">
      <c r="A2194" t="s">
        <v>8219</v>
      </c>
      <c r="B2194">
        <v>3238</v>
      </c>
    </row>
    <row r="2195" spans="1:2" x14ac:dyDescent="0.45">
      <c r="A2195" t="s">
        <v>8219</v>
      </c>
      <c r="B2195">
        <v>897</v>
      </c>
    </row>
    <row r="2196" spans="1:2" x14ac:dyDescent="0.45">
      <c r="A2196" t="s">
        <v>8219</v>
      </c>
      <c r="B2196">
        <v>878</v>
      </c>
    </row>
    <row r="2197" spans="1:2" x14ac:dyDescent="0.45">
      <c r="A2197" t="s">
        <v>8219</v>
      </c>
      <c r="B2197">
        <v>115</v>
      </c>
    </row>
    <row r="2198" spans="1:2" x14ac:dyDescent="0.45">
      <c r="A2198" t="s">
        <v>8219</v>
      </c>
      <c r="B2198">
        <v>234</v>
      </c>
    </row>
    <row r="2199" spans="1:2" x14ac:dyDescent="0.45">
      <c r="A2199" t="s">
        <v>8219</v>
      </c>
      <c r="B2199">
        <v>4330</v>
      </c>
    </row>
    <row r="2200" spans="1:2" x14ac:dyDescent="0.45">
      <c r="A2200" t="s">
        <v>8219</v>
      </c>
      <c r="B2200">
        <v>651</v>
      </c>
    </row>
    <row r="2201" spans="1:2" x14ac:dyDescent="0.45">
      <c r="A2201" t="s">
        <v>8219</v>
      </c>
      <c r="B2201">
        <v>251</v>
      </c>
    </row>
    <row r="2202" spans="1:2" x14ac:dyDescent="0.45">
      <c r="A2202" t="s">
        <v>8219</v>
      </c>
      <c r="B2202">
        <v>263</v>
      </c>
    </row>
    <row r="2203" spans="1:2" x14ac:dyDescent="0.45">
      <c r="A2203" t="s">
        <v>8219</v>
      </c>
      <c r="B2203">
        <v>28</v>
      </c>
    </row>
    <row r="2204" spans="1:2" x14ac:dyDescent="0.45">
      <c r="A2204" t="s">
        <v>8219</v>
      </c>
      <c r="B2204">
        <v>721</v>
      </c>
    </row>
    <row r="2205" spans="1:2" x14ac:dyDescent="0.45">
      <c r="A2205" t="s">
        <v>8219</v>
      </c>
      <c r="B2205">
        <v>50</v>
      </c>
    </row>
    <row r="2206" spans="1:2" x14ac:dyDescent="0.45">
      <c r="A2206" t="s">
        <v>8219</v>
      </c>
      <c r="B2206">
        <v>73</v>
      </c>
    </row>
    <row r="2207" spans="1:2" x14ac:dyDescent="0.45">
      <c r="A2207" t="s">
        <v>8219</v>
      </c>
      <c r="B2207">
        <v>27</v>
      </c>
    </row>
    <row r="2208" spans="1:2" x14ac:dyDescent="0.45">
      <c r="A2208" t="s">
        <v>8219</v>
      </c>
      <c r="B2208">
        <v>34</v>
      </c>
    </row>
    <row r="2209" spans="1:2" x14ac:dyDescent="0.45">
      <c r="A2209" t="s">
        <v>8219</v>
      </c>
      <c r="B2209">
        <v>7</v>
      </c>
    </row>
    <row r="2210" spans="1:2" x14ac:dyDescent="0.45">
      <c r="A2210" t="s">
        <v>8219</v>
      </c>
      <c r="B2210">
        <v>24</v>
      </c>
    </row>
    <row r="2211" spans="1:2" x14ac:dyDescent="0.45">
      <c r="A2211" t="s">
        <v>8219</v>
      </c>
      <c r="B2211">
        <v>15</v>
      </c>
    </row>
    <row r="2212" spans="1:2" x14ac:dyDescent="0.45">
      <c r="A2212" t="s">
        <v>8219</v>
      </c>
      <c r="B2212">
        <v>72</v>
      </c>
    </row>
    <row r="2213" spans="1:2" x14ac:dyDescent="0.45">
      <c r="A2213" t="s">
        <v>8219</v>
      </c>
      <c r="B2213">
        <v>120</v>
      </c>
    </row>
    <row r="2214" spans="1:2" x14ac:dyDescent="0.45">
      <c r="A2214" t="s">
        <v>8219</v>
      </c>
      <c r="B2214">
        <v>123</v>
      </c>
    </row>
    <row r="2215" spans="1:2" x14ac:dyDescent="0.45">
      <c r="A2215" t="s">
        <v>8219</v>
      </c>
      <c r="B2215">
        <v>1</v>
      </c>
    </row>
    <row r="2216" spans="1:2" x14ac:dyDescent="0.45">
      <c r="A2216" t="s">
        <v>8219</v>
      </c>
      <c r="B2216">
        <v>24</v>
      </c>
    </row>
    <row r="2217" spans="1:2" x14ac:dyDescent="0.45">
      <c r="A2217" t="s">
        <v>8219</v>
      </c>
      <c r="B2217">
        <v>33</v>
      </c>
    </row>
    <row r="2218" spans="1:2" x14ac:dyDescent="0.45">
      <c r="A2218" t="s">
        <v>8219</v>
      </c>
      <c r="B2218">
        <v>14</v>
      </c>
    </row>
    <row r="2219" spans="1:2" x14ac:dyDescent="0.45">
      <c r="A2219" t="s">
        <v>8219</v>
      </c>
      <c r="B2219">
        <v>9</v>
      </c>
    </row>
    <row r="2220" spans="1:2" x14ac:dyDescent="0.45">
      <c r="A2220" t="s">
        <v>8219</v>
      </c>
      <c r="B2220">
        <v>76</v>
      </c>
    </row>
    <row r="2221" spans="1:2" x14ac:dyDescent="0.45">
      <c r="A2221" t="s">
        <v>8219</v>
      </c>
      <c r="B2221">
        <v>19</v>
      </c>
    </row>
    <row r="2222" spans="1:2" x14ac:dyDescent="0.45">
      <c r="A2222" t="s">
        <v>8219</v>
      </c>
      <c r="B2222">
        <v>69</v>
      </c>
    </row>
    <row r="2223" spans="1:2" x14ac:dyDescent="0.45">
      <c r="A2223" t="s">
        <v>8219</v>
      </c>
      <c r="B2223">
        <v>218</v>
      </c>
    </row>
    <row r="2224" spans="1:2" x14ac:dyDescent="0.45">
      <c r="A2224" t="s">
        <v>8219</v>
      </c>
      <c r="B2224">
        <v>30</v>
      </c>
    </row>
    <row r="2225" spans="1:2" x14ac:dyDescent="0.45">
      <c r="A2225" t="s">
        <v>8219</v>
      </c>
      <c r="B2225">
        <v>100</v>
      </c>
    </row>
    <row r="2226" spans="1:2" x14ac:dyDescent="0.45">
      <c r="A2226" t="s">
        <v>8219</v>
      </c>
      <c r="B2226">
        <v>296</v>
      </c>
    </row>
    <row r="2227" spans="1:2" x14ac:dyDescent="0.45">
      <c r="A2227" t="s">
        <v>8219</v>
      </c>
      <c r="B2227">
        <v>1204</v>
      </c>
    </row>
    <row r="2228" spans="1:2" x14ac:dyDescent="0.45">
      <c r="A2228" t="s">
        <v>8219</v>
      </c>
      <c r="B2228">
        <v>321</v>
      </c>
    </row>
    <row r="2229" spans="1:2" x14ac:dyDescent="0.45">
      <c r="A2229" t="s">
        <v>8219</v>
      </c>
      <c r="B2229">
        <v>301</v>
      </c>
    </row>
    <row r="2230" spans="1:2" x14ac:dyDescent="0.45">
      <c r="A2230" t="s">
        <v>8219</v>
      </c>
      <c r="B2230">
        <v>144</v>
      </c>
    </row>
    <row r="2231" spans="1:2" x14ac:dyDescent="0.45">
      <c r="A2231" t="s">
        <v>8219</v>
      </c>
      <c r="B2231">
        <v>539</v>
      </c>
    </row>
    <row r="2232" spans="1:2" x14ac:dyDescent="0.45">
      <c r="A2232" t="s">
        <v>8219</v>
      </c>
      <c r="B2232">
        <v>498</v>
      </c>
    </row>
    <row r="2233" spans="1:2" x14ac:dyDescent="0.45">
      <c r="A2233" t="s">
        <v>8219</v>
      </c>
      <c r="B2233">
        <v>1113</v>
      </c>
    </row>
    <row r="2234" spans="1:2" x14ac:dyDescent="0.45">
      <c r="A2234" t="s">
        <v>8219</v>
      </c>
      <c r="B2234">
        <v>988</v>
      </c>
    </row>
    <row r="2235" spans="1:2" x14ac:dyDescent="0.45">
      <c r="A2235" t="s">
        <v>8219</v>
      </c>
      <c r="B2235">
        <v>391</v>
      </c>
    </row>
    <row r="2236" spans="1:2" x14ac:dyDescent="0.45">
      <c r="A2236" t="s">
        <v>8219</v>
      </c>
      <c r="B2236">
        <v>28</v>
      </c>
    </row>
    <row r="2237" spans="1:2" x14ac:dyDescent="0.45">
      <c r="A2237" t="s">
        <v>8219</v>
      </c>
      <c r="B2237">
        <v>147</v>
      </c>
    </row>
    <row r="2238" spans="1:2" x14ac:dyDescent="0.45">
      <c r="A2238" t="s">
        <v>8219</v>
      </c>
      <c r="B2238">
        <v>680</v>
      </c>
    </row>
    <row r="2239" spans="1:2" x14ac:dyDescent="0.45">
      <c r="A2239" t="s">
        <v>8219</v>
      </c>
      <c r="B2239">
        <v>983</v>
      </c>
    </row>
    <row r="2240" spans="1:2" x14ac:dyDescent="0.45">
      <c r="A2240" t="s">
        <v>8219</v>
      </c>
      <c r="B2240">
        <v>79</v>
      </c>
    </row>
    <row r="2241" spans="1:2" x14ac:dyDescent="0.45">
      <c r="A2241" t="s">
        <v>8219</v>
      </c>
      <c r="B2241">
        <v>426</v>
      </c>
    </row>
    <row r="2242" spans="1:2" x14ac:dyDescent="0.45">
      <c r="A2242" t="s">
        <v>8219</v>
      </c>
      <c r="B2242">
        <v>96</v>
      </c>
    </row>
    <row r="2243" spans="1:2" x14ac:dyDescent="0.45">
      <c r="A2243" t="s">
        <v>8219</v>
      </c>
      <c r="B2243">
        <v>163</v>
      </c>
    </row>
    <row r="2244" spans="1:2" x14ac:dyDescent="0.45">
      <c r="A2244" t="s">
        <v>8219</v>
      </c>
      <c r="B2244">
        <v>2525</v>
      </c>
    </row>
    <row r="2245" spans="1:2" x14ac:dyDescent="0.45">
      <c r="A2245" t="s">
        <v>8219</v>
      </c>
      <c r="B2245">
        <v>2035</v>
      </c>
    </row>
    <row r="2246" spans="1:2" x14ac:dyDescent="0.45">
      <c r="A2246" t="s">
        <v>8219</v>
      </c>
      <c r="B2246">
        <v>290</v>
      </c>
    </row>
    <row r="2247" spans="1:2" x14ac:dyDescent="0.45">
      <c r="A2247" t="s">
        <v>8219</v>
      </c>
      <c r="B2247">
        <v>1980</v>
      </c>
    </row>
    <row r="2248" spans="1:2" x14ac:dyDescent="0.45">
      <c r="A2248" t="s">
        <v>8219</v>
      </c>
      <c r="B2248">
        <v>57</v>
      </c>
    </row>
    <row r="2249" spans="1:2" x14ac:dyDescent="0.45">
      <c r="A2249" t="s">
        <v>8219</v>
      </c>
      <c r="B2249">
        <v>380</v>
      </c>
    </row>
    <row r="2250" spans="1:2" x14ac:dyDescent="0.45">
      <c r="A2250" t="s">
        <v>8219</v>
      </c>
      <c r="B2250">
        <v>128</v>
      </c>
    </row>
    <row r="2251" spans="1:2" x14ac:dyDescent="0.45">
      <c r="A2251" t="s">
        <v>8219</v>
      </c>
      <c r="B2251">
        <v>180</v>
      </c>
    </row>
    <row r="2252" spans="1:2" x14ac:dyDescent="0.45">
      <c r="A2252" t="s">
        <v>8219</v>
      </c>
      <c r="B2252">
        <v>571</v>
      </c>
    </row>
    <row r="2253" spans="1:2" x14ac:dyDescent="0.45">
      <c r="A2253" t="s">
        <v>8219</v>
      </c>
      <c r="B2253">
        <v>480</v>
      </c>
    </row>
    <row r="2254" spans="1:2" x14ac:dyDescent="0.45">
      <c r="A2254" t="s">
        <v>8219</v>
      </c>
      <c r="B2254">
        <v>249</v>
      </c>
    </row>
    <row r="2255" spans="1:2" x14ac:dyDescent="0.45">
      <c r="A2255" t="s">
        <v>8219</v>
      </c>
      <c r="B2255">
        <v>84</v>
      </c>
    </row>
    <row r="2256" spans="1:2" x14ac:dyDescent="0.45">
      <c r="A2256" t="s">
        <v>8219</v>
      </c>
      <c r="B2256">
        <v>197</v>
      </c>
    </row>
    <row r="2257" spans="1:2" x14ac:dyDescent="0.45">
      <c r="A2257" t="s">
        <v>8219</v>
      </c>
      <c r="B2257">
        <v>271</v>
      </c>
    </row>
    <row r="2258" spans="1:2" x14ac:dyDescent="0.45">
      <c r="A2258" t="s">
        <v>8219</v>
      </c>
      <c r="B2258">
        <v>50</v>
      </c>
    </row>
    <row r="2259" spans="1:2" x14ac:dyDescent="0.45">
      <c r="A2259" t="s">
        <v>8219</v>
      </c>
      <c r="B2259">
        <v>169</v>
      </c>
    </row>
    <row r="2260" spans="1:2" x14ac:dyDescent="0.45">
      <c r="A2260" t="s">
        <v>8219</v>
      </c>
      <c r="B2260">
        <v>205</v>
      </c>
    </row>
    <row r="2261" spans="1:2" x14ac:dyDescent="0.45">
      <c r="A2261" t="s">
        <v>8219</v>
      </c>
      <c r="B2261">
        <v>206</v>
      </c>
    </row>
    <row r="2262" spans="1:2" x14ac:dyDescent="0.45">
      <c r="A2262" t="s">
        <v>8219</v>
      </c>
      <c r="B2262">
        <v>84</v>
      </c>
    </row>
    <row r="2263" spans="1:2" x14ac:dyDescent="0.45">
      <c r="A2263" t="s">
        <v>8219</v>
      </c>
      <c r="B2263">
        <v>210</v>
      </c>
    </row>
    <row r="2264" spans="1:2" x14ac:dyDescent="0.45">
      <c r="A2264" t="s">
        <v>8219</v>
      </c>
      <c r="B2264">
        <v>181</v>
      </c>
    </row>
    <row r="2265" spans="1:2" x14ac:dyDescent="0.45">
      <c r="A2265" t="s">
        <v>8219</v>
      </c>
      <c r="B2265">
        <v>60</v>
      </c>
    </row>
    <row r="2266" spans="1:2" x14ac:dyDescent="0.45">
      <c r="A2266" t="s">
        <v>8219</v>
      </c>
      <c r="B2266">
        <v>445</v>
      </c>
    </row>
    <row r="2267" spans="1:2" x14ac:dyDescent="0.45">
      <c r="A2267" t="s">
        <v>8219</v>
      </c>
      <c r="B2267">
        <v>17</v>
      </c>
    </row>
    <row r="2268" spans="1:2" x14ac:dyDescent="0.45">
      <c r="A2268" t="s">
        <v>8219</v>
      </c>
      <c r="B2268">
        <v>194</v>
      </c>
    </row>
    <row r="2269" spans="1:2" x14ac:dyDescent="0.45">
      <c r="A2269" t="s">
        <v>8219</v>
      </c>
      <c r="B2269">
        <v>404</v>
      </c>
    </row>
    <row r="2270" spans="1:2" x14ac:dyDescent="0.45">
      <c r="A2270" t="s">
        <v>8219</v>
      </c>
      <c r="B2270">
        <v>194</v>
      </c>
    </row>
    <row r="2271" spans="1:2" x14ac:dyDescent="0.45">
      <c r="A2271" t="s">
        <v>8219</v>
      </c>
      <c r="B2271">
        <v>902</v>
      </c>
    </row>
    <row r="2272" spans="1:2" x14ac:dyDescent="0.45">
      <c r="A2272" t="s">
        <v>8219</v>
      </c>
      <c r="B2272">
        <v>1670</v>
      </c>
    </row>
    <row r="2273" spans="1:2" x14ac:dyDescent="0.45">
      <c r="A2273" t="s">
        <v>8219</v>
      </c>
      <c r="B2273">
        <v>1328</v>
      </c>
    </row>
    <row r="2274" spans="1:2" x14ac:dyDescent="0.45">
      <c r="A2274" t="s">
        <v>8219</v>
      </c>
      <c r="B2274">
        <v>944</v>
      </c>
    </row>
    <row r="2275" spans="1:2" x14ac:dyDescent="0.45">
      <c r="A2275" t="s">
        <v>8219</v>
      </c>
      <c r="B2275">
        <v>147</v>
      </c>
    </row>
    <row r="2276" spans="1:2" x14ac:dyDescent="0.45">
      <c r="A2276" t="s">
        <v>8219</v>
      </c>
      <c r="B2276">
        <v>99</v>
      </c>
    </row>
    <row r="2277" spans="1:2" x14ac:dyDescent="0.45">
      <c r="A2277" t="s">
        <v>8219</v>
      </c>
      <c r="B2277">
        <v>79</v>
      </c>
    </row>
    <row r="2278" spans="1:2" x14ac:dyDescent="0.45">
      <c r="A2278" t="s">
        <v>8219</v>
      </c>
      <c r="B2278">
        <v>75</v>
      </c>
    </row>
    <row r="2279" spans="1:2" x14ac:dyDescent="0.45">
      <c r="A2279" t="s">
        <v>8219</v>
      </c>
      <c r="B2279">
        <v>207</v>
      </c>
    </row>
    <row r="2280" spans="1:2" x14ac:dyDescent="0.45">
      <c r="A2280" t="s">
        <v>8219</v>
      </c>
      <c r="B2280">
        <v>102</v>
      </c>
    </row>
    <row r="2281" spans="1:2" x14ac:dyDescent="0.45">
      <c r="A2281" t="s">
        <v>8219</v>
      </c>
      <c r="B2281">
        <v>32</v>
      </c>
    </row>
    <row r="2282" spans="1:2" x14ac:dyDescent="0.45">
      <c r="A2282" t="s">
        <v>8219</v>
      </c>
      <c r="B2282">
        <v>480</v>
      </c>
    </row>
    <row r="2283" spans="1:2" x14ac:dyDescent="0.45">
      <c r="A2283" t="s">
        <v>8219</v>
      </c>
      <c r="B2283">
        <v>11</v>
      </c>
    </row>
    <row r="2284" spans="1:2" x14ac:dyDescent="0.45">
      <c r="A2284" t="s">
        <v>8219</v>
      </c>
      <c r="B2284">
        <v>12</v>
      </c>
    </row>
    <row r="2285" spans="1:2" x14ac:dyDescent="0.45">
      <c r="A2285" t="s">
        <v>8219</v>
      </c>
      <c r="B2285">
        <v>48</v>
      </c>
    </row>
    <row r="2286" spans="1:2" x14ac:dyDescent="0.45">
      <c r="A2286" t="s">
        <v>8219</v>
      </c>
      <c r="B2286">
        <v>59</v>
      </c>
    </row>
    <row r="2287" spans="1:2" x14ac:dyDescent="0.45">
      <c r="A2287" t="s">
        <v>8219</v>
      </c>
      <c r="B2287">
        <v>79</v>
      </c>
    </row>
    <row r="2288" spans="1:2" x14ac:dyDescent="0.45">
      <c r="A2288" t="s">
        <v>8219</v>
      </c>
      <c r="B2288">
        <v>14</v>
      </c>
    </row>
    <row r="2289" spans="1:2" x14ac:dyDescent="0.45">
      <c r="A2289" t="s">
        <v>8219</v>
      </c>
      <c r="B2289">
        <v>106</v>
      </c>
    </row>
    <row r="2290" spans="1:2" x14ac:dyDescent="0.45">
      <c r="A2290" t="s">
        <v>8219</v>
      </c>
      <c r="B2290">
        <v>25</v>
      </c>
    </row>
    <row r="2291" spans="1:2" x14ac:dyDescent="0.45">
      <c r="A2291" t="s">
        <v>8219</v>
      </c>
      <c r="B2291">
        <v>25</v>
      </c>
    </row>
    <row r="2292" spans="1:2" x14ac:dyDescent="0.45">
      <c r="A2292" t="s">
        <v>8219</v>
      </c>
      <c r="B2292">
        <v>29</v>
      </c>
    </row>
    <row r="2293" spans="1:2" x14ac:dyDescent="0.45">
      <c r="A2293" t="s">
        <v>8219</v>
      </c>
      <c r="B2293">
        <v>43</v>
      </c>
    </row>
    <row r="2294" spans="1:2" x14ac:dyDescent="0.45">
      <c r="A2294" t="s">
        <v>8219</v>
      </c>
      <c r="B2294">
        <v>46</v>
      </c>
    </row>
    <row r="2295" spans="1:2" x14ac:dyDescent="0.45">
      <c r="A2295" t="s">
        <v>8219</v>
      </c>
      <c r="B2295">
        <v>27</v>
      </c>
    </row>
    <row r="2296" spans="1:2" x14ac:dyDescent="0.45">
      <c r="A2296" t="s">
        <v>8219</v>
      </c>
      <c r="B2296">
        <v>112</v>
      </c>
    </row>
    <row r="2297" spans="1:2" x14ac:dyDescent="0.45">
      <c r="A2297" t="s">
        <v>8219</v>
      </c>
      <c r="B2297">
        <v>34</v>
      </c>
    </row>
    <row r="2298" spans="1:2" x14ac:dyDescent="0.45">
      <c r="A2298" t="s">
        <v>8219</v>
      </c>
      <c r="B2298">
        <v>145</v>
      </c>
    </row>
    <row r="2299" spans="1:2" x14ac:dyDescent="0.45">
      <c r="A2299" t="s">
        <v>8219</v>
      </c>
      <c r="B2299">
        <v>19</v>
      </c>
    </row>
    <row r="2300" spans="1:2" x14ac:dyDescent="0.45">
      <c r="A2300" t="s">
        <v>8219</v>
      </c>
      <c r="B2300">
        <v>288</v>
      </c>
    </row>
    <row r="2301" spans="1:2" x14ac:dyDescent="0.45">
      <c r="A2301" t="s">
        <v>8219</v>
      </c>
      <c r="B2301">
        <v>14</v>
      </c>
    </row>
    <row r="2302" spans="1:2" x14ac:dyDescent="0.45">
      <c r="A2302" t="s">
        <v>8219</v>
      </c>
      <c r="B2302">
        <v>7</v>
      </c>
    </row>
    <row r="2303" spans="1:2" x14ac:dyDescent="0.45">
      <c r="A2303" t="s">
        <v>8219</v>
      </c>
      <c r="B2303">
        <v>211</v>
      </c>
    </row>
    <row r="2304" spans="1:2" x14ac:dyDescent="0.45">
      <c r="A2304" t="s">
        <v>8219</v>
      </c>
      <c r="B2304">
        <v>85</v>
      </c>
    </row>
    <row r="2305" spans="1:2" x14ac:dyDescent="0.45">
      <c r="A2305" t="s">
        <v>8219</v>
      </c>
      <c r="B2305">
        <v>103</v>
      </c>
    </row>
    <row r="2306" spans="1:2" x14ac:dyDescent="0.45">
      <c r="A2306" t="s">
        <v>8219</v>
      </c>
      <c r="B2306">
        <v>113</v>
      </c>
    </row>
    <row r="2307" spans="1:2" x14ac:dyDescent="0.45">
      <c r="A2307" t="s">
        <v>8219</v>
      </c>
      <c r="B2307">
        <v>167</v>
      </c>
    </row>
    <row r="2308" spans="1:2" x14ac:dyDescent="0.45">
      <c r="A2308" t="s">
        <v>8219</v>
      </c>
      <c r="B2308">
        <v>73</v>
      </c>
    </row>
    <row r="2309" spans="1:2" x14ac:dyDescent="0.45">
      <c r="A2309" t="s">
        <v>8219</v>
      </c>
      <c r="B2309">
        <v>75</v>
      </c>
    </row>
    <row r="2310" spans="1:2" x14ac:dyDescent="0.45">
      <c r="A2310" t="s">
        <v>8219</v>
      </c>
      <c r="B2310">
        <v>614</v>
      </c>
    </row>
    <row r="2311" spans="1:2" x14ac:dyDescent="0.45">
      <c r="A2311" t="s">
        <v>8219</v>
      </c>
      <c r="B2311">
        <v>107</v>
      </c>
    </row>
    <row r="2312" spans="1:2" x14ac:dyDescent="0.45">
      <c r="A2312" t="s">
        <v>8219</v>
      </c>
      <c r="B2312">
        <v>1224</v>
      </c>
    </row>
    <row r="2313" spans="1:2" x14ac:dyDescent="0.45">
      <c r="A2313" t="s">
        <v>8219</v>
      </c>
      <c r="B2313">
        <v>104</v>
      </c>
    </row>
    <row r="2314" spans="1:2" x14ac:dyDescent="0.45">
      <c r="A2314" t="s">
        <v>8219</v>
      </c>
      <c r="B2314">
        <v>79</v>
      </c>
    </row>
    <row r="2315" spans="1:2" x14ac:dyDescent="0.45">
      <c r="A2315" t="s">
        <v>8219</v>
      </c>
      <c r="B2315">
        <v>157</v>
      </c>
    </row>
    <row r="2316" spans="1:2" x14ac:dyDescent="0.45">
      <c r="A2316" t="s">
        <v>8219</v>
      </c>
      <c r="B2316">
        <v>50</v>
      </c>
    </row>
    <row r="2317" spans="1:2" x14ac:dyDescent="0.45">
      <c r="A2317" t="s">
        <v>8219</v>
      </c>
      <c r="B2317">
        <v>64</v>
      </c>
    </row>
    <row r="2318" spans="1:2" x14ac:dyDescent="0.45">
      <c r="A2318" t="s">
        <v>8219</v>
      </c>
      <c r="B2318">
        <v>200</v>
      </c>
    </row>
    <row r="2319" spans="1:2" x14ac:dyDescent="0.45">
      <c r="A2319" t="s">
        <v>8219</v>
      </c>
      <c r="B2319">
        <v>22</v>
      </c>
    </row>
    <row r="2320" spans="1:2" x14ac:dyDescent="0.45">
      <c r="A2320" t="s">
        <v>8219</v>
      </c>
      <c r="B2320">
        <v>163</v>
      </c>
    </row>
    <row r="2321" spans="1:2" x14ac:dyDescent="0.45">
      <c r="A2321" t="s">
        <v>8219</v>
      </c>
      <c r="B2321">
        <v>77</v>
      </c>
    </row>
    <row r="2322" spans="1:2" x14ac:dyDescent="0.45">
      <c r="A2322" t="s">
        <v>8219</v>
      </c>
      <c r="B2322">
        <v>89</v>
      </c>
    </row>
    <row r="2323" spans="1:2" hidden="1" x14ac:dyDescent="0.45">
      <c r="A2323" t="s">
        <v>8222</v>
      </c>
      <c r="B2323">
        <v>64</v>
      </c>
    </row>
    <row r="2324" spans="1:2" hidden="1" x14ac:dyDescent="0.45">
      <c r="A2324" t="s">
        <v>8222</v>
      </c>
      <c r="B2324">
        <v>4</v>
      </c>
    </row>
    <row r="2325" spans="1:2" hidden="1" x14ac:dyDescent="0.45">
      <c r="A2325" t="s">
        <v>8222</v>
      </c>
      <c r="B2325">
        <v>4</v>
      </c>
    </row>
    <row r="2326" spans="1:2" hidden="1" x14ac:dyDescent="0.45">
      <c r="A2326" t="s">
        <v>8222</v>
      </c>
      <c r="B2326">
        <v>61</v>
      </c>
    </row>
    <row r="2327" spans="1:2" hidden="1" x14ac:dyDescent="0.45">
      <c r="A2327" t="s">
        <v>8222</v>
      </c>
      <c r="B2327">
        <v>7</v>
      </c>
    </row>
    <row r="2328" spans="1:2" hidden="1" x14ac:dyDescent="0.45">
      <c r="A2328" t="s">
        <v>8222</v>
      </c>
      <c r="B2328">
        <v>1</v>
      </c>
    </row>
    <row r="2329" spans="1:2" x14ac:dyDescent="0.45">
      <c r="A2329" t="s">
        <v>8219</v>
      </c>
      <c r="B2329">
        <v>3355</v>
      </c>
    </row>
    <row r="2330" spans="1:2" x14ac:dyDescent="0.45">
      <c r="A2330" t="s">
        <v>8219</v>
      </c>
      <c r="B2330">
        <v>537</v>
      </c>
    </row>
    <row r="2331" spans="1:2" x14ac:dyDescent="0.45">
      <c r="A2331" t="s">
        <v>8219</v>
      </c>
      <c r="B2331">
        <v>125</v>
      </c>
    </row>
    <row r="2332" spans="1:2" x14ac:dyDescent="0.45">
      <c r="A2332" t="s">
        <v>8219</v>
      </c>
      <c r="B2332">
        <v>163</v>
      </c>
    </row>
    <row r="2333" spans="1:2" x14ac:dyDescent="0.45">
      <c r="A2333" t="s">
        <v>8219</v>
      </c>
      <c r="B2333">
        <v>283</v>
      </c>
    </row>
    <row r="2334" spans="1:2" x14ac:dyDescent="0.45">
      <c r="A2334" t="s">
        <v>8219</v>
      </c>
      <c r="B2334">
        <v>352</v>
      </c>
    </row>
    <row r="2335" spans="1:2" x14ac:dyDescent="0.45">
      <c r="A2335" t="s">
        <v>8219</v>
      </c>
      <c r="B2335">
        <v>94</v>
      </c>
    </row>
    <row r="2336" spans="1:2" x14ac:dyDescent="0.45">
      <c r="A2336" t="s">
        <v>8219</v>
      </c>
      <c r="B2336">
        <v>67</v>
      </c>
    </row>
    <row r="2337" spans="1:2" x14ac:dyDescent="0.45">
      <c r="A2337" t="s">
        <v>8219</v>
      </c>
      <c r="B2337">
        <v>221</v>
      </c>
    </row>
    <row r="2338" spans="1:2" x14ac:dyDescent="0.45">
      <c r="A2338" t="s">
        <v>8219</v>
      </c>
      <c r="B2338">
        <v>2165</v>
      </c>
    </row>
    <row r="2339" spans="1:2" x14ac:dyDescent="0.45">
      <c r="A2339" t="s">
        <v>8219</v>
      </c>
      <c r="B2339">
        <v>179</v>
      </c>
    </row>
    <row r="2340" spans="1:2" x14ac:dyDescent="0.45">
      <c r="A2340" t="s">
        <v>8219</v>
      </c>
      <c r="B2340">
        <v>123</v>
      </c>
    </row>
    <row r="2341" spans="1:2" x14ac:dyDescent="0.45">
      <c r="A2341" t="s">
        <v>8219</v>
      </c>
      <c r="B2341">
        <v>1104</v>
      </c>
    </row>
    <row r="2342" spans="1:2" x14ac:dyDescent="0.45">
      <c r="A2342" t="s">
        <v>8219</v>
      </c>
      <c r="B2342">
        <v>403</v>
      </c>
    </row>
    <row r="2343" spans="1:2" hidden="1" x14ac:dyDescent="0.45">
      <c r="A2343" t="s">
        <v>8220</v>
      </c>
      <c r="B2343">
        <v>0</v>
      </c>
    </row>
    <row r="2344" spans="1:2" hidden="1" x14ac:dyDescent="0.45">
      <c r="A2344" t="s">
        <v>8220</v>
      </c>
      <c r="B2344">
        <v>0</v>
      </c>
    </row>
    <row r="2345" spans="1:2" hidden="1" x14ac:dyDescent="0.45">
      <c r="A2345" t="s">
        <v>8220</v>
      </c>
      <c r="B2345">
        <v>1</v>
      </c>
    </row>
    <row r="2346" spans="1:2" hidden="1" x14ac:dyDescent="0.45">
      <c r="A2346" t="s">
        <v>8220</v>
      </c>
      <c r="B2346">
        <v>1</v>
      </c>
    </row>
    <row r="2347" spans="1:2" hidden="1" x14ac:dyDescent="0.45">
      <c r="A2347" t="s">
        <v>8220</v>
      </c>
      <c r="B2347">
        <v>0</v>
      </c>
    </row>
    <row r="2348" spans="1:2" hidden="1" x14ac:dyDescent="0.45">
      <c r="A2348" t="s">
        <v>8220</v>
      </c>
      <c r="B2348">
        <v>3</v>
      </c>
    </row>
    <row r="2349" spans="1:2" hidden="1" x14ac:dyDescent="0.45">
      <c r="A2349" t="s">
        <v>8220</v>
      </c>
      <c r="B2349">
        <v>1</v>
      </c>
    </row>
    <row r="2350" spans="1:2" hidden="1" x14ac:dyDescent="0.45">
      <c r="A2350" t="s">
        <v>8220</v>
      </c>
      <c r="B2350">
        <v>5</v>
      </c>
    </row>
    <row r="2351" spans="1:2" hidden="1" x14ac:dyDescent="0.45">
      <c r="A2351" t="s">
        <v>8220</v>
      </c>
      <c r="B2351">
        <v>0</v>
      </c>
    </row>
    <row r="2352" spans="1:2" hidden="1" x14ac:dyDescent="0.45">
      <c r="A2352" t="s">
        <v>8220</v>
      </c>
      <c r="B2352">
        <v>0</v>
      </c>
    </row>
    <row r="2353" spans="1:2" hidden="1" x14ac:dyDescent="0.45">
      <c r="A2353" t="s">
        <v>8220</v>
      </c>
      <c r="B2353">
        <v>7</v>
      </c>
    </row>
    <row r="2354" spans="1:2" hidden="1" x14ac:dyDescent="0.45">
      <c r="A2354" t="s">
        <v>8220</v>
      </c>
      <c r="B2354">
        <v>0</v>
      </c>
    </row>
    <row r="2355" spans="1:2" hidden="1" x14ac:dyDescent="0.45">
      <c r="A2355" t="s">
        <v>8220</v>
      </c>
      <c r="B2355">
        <v>0</v>
      </c>
    </row>
    <row r="2356" spans="1:2" hidden="1" x14ac:dyDescent="0.45">
      <c r="A2356" t="s">
        <v>8220</v>
      </c>
      <c r="B2356">
        <v>1</v>
      </c>
    </row>
    <row r="2357" spans="1:2" hidden="1" x14ac:dyDescent="0.45">
      <c r="A2357" t="s">
        <v>8220</v>
      </c>
      <c r="B2357">
        <v>2</v>
      </c>
    </row>
    <row r="2358" spans="1:2" hidden="1" x14ac:dyDescent="0.45">
      <c r="A2358" t="s">
        <v>8220</v>
      </c>
      <c r="B2358">
        <v>0</v>
      </c>
    </row>
    <row r="2359" spans="1:2" hidden="1" x14ac:dyDescent="0.45">
      <c r="A2359" t="s">
        <v>8220</v>
      </c>
      <c r="B2359">
        <v>0</v>
      </c>
    </row>
    <row r="2360" spans="1:2" hidden="1" x14ac:dyDescent="0.45">
      <c r="A2360" t="s">
        <v>8220</v>
      </c>
      <c r="B2360">
        <v>0</v>
      </c>
    </row>
    <row r="2361" spans="1:2" hidden="1" x14ac:dyDescent="0.45">
      <c r="A2361" t="s">
        <v>8220</v>
      </c>
      <c r="B2361">
        <v>3</v>
      </c>
    </row>
    <row r="2362" spans="1:2" hidden="1" x14ac:dyDescent="0.45">
      <c r="A2362" t="s">
        <v>8220</v>
      </c>
      <c r="B2362">
        <v>1</v>
      </c>
    </row>
    <row r="2363" spans="1:2" hidden="1" x14ac:dyDescent="0.45">
      <c r="A2363" t="s">
        <v>8220</v>
      </c>
      <c r="B2363">
        <v>0</v>
      </c>
    </row>
    <row r="2364" spans="1:2" hidden="1" x14ac:dyDescent="0.45">
      <c r="A2364" t="s">
        <v>8220</v>
      </c>
      <c r="B2364">
        <v>2</v>
      </c>
    </row>
    <row r="2365" spans="1:2" hidden="1" x14ac:dyDescent="0.45">
      <c r="A2365" t="s">
        <v>8220</v>
      </c>
      <c r="B2365">
        <v>0</v>
      </c>
    </row>
    <row r="2366" spans="1:2" hidden="1" x14ac:dyDescent="0.45">
      <c r="A2366" t="s">
        <v>8220</v>
      </c>
      <c r="B2366">
        <v>0</v>
      </c>
    </row>
    <row r="2367" spans="1:2" hidden="1" x14ac:dyDescent="0.45">
      <c r="A2367" t="s">
        <v>8220</v>
      </c>
      <c r="B2367">
        <v>0</v>
      </c>
    </row>
    <row r="2368" spans="1:2" hidden="1" x14ac:dyDescent="0.45">
      <c r="A2368" t="s">
        <v>8220</v>
      </c>
      <c r="B2368">
        <v>27</v>
      </c>
    </row>
    <row r="2369" spans="1:2" hidden="1" x14ac:dyDescent="0.45">
      <c r="A2369" t="s">
        <v>8220</v>
      </c>
      <c r="B2369">
        <v>14</v>
      </c>
    </row>
    <row r="2370" spans="1:2" hidden="1" x14ac:dyDescent="0.45">
      <c r="A2370" t="s">
        <v>8220</v>
      </c>
      <c r="B2370">
        <v>2</v>
      </c>
    </row>
    <row r="2371" spans="1:2" hidden="1" x14ac:dyDescent="0.45">
      <c r="A2371" t="s">
        <v>8220</v>
      </c>
      <c r="B2371">
        <v>0</v>
      </c>
    </row>
    <row r="2372" spans="1:2" hidden="1" x14ac:dyDescent="0.45">
      <c r="A2372" t="s">
        <v>8220</v>
      </c>
      <c r="B2372">
        <v>4</v>
      </c>
    </row>
    <row r="2373" spans="1:2" hidden="1" x14ac:dyDescent="0.45">
      <c r="A2373" t="s">
        <v>8220</v>
      </c>
      <c r="B2373">
        <v>0</v>
      </c>
    </row>
    <row r="2374" spans="1:2" hidden="1" x14ac:dyDescent="0.45">
      <c r="A2374" t="s">
        <v>8220</v>
      </c>
      <c r="B2374">
        <v>6</v>
      </c>
    </row>
    <row r="2375" spans="1:2" hidden="1" x14ac:dyDescent="0.45">
      <c r="A2375" t="s">
        <v>8220</v>
      </c>
      <c r="B2375">
        <v>1</v>
      </c>
    </row>
    <row r="2376" spans="1:2" hidden="1" x14ac:dyDescent="0.45">
      <c r="A2376" t="s">
        <v>8220</v>
      </c>
      <c r="B2376">
        <v>1</v>
      </c>
    </row>
    <row r="2377" spans="1:2" hidden="1" x14ac:dyDescent="0.45">
      <c r="A2377" t="s">
        <v>8220</v>
      </c>
      <c r="B2377">
        <v>0</v>
      </c>
    </row>
    <row r="2378" spans="1:2" hidden="1" x14ac:dyDescent="0.45">
      <c r="A2378" t="s">
        <v>8220</v>
      </c>
      <c r="B2378">
        <v>4</v>
      </c>
    </row>
    <row r="2379" spans="1:2" hidden="1" x14ac:dyDescent="0.45">
      <c r="A2379" t="s">
        <v>8220</v>
      </c>
      <c r="B2379">
        <v>0</v>
      </c>
    </row>
    <row r="2380" spans="1:2" hidden="1" x14ac:dyDescent="0.45">
      <c r="A2380" t="s">
        <v>8220</v>
      </c>
      <c r="B2380">
        <v>0</v>
      </c>
    </row>
    <row r="2381" spans="1:2" hidden="1" x14ac:dyDescent="0.45">
      <c r="A2381" t="s">
        <v>8220</v>
      </c>
      <c r="B2381">
        <v>0</v>
      </c>
    </row>
    <row r="2382" spans="1:2" hidden="1" x14ac:dyDescent="0.45">
      <c r="A2382" t="s">
        <v>8220</v>
      </c>
      <c r="B2382">
        <v>3</v>
      </c>
    </row>
    <row r="2383" spans="1:2" hidden="1" x14ac:dyDescent="0.45">
      <c r="A2383" t="s">
        <v>8220</v>
      </c>
      <c r="B2383">
        <v>7</v>
      </c>
    </row>
    <row r="2384" spans="1:2" hidden="1" x14ac:dyDescent="0.45">
      <c r="A2384" t="s">
        <v>8220</v>
      </c>
      <c r="B2384">
        <v>2</v>
      </c>
    </row>
    <row r="2385" spans="1:2" hidden="1" x14ac:dyDescent="0.45">
      <c r="A2385" t="s">
        <v>8220</v>
      </c>
      <c r="B2385">
        <v>3</v>
      </c>
    </row>
    <row r="2386" spans="1:2" hidden="1" x14ac:dyDescent="0.45">
      <c r="A2386" t="s">
        <v>8220</v>
      </c>
      <c r="B2386">
        <v>8</v>
      </c>
    </row>
    <row r="2387" spans="1:2" hidden="1" x14ac:dyDescent="0.45">
      <c r="A2387" t="s">
        <v>8220</v>
      </c>
      <c r="B2387">
        <v>7</v>
      </c>
    </row>
    <row r="2388" spans="1:2" hidden="1" x14ac:dyDescent="0.45">
      <c r="A2388" t="s">
        <v>8220</v>
      </c>
      <c r="B2388">
        <v>0</v>
      </c>
    </row>
    <row r="2389" spans="1:2" hidden="1" x14ac:dyDescent="0.45">
      <c r="A2389" t="s">
        <v>8220</v>
      </c>
      <c r="B2389">
        <v>3</v>
      </c>
    </row>
    <row r="2390" spans="1:2" hidden="1" x14ac:dyDescent="0.45">
      <c r="A2390" t="s">
        <v>8220</v>
      </c>
      <c r="B2390">
        <v>8</v>
      </c>
    </row>
    <row r="2391" spans="1:2" hidden="1" x14ac:dyDescent="0.45">
      <c r="A2391" t="s">
        <v>8220</v>
      </c>
      <c r="B2391">
        <v>1</v>
      </c>
    </row>
    <row r="2392" spans="1:2" hidden="1" x14ac:dyDescent="0.45">
      <c r="A2392" t="s">
        <v>8220</v>
      </c>
      <c r="B2392">
        <v>0</v>
      </c>
    </row>
    <row r="2393" spans="1:2" hidden="1" x14ac:dyDescent="0.45">
      <c r="A2393" t="s">
        <v>8220</v>
      </c>
      <c r="B2393">
        <v>1</v>
      </c>
    </row>
    <row r="2394" spans="1:2" hidden="1" x14ac:dyDescent="0.45">
      <c r="A2394" t="s">
        <v>8220</v>
      </c>
      <c r="B2394">
        <v>0</v>
      </c>
    </row>
    <row r="2395" spans="1:2" hidden="1" x14ac:dyDescent="0.45">
      <c r="A2395" t="s">
        <v>8220</v>
      </c>
      <c r="B2395">
        <v>1</v>
      </c>
    </row>
    <row r="2396" spans="1:2" hidden="1" x14ac:dyDescent="0.45">
      <c r="A2396" t="s">
        <v>8220</v>
      </c>
      <c r="B2396">
        <v>2</v>
      </c>
    </row>
    <row r="2397" spans="1:2" hidden="1" x14ac:dyDescent="0.45">
      <c r="A2397" t="s">
        <v>8220</v>
      </c>
      <c r="B2397">
        <v>0</v>
      </c>
    </row>
    <row r="2398" spans="1:2" hidden="1" x14ac:dyDescent="0.45">
      <c r="A2398" t="s">
        <v>8220</v>
      </c>
      <c r="B2398">
        <v>1</v>
      </c>
    </row>
    <row r="2399" spans="1:2" hidden="1" x14ac:dyDescent="0.45">
      <c r="A2399" t="s">
        <v>8220</v>
      </c>
      <c r="B2399">
        <v>0</v>
      </c>
    </row>
    <row r="2400" spans="1:2" hidden="1" x14ac:dyDescent="0.45">
      <c r="A2400" t="s">
        <v>8220</v>
      </c>
      <c r="B2400">
        <v>0</v>
      </c>
    </row>
    <row r="2401" spans="1:2" hidden="1" x14ac:dyDescent="0.45">
      <c r="A2401" t="s">
        <v>8220</v>
      </c>
      <c r="B2401">
        <v>0</v>
      </c>
    </row>
    <row r="2402" spans="1:2" hidden="1" x14ac:dyDescent="0.45">
      <c r="A2402" t="s">
        <v>8220</v>
      </c>
      <c r="B2402">
        <v>0</v>
      </c>
    </row>
    <row r="2403" spans="1:2" hidden="1" x14ac:dyDescent="0.45">
      <c r="A2403" t="s">
        <v>8221</v>
      </c>
      <c r="B2403">
        <v>9</v>
      </c>
    </row>
    <row r="2404" spans="1:2" hidden="1" x14ac:dyDescent="0.45">
      <c r="A2404" t="s">
        <v>8221</v>
      </c>
      <c r="B2404">
        <v>1</v>
      </c>
    </row>
    <row r="2405" spans="1:2" hidden="1" x14ac:dyDescent="0.45">
      <c r="A2405" t="s">
        <v>8221</v>
      </c>
      <c r="B2405">
        <v>12</v>
      </c>
    </row>
    <row r="2406" spans="1:2" hidden="1" x14ac:dyDescent="0.45">
      <c r="A2406" t="s">
        <v>8221</v>
      </c>
      <c r="B2406">
        <v>0</v>
      </c>
    </row>
    <row r="2407" spans="1:2" hidden="1" x14ac:dyDescent="0.45">
      <c r="A2407" t="s">
        <v>8221</v>
      </c>
      <c r="B2407">
        <v>20</v>
      </c>
    </row>
    <row r="2408" spans="1:2" hidden="1" x14ac:dyDescent="0.45">
      <c r="A2408" t="s">
        <v>8221</v>
      </c>
      <c r="B2408">
        <v>16</v>
      </c>
    </row>
    <row r="2409" spans="1:2" hidden="1" x14ac:dyDescent="0.45">
      <c r="A2409" t="s">
        <v>8221</v>
      </c>
      <c r="B2409">
        <v>33</v>
      </c>
    </row>
    <row r="2410" spans="1:2" hidden="1" x14ac:dyDescent="0.45">
      <c r="A2410" t="s">
        <v>8221</v>
      </c>
      <c r="B2410">
        <v>2</v>
      </c>
    </row>
    <row r="2411" spans="1:2" hidden="1" x14ac:dyDescent="0.45">
      <c r="A2411" t="s">
        <v>8221</v>
      </c>
      <c r="B2411">
        <v>6</v>
      </c>
    </row>
    <row r="2412" spans="1:2" hidden="1" x14ac:dyDescent="0.45">
      <c r="A2412" t="s">
        <v>8221</v>
      </c>
      <c r="B2412">
        <v>0</v>
      </c>
    </row>
    <row r="2413" spans="1:2" hidden="1" x14ac:dyDescent="0.45">
      <c r="A2413" t="s">
        <v>8221</v>
      </c>
      <c r="B2413">
        <v>3</v>
      </c>
    </row>
    <row r="2414" spans="1:2" hidden="1" x14ac:dyDescent="0.45">
      <c r="A2414" t="s">
        <v>8221</v>
      </c>
      <c r="B2414">
        <v>0</v>
      </c>
    </row>
    <row r="2415" spans="1:2" hidden="1" x14ac:dyDescent="0.45">
      <c r="A2415" t="s">
        <v>8221</v>
      </c>
      <c r="B2415">
        <v>3</v>
      </c>
    </row>
    <row r="2416" spans="1:2" hidden="1" x14ac:dyDescent="0.45">
      <c r="A2416" t="s">
        <v>8221</v>
      </c>
      <c r="B2416">
        <v>13</v>
      </c>
    </row>
    <row r="2417" spans="1:2" hidden="1" x14ac:dyDescent="0.45">
      <c r="A2417" t="s">
        <v>8221</v>
      </c>
      <c r="B2417">
        <v>6</v>
      </c>
    </row>
    <row r="2418" spans="1:2" hidden="1" x14ac:dyDescent="0.45">
      <c r="A2418" t="s">
        <v>8221</v>
      </c>
      <c r="B2418">
        <v>1</v>
      </c>
    </row>
    <row r="2419" spans="1:2" hidden="1" x14ac:dyDescent="0.45">
      <c r="A2419" t="s">
        <v>8221</v>
      </c>
      <c r="B2419">
        <v>0</v>
      </c>
    </row>
    <row r="2420" spans="1:2" hidden="1" x14ac:dyDescent="0.45">
      <c r="A2420" t="s">
        <v>8221</v>
      </c>
      <c r="B2420">
        <v>5</v>
      </c>
    </row>
    <row r="2421" spans="1:2" hidden="1" x14ac:dyDescent="0.45">
      <c r="A2421" t="s">
        <v>8221</v>
      </c>
      <c r="B2421">
        <v>0</v>
      </c>
    </row>
    <row r="2422" spans="1:2" hidden="1" x14ac:dyDescent="0.45">
      <c r="A2422" t="s">
        <v>8221</v>
      </c>
      <c r="B2422">
        <v>36</v>
      </c>
    </row>
    <row r="2423" spans="1:2" hidden="1" x14ac:dyDescent="0.45">
      <c r="A2423" t="s">
        <v>8221</v>
      </c>
      <c r="B2423">
        <v>1</v>
      </c>
    </row>
    <row r="2424" spans="1:2" hidden="1" x14ac:dyDescent="0.45">
      <c r="A2424" t="s">
        <v>8221</v>
      </c>
      <c r="B2424">
        <v>1</v>
      </c>
    </row>
    <row r="2425" spans="1:2" hidden="1" x14ac:dyDescent="0.45">
      <c r="A2425" t="s">
        <v>8221</v>
      </c>
      <c r="B2425">
        <v>1</v>
      </c>
    </row>
    <row r="2426" spans="1:2" hidden="1" x14ac:dyDescent="0.45">
      <c r="A2426" t="s">
        <v>8221</v>
      </c>
      <c r="B2426">
        <v>9</v>
      </c>
    </row>
    <row r="2427" spans="1:2" hidden="1" x14ac:dyDescent="0.45">
      <c r="A2427" t="s">
        <v>8221</v>
      </c>
      <c r="B2427">
        <v>1</v>
      </c>
    </row>
    <row r="2428" spans="1:2" hidden="1" x14ac:dyDescent="0.45">
      <c r="A2428" t="s">
        <v>8221</v>
      </c>
      <c r="B2428">
        <v>0</v>
      </c>
    </row>
    <row r="2429" spans="1:2" hidden="1" x14ac:dyDescent="0.45">
      <c r="A2429" t="s">
        <v>8221</v>
      </c>
      <c r="B2429">
        <v>1</v>
      </c>
    </row>
    <row r="2430" spans="1:2" hidden="1" x14ac:dyDescent="0.45">
      <c r="A2430" t="s">
        <v>8221</v>
      </c>
      <c r="B2430">
        <v>1</v>
      </c>
    </row>
    <row r="2431" spans="1:2" hidden="1" x14ac:dyDescent="0.45">
      <c r="A2431" t="s">
        <v>8221</v>
      </c>
      <c r="B2431">
        <v>4</v>
      </c>
    </row>
    <row r="2432" spans="1:2" hidden="1" x14ac:dyDescent="0.45">
      <c r="A2432" t="s">
        <v>8221</v>
      </c>
      <c r="B2432">
        <v>2</v>
      </c>
    </row>
    <row r="2433" spans="1:2" hidden="1" x14ac:dyDescent="0.45">
      <c r="A2433" t="s">
        <v>8221</v>
      </c>
      <c r="B2433">
        <v>2</v>
      </c>
    </row>
    <row r="2434" spans="1:2" hidden="1" x14ac:dyDescent="0.45">
      <c r="A2434" t="s">
        <v>8221</v>
      </c>
      <c r="B2434">
        <v>2</v>
      </c>
    </row>
    <row r="2435" spans="1:2" hidden="1" x14ac:dyDescent="0.45">
      <c r="A2435" t="s">
        <v>8221</v>
      </c>
      <c r="B2435">
        <v>0</v>
      </c>
    </row>
    <row r="2436" spans="1:2" hidden="1" x14ac:dyDescent="0.45">
      <c r="A2436" t="s">
        <v>8221</v>
      </c>
      <c r="B2436">
        <v>2</v>
      </c>
    </row>
    <row r="2437" spans="1:2" hidden="1" x14ac:dyDescent="0.45">
      <c r="A2437" t="s">
        <v>8221</v>
      </c>
      <c r="B2437">
        <v>4</v>
      </c>
    </row>
    <row r="2438" spans="1:2" hidden="1" x14ac:dyDescent="0.45">
      <c r="A2438" t="s">
        <v>8221</v>
      </c>
      <c r="B2438">
        <v>2</v>
      </c>
    </row>
    <row r="2439" spans="1:2" hidden="1" x14ac:dyDescent="0.45">
      <c r="A2439" t="s">
        <v>8221</v>
      </c>
      <c r="B2439">
        <v>0</v>
      </c>
    </row>
    <row r="2440" spans="1:2" hidden="1" x14ac:dyDescent="0.45">
      <c r="A2440" t="s">
        <v>8221</v>
      </c>
      <c r="B2440">
        <v>1</v>
      </c>
    </row>
    <row r="2441" spans="1:2" hidden="1" x14ac:dyDescent="0.45">
      <c r="A2441" t="s">
        <v>8221</v>
      </c>
      <c r="B2441">
        <v>0</v>
      </c>
    </row>
    <row r="2442" spans="1:2" hidden="1" x14ac:dyDescent="0.45">
      <c r="A2442" t="s">
        <v>8221</v>
      </c>
      <c r="B2442">
        <v>2</v>
      </c>
    </row>
    <row r="2443" spans="1:2" x14ac:dyDescent="0.45">
      <c r="A2443" t="s">
        <v>8219</v>
      </c>
      <c r="B2443">
        <v>109</v>
      </c>
    </row>
    <row r="2444" spans="1:2" x14ac:dyDescent="0.45">
      <c r="A2444" t="s">
        <v>8219</v>
      </c>
      <c r="B2444">
        <v>372</v>
      </c>
    </row>
    <row r="2445" spans="1:2" x14ac:dyDescent="0.45">
      <c r="A2445" t="s">
        <v>8219</v>
      </c>
      <c r="B2445">
        <v>311</v>
      </c>
    </row>
    <row r="2446" spans="1:2" x14ac:dyDescent="0.45">
      <c r="A2446" t="s">
        <v>8219</v>
      </c>
      <c r="B2446">
        <v>61</v>
      </c>
    </row>
    <row r="2447" spans="1:2" x14ac:dyDescent="0.45">
      <c r="A2447" t="s">
        <v>8219</v>
      </c>
      <c r="B2447">
        <v>115</v>
      </c>
    </row>
    <row r="2448" spans="1:2" x14ac:dyDescent="0.45">
      <c r="A2448" t="s">
        <v>8219</v>
      </c>
      <c r="B2448">
        <v>111</v>
      </c>
    </row>
    <row r="2449" spans="1:2" x14ac:dyDescent="0.45">
      <c r="A2449" t="s">
        <v>8219</v>
      </c>
      <c r="B2449">
        <v>337</v>
      </c>
    </row>
    <row r="2450" spans="1:2" x14ac:dyDescent="0.45">
      <c r="A2450" t="s">
        <v>8219</v>
      </c>
      <c r="B2450">
        <v>9</v>
      </c>
    </row>
    <row r="2451" spans="1:2" x14ac:dyDescent="0.45">
      <c r="A2451" t="s">
        <v>8219</v>
      </c>
      <c r="B2451">
        <v>120</v>
      </c>
    </row>
    <row r="2452" spans="1:2" x14ac:dyDescent="0.45">
      <c r="A2452" t="s">
        <v>8219</v>
      </c>
      <c r="B2452">
        <v>102</v>
      </c>
    </row>
    <row r="2453" spans="1:2" x14ac:dyDescent="0.45">
      <c r="A2453" t="s">
        <v>8219</v>
      </c>
      <c r="B2453">
        <v>186</v>
      </c>
    </row>
    <row r="2454" spans="1:2" x14ac:dyDescent="0.45">
      <c r="A2454" t="s">
        <v>8219</v>
      </c>
      <c r="B2454">
        <v>15</v>
      </c>
    </row>
    <row r="2455" spans="1:2" x14ac:dyDescent="0.45">
      <c r="A2455" t="s">
        <v>8219</v>
      </c>
      <c r="B2455">
        <v>67</v>
      </c>
    </row>
    <row r="2456" spans="1:2" x14ac:dyDescent="0.45">
      <c r="A2456" t="s">
        <v>8219</v>
      </c>
      <c r="B2456">
        <v>130</v>
      </c>
    </row>
    <row r="2457" spans="1:2" x14ac:dyDescent="0.45">
      <c r="A2457" t="s">
        <v>8219</v>
      </c>
      <c r="B2457">
        <v>16</v>
      </c>
    </row>
    <row r="2458" spans="1:2" x14ac:dyDescent="0.45">
      <c r="A2458" t="s">
        <v>8219</v>
      </c>
      <c r="B2458">
        <v>67</v>
      </c>
    </row>
    <row r="2459" spans="1:2" x14ac:dyDescent="0.45">
      <c r="A2459" t="s">
        <v>8219</v>
      </c>
      <c r="B2459">
        <v>124</v>
      </c>
    </row>
    <row r="2460" spans="1:2" x14ac:dyDescent="0.45">
      <c r="A2460" t="s">
        <v>8219</v>
      </c>
      <c r="B2460">
        <v>80</v>
      </c>
    </row>
    <row r="2461" spans="1:2" x14ac:dyDescent="0.45">
      <c r="A2461" t="s">
        <v>8219</v>
      </c>
      <c r="B2461">
        <v>282</v>
      </c>
    </row>
    <row r="2462" spans="1:2" x14ac:dyDescent="0.45">
      <c r="A2462" t="s">
        <v>8219</v>
      </c>
      <c r="B2462">
        <v>68</v>
      </c>
    </row>
    <row r="2463" spans="1:2" x14ac:dyDescent="0.45">
      <c r="A2463" t="s">
        <v>8219</v>
      </c>
      <c r="B2463">
        <v>86</v>
      </c>
    </row>
    <row r="2464" spans="1:2" x14ac:dyDescent="0.45">
      <c r="A2464" t="s">
        <v>8219</v>
      </c>
      <c r="B2464">
        <v>115</v>
      </c>
    </row>
    <row r="2465" spans="1:2" x14ac:dyDescent="0.45">
      <c r="A2465" t="s">
        <v>8219</v>
      </c>
      <c r="B2465">
        <v>75</v>
      </c>
    </row>
    <row r="2466" spans="1:2" x14ac:dyDescent="0.45">
      <c r="A2466" t="s">
        <v>8219</v>
      </c>
      <c r="B2466">
        <v>43</v>
      </c>
    </row>
    <row r="2467" spans="1:2" x14ac:dyDescent="0.45">
      <c r="A2467" t="s">
        <v>8219</v>
      </c>
      <c r="B2467">
        <v>48</v>
      </c>
    </row>
    <row r="2468" spans="1:2" x14ac:dyDescent="0.45">
      <c r="A2468" t="s">
        <v>8219</v>
      </c>
      <c r="B2468">
        <v>52</v>
      </c>
    </row>
    <row r="2469" spans="1:2" x14ac:dyDescent="0.45">
      <c r="A2469" t="s">
        <v>8219</v>
      </c>
      <c r="B2469">
        <v>43</v>
      </c>
    </row>
    <row r="2470" spans="1:2" x14ac:dyDescent="0.45">
      <c r="A2470" t="s">
        <v>8219</v>
      </c>
      <c r="B2470">
        <v>58</v>
      </c>
    </row>
    <row r="2471" spans="1:2" x14ac:dyDescent="0.45">
      <c r="A2471" t="s">
        <v>8219</v>
      </c>
      <c r="B2471">
        <v>47</v>
      </c>
    </row>
    <row r="2472" spans="1:2" x14ac:dyDescent="0.45">
      <c r="A2472" t="s">
        <v>8219</v>
      </c>
      <c r="B2472">
        <v>36</v>
      </c>
    </row>
    <row r="2473" spans="1:2" x14ac:dyDescent="0.45">
      <c r="A2473" t="s">
        <v>8219</v>
      </c>
      <c r="B2473">
        <v>17</v>
      </c>
    </row>
    <row r="2474" spans="1:2" x14ac:dyDescent="0.45">
      <c r="A2474" t="s">
        <v>8219</v>
      </c>
      <c r="B2474">
        <v>104</v>
      </c>
    </row>
    <row r="2475" spans="1:2" x14ac:dyDescent="0.45">
      <c r="A2475" t="s">
        <v>8219</v>
      </c>
      <c r="B2475">
        <v>47</v>
      </c>
    </row>
    <row r="2476" spans="1:2" x14ac:dyDescent="0.45">
      <c r="A2476" t="s">
        <v>8219</v>
      </c>
      <c r="B2476">
        <v>38</v>
      </c>
    </row>
    <row r="2477" spans="1:2" x14ac:dyDescent="0.45">
      <c r="A2477" t="s">
        <v>8219</v>
      </c>
      <c r="B2477">
        <v>81</v>
      </c>
    </row>
    <row r="2478" spans="1:2" x14ac:dyDescent="0.45">
      <c r="A2478" t="s">
        <v>8219</v>
      </c>
      <c r="B2478">
        <v>55</v>
      </c>
    </row>
    <row r="2479" spans="1:2" x14ac:dyDescent="0.45">
      <c r="A2479" t="s">
        <v>8219</v>
      </c>
      <c r="B2479">
        <v>41</v>
      </c>
    </row>
    <row r="2480" spans="1:2" x14ac:dyDescent="0.45">
      <c r="A2480" t="s">
        <v>8219</v>
      </c>
      <c r="B2480">
        <v>79</v>
      </c>
    </row>
    <row r="2481" spans="1:2" x14ac:dyDescent="0.45">
      <c r="A2481" t="s">
        <v>8219</v>
      </c>
      <c r="B2481">
        <v>16</v>
      </c>
    </row>
    <row r="2482" spans="1:2" x14ac:dyDescent="0.45">
      <c r="A2482" t="s">
        <v>8219</v>
      </c>
      <c r="B2482">
        <v>8</v>
      </c>
    </row>
    <row r="2483" spans="1:2" x14ac:dyDescent="0.45">
      <c r="A2483" t="s">
        <v>8219</v>
      </c>
      <c r="B2483">
        <v>95</v>
      </c>
    </row>
    <row r="2484" spans="1:2" x14ac:dyDescent="0.45">
      <c r="A2484" t="s">
        <v>8219</v>
      </c>
      <c r="B2484">
        <v>25</v>
      </c>
    </row>
    <row r="2485" spans="1:2" x14ac:dyDescent="0.45">
      <c r="A2485" t="s">
        <v>8219</v>
      </c>
      <c r="B2485">
        <v>19</v>
      </c>
    </row>
    <row r="2486" spans="1:2" x14ac:dyDescent="0.45">
      <c r="A2486" t="s">
        <v>8219</v>
      </c>
      <c r="B2486">
        <v>90</v>
      </c>
    </row>
    <row r="2487" spans="1:2" x14ac:dyDescent="0.45">
      <c r="A2487" t="s">
        <v>8219</v>
      </c>
      <c r="B2487">
        <v>41</v>
      </c>
    </row>
    <row r="2488" spans="1:2" x14ac:dyDescent="0.45">
      <c r="A2488" t="s">
        <v>8219</v>
      </c>
      <c r="B2488">
        <v>30</v>
      </c>
    </row>
    <row r="2489" spans="1:2" x14ac:dyDescent="0.45">
      <c r="A2489" t="s">
        <v>8219</v>
      </c>
      <c r="B2489">
        <v>38</v>
      </c>
    </row>
    <row r="2490" spans="1:2" x14ac:dyDescent="0.45">
      <c r="A2490" t="s">
        <v>8219</v>
      </c>
      <c r="B2490">
        <v>65</v>
      </c>
    </row>
    <row r="2491" spans="1:2" x14ac:dyDescent="0.45">
      <c r="A2491" t="s">
        <v>8219</v>
      </c>
      <c r="B2491">
        <v>75</v>
      </c>
    </row>
    <row r="2492" spans="1:2" x14ac:dyDescent="0.45">
      <c r="A2492" t="s">
        <v>8219</v>
      </c>
      <c r="B2492">
        <v>16</v>
      </c>
    </row>
    <row r="2493" spans="1:2" x14ac:dyDescent="0.45">
      <c r="A2493" t="s">
        <v>8219</v>
      </c>
      <c r="B2493">
        <v>10</v>
      </c>
    </row>
    <row r="2494" spans="1:2" x14ac:dyDescent="0.45">
      <c r="A2494" t="s">
        <v>8219</v>
      </c>
      <c r="B2494">
        <v>27</v>
      </c>
    </row>
    <row r="2495" spans="1:2" x14ac:dyDescent="0.45">
      <c r="A2495" t="s">
        <v>8219</v>
      </c>
      <c r="B2495">
        <v>259</v>
      </c>
    </row>
    <row r="2496" spans="1:2" x14ac:dyDescent="0.45">
      <c r="A2496" t="s">
        <v>8219</v>
      </c>
      <c r="B2496">
        <v>39</v>
      </c>
    </row>
    <row r="2497" spans="1:2" x14ac:dyDescent="0.45">
      <c r="A2497" t="s">
        <v>8219</v>
      </c>
      <c r="B2497">
        <v>42</v>
      </c>
    </row>
    <row r="2498" spans="1:2" x14ac:dyDescent="0.45">
      <c r="A2498" t="s">
        <v>8219</v>
      </c>
      <c r="B2498">
        <v>10</v>
      </c>
    </row>
    <row r="2499" spans="1:2" x14ac:dyDescent="0.45">
      <c r="A2499" t="s">
        <v>8219</v>
      </c>
      <c r="B2499">
        <v>56</v>
      </c>
    </row>
    <row r="2500" spans="1:2" x14ac:dyDescent="0.45">
      <c r="A2500" t="s">
        <v>8219</v>
      </c>
      <c r="B2500">
        <v>20</v>
      </c>
    </row>
    <row r="2501" spans="1:2" x14ac:dyDescent="0.45">
      <c r="A2501" t="s">
        <v>8219</v>
      </c>
      <c r="B2501">
        <v>170</v>
      </c>
    </row>
    <row r="2502" spans="1:2" x14ac:dyDescent="0.45">
      <c r="A2502" t="s">
        <v>8219</v>
      </c>
      <c r="B2502">
        <v>29</v>
      </c>
    </row>
    <row r="2503" spans="1:2" hidden="1" x14ac:dyDescent="0.45">
      <c r="A2503" t="s">
        <v>8221</v>
      </c>
      <c r="B2503">
        <v>7</v>
      </c>
    </row>
    <row r="2504" spans="1:2" hidden="1" x14ac:dyDescent="0.45">
      <c r="A2504" t="s">
        <v>8221</v>
      </c>
      <c r="B2504">
        <v>5</v>
      </c>
    </row>
    <row r="2505" spans="1:2" hidden="1" x14ac:dyDescent="0.45">
      <c r="A2505" t="s">
        <v>8221</v>
      </c>
      <c r="B2505">
        <v>0</v>
      </c>
    </row>
    <row r="2506" spans="1:2" hidden="1" x14ac:dyDescent="0.45">
      <c r="A2506" t="s">
        <v>8221</v>
      </c>
      <c r="B2506">
        <v>0</v>
      </c>
    </row>
    <row r="2507" spans="1:2" hidden="1" x14ac:dyDescent="0.45">
      <c r="A2507" t="s">
        <v>8221</v>
      </c>
      <c r="B2507">
        <v>0</v>
      </c>
    </row>
    <row r="2508" spans="1:2" hidden="1" x14ac:dyDescent="0.45">
      <c r="A2508" t="s">
        <v>8221</v>
      </c>
      <c r="B2508">
        <v>2</v>
      </c>
    </row>
    <row r="2509" spans="1:2" hidden="1" x14ac:dyDescent="0.45">
      <c r="A2509" t="s">
        <v>8221</v>
      </c>
      <c r="B2509">
        <v>0</v>
      </c>
    </row>
    <row r="2510" spans="1:2" hidden="1" x14ac:dyDescent="0.45">
      <c r="A2510" t="s">
        <v>8221</v>
      </c>
      <c r="B2510">
        <v>0</v>
      </c>
    </row>
    <row r="2511" spans="1:2" hidden="1" x14ac:dyDescent="0.45">
      <c r="A2511" t="s">
        <v>8221</v>
      </c>
      <c r="B2511">
        <v>28</v>
      </c>
    </row>
    <row r="2512" spans="1:2" hidden="1" x14ac:dyDescent="0.45">
      <c r="A2512" t="s">
        <v>8221</v>
      </c>
      <c r="B2512">
        <v>2</v>
      </c>
    </row>
    <row r="2513" spans="1:2" hidden="1" x14ac:dyDescent="0.45">
      <c r="A2513" t="s">
        <v>8221</v>
      </c>
      <c r="B2513">
        <v>0</v>
      </c>
    </row>
    <row r="2514" spans="1:2" hidden="1" x14ac:dyDescent="0.45">
      <c r="A2514" t="s">
        <v>8221</v>
      </c>
      <c r="B2514">
        <v>0</v>
      </c>
    </row>
    <row r="2515" spans="1:2" hidden="1" x14ac:dyDescent="0.45">
      <c r="A2515" t="s">
        <v>8221</v>
      </c>
      <c r="B2515">
        <v>0</v>
      </c>
    </row>
    <row r="2516" spans="1:2" hidden="1" x14ac:dyDescent="0.45">
      <c r="A2516" t="s">
        <v>8221</v>
      </c>
      <c r="B2516">
        <v>4</v>
      </c>
    </row>
    <row r="2517" spans="1:2" hidden="1" x14ac:dyDescent="0.45">
      <c r="A2517" t="s">
        <v>8221</v>
      </c>
      <c r="B2517">
        <v>12</v>
      </c>
    </row>
    <row r="2518" spans="1:2" hidden="1" x14ac:dyDescent="0.45">
      <c r="A2518" t="s">
        <v>8221</v>
      </c>
      <c r="B2518">
        <v>0</v>
      </c>
    </row>
    <row r="2519" spans="1:2" hidden="1" x14ac:dyDescent="0.45">
      <c r="A2519" t="s">
        <v>8221</v>
      </c>
      <c r="B2519">
        <v>33</v>
      </c>
    </row>
    <row r="2520" spans="1:2" hidden="1" x14ac:dyDescent="0.45">
      <c r="A2520" t="s">
        <v>8221</v>
      </c>
      <c r="B2520">
        <v>0</v>
      </c>
    </row>
    <row r="2521" spans="1:2" hidden="1" x14ac:dyDescent="0.45">
      <c r="A2521" t="s">
        <v>8221</v>
      </c>
      <c r="B2521">
        <v>4</v>
      </c>
    </row>
    <row r="2522" spans="1:2" hidden="1" x14ac:dyDescent="0.45">
      <c r="A2522" t="s">
        <v>8221</v>
      </c>
      <c r="B2522">
        <v>0</v>
      </c>
    </row>
    <row r="2523" spans="1:2" x14ac:dyDescent="0.45">
      <c r="A2523" t="s">
        <v>8219</v>
      </c>
      <c r="B2523">
        <v>132</v>
      </c>
    </row>
    <row r="2524" spans="1:2" x14ac:dyDescent="0.45">
      <c r="A2524" t="s">
        <v>8219</v>
      </c>
      <c r="B2524">
        <v>27</v>
      </c>
    </row>
    <row r="2525" spans="1:2" x14ac:dyDescent="0.45">
      <c r="A2525" t="s">
        <v>8219</v>
      </c>
      <c r="B2525">
        <v>26</v>
      </c>
    </row>
    <row r="2526" spans="1:2" x14ac:dyDescent="0.45">
      <c r="A2526" t="s">
        <v>8219</v>
      </c>
      <c r="B2526">
        <v>43</v>
      </c>
    </row>
    <row r="2527" spans="1:2" x14ac:dyDescent="0.45">
      <c r="A2527" t="s">
        <v>8219</v>
      </c>
      <c r="B2527">
        <v>80</v>
      </c>
    </row>
    <row r="2528" spans="1:2" x14ac:dyDescent="0.45">
      <c r="A2528" t="s">
        <v>8219</v>
      </c>
      <c r="B2528">
        <v>33</v>
      </c>
    </row>
    <row r="2529" spans="1:2" x14ac:dyDescent="0.45">
      <c r="A2529" t="s">
        <v>8219</v>
      </c>
      <c r="B2529">
        <v>71</v>
      </c>
    </row>
    <row r="2530" spans="1:2" x14ac:dyDescent="0.45">
      <c r="A2530" t="s">
        <v>8219</v>
      </c>
      <c r="B2530">
        <v>81</v>
      </c>
    </row>
    <row r="2531" spans="1:2" x14ac:dyDescent="0.45">
      <c r="A2531" t="s">
        <v>8219</v>
      </c>
      <c r="B2531">
        <v>76</v>
      </c>
    </row>
    <row r="2532" spans="1:2" x14ac:dyDescent="0.45">
      <c r="A2532" t="s">
        <v>8219</v>
      </c>
      <c r="B2532">
        <v>48</v>
      </c>
    </row>
    <row r="2533" spans="1:2" x14ac:dyDescent="0.45">
      <c r="A2533" t="s">
        <v>8219</v>
      </c>
      <c r="B2533">
        <v>61</v>
      </c>
    </row>
    <row r="2534" spans="1:2" x14ac:dyDescent="0.45">
      <c r="A2534" t="s">
        <v>8219</v>
      </c>
      <c r="B2534">
        <v>60</v>
      </c>
    </row>
    <row r="2535" spans="1:2" x14ac:dyDescent="0.45">
      <c r="A2535" t="s">
        <v>8219</v>
      </c>
      <c r="B2535">
        <v>136</v>
      </c>
    </row>
    <row r="2536" spans="1:2" x14ac:dyDescent="0.45">
      <c r="A2536" t="s">
        <v>8219</v>
      </c>
      <c r="B2536">
        <v>14</v>
      </c>
    </row>
    <row r="2537" spans="1:2" x14ac:dyDescent="0.45">
      <c r="A2537" t="s">
        <v>8219</v>
      </c>
      <c r="B2537">
        <v>78</v>
      </c>
    </row>
    <row r="2538" spans="1:2" x14ac:dyDescent="0.45">
      <c r="A2538" t="s">
        <v>8219</v>
      </c>
      <c r="B2538">
        <v>4</v>
      </c>
    </row>
    <row r="2539" spans="1:2" x14ac:dyDescent="0.45">
      <c r="A2539" t="s">
        <v>8219</v>
      </c>
      <c r="B2539">
        <v>11</v>
      </c>
    </row>
    <row r="2540" spans="1:2" x14ac:dyDescent="0.45">
      <c r="A2540" t="s">
        <v>8219</v>
      </c>
      <c r="B2540">
        <v>185</v>
      </c>
    </row>
    <row r="2541" spans="1:2" x14ac:dyDescent="0.45">
      <c r="A2541" t="s">
        <v>8219</v>
      </c>
      <c r="B2541">
        <v>59</v>
      </c>
    </row>
    <row r="2542" spans="1:2" x14ac:dyDescent="0.45">
      <c r="A2542" t="s">
        <v>8219</v>
      </c>
      <c r="B2542">
        <v>27</v>
      </c>
    </row>
    <row r="2543" spans="1:2" x14ac:dyDescent="0.45">
      <c r="A2543" t="s">
        <v>8219</v>
      </c>
      <c r="B2543">
        <v>63</v>
      </c>
    </row>
    <row r="2544" spans="1:2" x14ac:dyDescent="0.45">
      <c r="A2544" t="s">
        <v>8219</v>
      </c>
      <c r="B2544">
        <v>13</v>
      </c>
    </row>
    <row r="2545" spans="1:2" x14ac:dyDescent="0.45">
      <c r="A2545" t="s">
        <v>8219</v>
      </c>
      <c r="B2545">
        <v>13</v>
      </c>
    </row>
    <row r="2546" spans="1:2" x14ac:dyDescent="0.45">
      <c r="A2546" t="s">
        <v>8219</v>
      </c>
      <c r="B2546">
        <v>57</v>
      </c>
    </row>
    <row r="2547" spans="1:2" x14ac:dyDescent="0.45">
      <c r="A2547" t="s">
        <v>8219</v>
      </c>
      <c r="B2547">
        <v>61</v>
      </c>
    </row>
    <row r="2548" spans="1:2" x14ac:dyDescent="0.45">
      <c r="A2548" t="s">
        <v>8219</v>
      </c>
      <c r="B2548">
        <v>65</v>
      </c>
    </row>
    <row r="2549" spans="1:2" x14ac:dyDescent="0.45">
      <c r="A2549" t="s">
        <v>8219</v>
      </c>
      <c r="B2549">
        <v>134</v>
      </c>
    </row>
    <row r="2550" spans="1:2" x14ac:dyDescent="0.45">
      <c r="A2550" t="s">
        <v>8219</v>
      </c>
      <c r="B2550">
        <v>37</v>
      </c>
    </row>
    <row r="2551" spans="1:2" x14ac:dyDescent="0.45">
      <c r="A2551" t="s">
        <v>8219</v>
      </c>
      <c r="B2551">
        <v>37</v>
      </c>
    </row>
    <row r="2552" spans="1:2" x14ac:dyDescent="0.45">
      <c r="A2552" t="s">
        <v>8219</v>
      </c>
      <c r="B2552">
        <v>150</v>
      </c>
    </row>
    <row r="2553" spans="1:2" x14ac:dyDescent="0.45">
      <c r="A2553" t="s">
        <v>8219</v>
      </c>
      <c r="B2553">
        <v>56</v>
      </c>
    </row>
    <row r="2554" spans="1:2" x14ac:dyDescent="0.45">
      <c r="A2554" t="s">
        <v>8219</v>
      </c>
      <c r="B2554">
        <v>18</v>
      </c>
    </row>
    <row r="2555" spans="1:2" x14ac:dyDescent="0.45">
      <c r="A2555" t="s">
        <v>8219</v>
      </c>
      <c r="B2555">
        <v>60</v>
      </c>
    </row>
    <row r="2556" spans="1:2" x14ac:dyDescent="0.45">
      <c r="A2556" t="s">
        <v>8219</v>
      </c>
      <c r="B2556">
        <v>67</v>
      </c>
    </row>
    <row r="2557" spans="1:2" x14ac:dyDescent="0.45">
      <c r="A2557" t="s">
        <v>8219</v>
      </c>
      <c r="B2557">
        <v>35</v>
      </c>
    </row>
    <row r="2558" spans="1:2" x14ac:dyDescent="0.45">
      <c r="A2558" t="s">
        <v>8219</v>
      </c>
      <c r="B2558">
        <v>34</v>
      </c>
    </row>
    <row r="2559" spans="1:2" x14ac:dyDescent="0.45">
      <c r="A2559" t="s">
        <v>8219</v>
      </c>
      <c r="B2559">
        <v>36</v>
      </c>
    </row>
    <row r="2560" spans="1:2" x14ac:dyDescent="0.45">
      <c r="A2560" t="s">
        <v>8219</v>
      </c>
      <c r="B2560">
        <v>18</v>
      </c>
    </row>
    <row r="2561" spans="1:2" x14ac:dyDescent="0.45">
      <c r="A2561" t="s">
        <v>8219</v>
      </c>
      <c r="B2561">
        <v>25</v>
      </c>
    </row>
    <row r="2562" spans="1:2" x14ac:dyDescent="0.45">
      <c r="A2562" t="s">
        <v>8219</v>
      </c>
      <c r="B2562">
        <v>21</v>
      </c>
    </row>
    <row r="2563" spans="1:2" hidden="1" x14ac:dyDescent="0.45">
      <c r="A2563" t="s">
        <v>8220</v>
      </c>
      <c r="B2563">
        <v>0</v>
      </c>
    </row>
    <row r="2564" spans="1:2" hidden="1" x14ac:dyDescent="0.45">
      <c r="A2564" t="s">
        <v>8220</v>
      </c>
      <c r="B2564">
        <v>3</v>
      </c>
    </row>
    <row r="2565" spans="1:2" hidden="1" x14ac:dyDescent="0.45">
      <c r="A2565" t="s">
        <v>8220</v>
      </c>
      <c r="B2565">
        <v>0</v>
      </c>
    </row>
    <row r="2566" spans="1:2" hidden="1" x14ac:dyDescent="0.45">
      <c r="A2566" t="s">
        <v>8220</v>
      </c>
      <c r="B2566">
        <v>0</v>
      </c>
    </row>
    <row r="2567" spans="1:2" hidden="1" x14ac:dyDescent="0.45">
      <c r="A2567" t="s">
        <v>8220</v>
      </c>
      <c r="B2567">
        <v>1</v>
      </c>
    </row>
    <row r="2568" spans="1:2" hidden="1" x14ac:dyDescent="0.45">
      <c r="A2568" t="s">
        <v>8220</v>
      </c>
      <c r="B2568">
        <v>0</v>
      </c>
    </row>
    <row r="2569" spans="1:2" hidden="1" x14ac:dyDescent="0.45">
      <c r="A2569" t="s">
        <v>8220</v>
      </c>
      <c r="B2569">
        <v>2</v>
      </c>
    </row>
    <row r="2570" spans="1:2" hidden="1" x14ac:dyDescent="0.45">
      <c r="A2570" t="s">
        <v>8220</v>
      </c>
      <c r="B2570">
        <v>1</v>
      </c>
    </row>
    <row r="2571" spans="1:2" hidden="1" x14ac:dyDescent="0.45">
      <c r="A2571" t="s">
        <v>8220</v>
      </c>
      <c r="B2571">
        <v>2</v>
      </c>
    </row>
    <row r="2572" spans="1:2" hidden="1" x14ac:dyDescent="0.45">
      <c r="A2572" t="s">
        <v>8220</v>
      </c>
      <c r="B2572">
        <v>2</v>
      </c>
    </row>
    <row r="2573" spans="1:2" hidden="1" x14ac:dyDescent="0.45">
      <c r="A2573" t="s">
        <v>8220</v>
      </c>
      <c r="B2573">
        <v>4</v>
      </c>
    </row>
    <row r="2574" spans="1:2" hidden="1" x14ac:dyDescent="0.45">
      <c r="A2574" t="s">
        <v>8220</v>
      </c>
      <c r="B2574">
        <v>0</v>
      </c>
    </row>
    <row r="2575" spans="1:2" hidden="1" x14ac:dyDescent="0.45">
      <c r="A2575" t="s">
        <v>8220</v>
      </c>
      <c r="B2575">
        <v>0</v>
      </c>
    </row>
    <row r="2576" spans="1:2" hidden="1" x14ac:dyDescent="0.45">
      <c r="A2576" t="s">
        <v>8220</v>
      </c>
      <c r="B2576">
        <v>0</v>
      </c>
    </row>
    <row r="2577" spans="1:2" hidden="1" x14ac:dyDescent="0.45">
      <c r="A2577" t="s">
        <v>8220</v>
      </c>
      <c r="B2577">
        <v>0</v>
      </c>
    </row>
    <row r="2578" spans="1:2" hidden="1" x14ac:dyDescent="0.45">
      <c r="A2578" t="s">
        <v>8220</v>
      </c>
      <c r="B2578">
        <v>0</v>
      </c>
    </row>
    <row r="2579" spans="1:2" hidden="1" x14ac:dyDescent="0.45">
      <c r="A2579" t="s">
        <v>8220</v>
      </c>
      <c r="B2579">
        <v>0</v>
      </c>
    </row>
    <row r="2580" spans="1:2" hidden="1" x14ac:dyDescent="0.45">
      <c r="A2580" t="s">
        <v>8220</v>
      </c>
      <c r="B2580">
        <v>0</v>
      </c>
    </row>
    <row r="2581" spans="1:2" hidden="1" x14ac:dyDescent="0.45">
      <c r="A2581" t="s">
        <v>8220</v>
      </c>
      <c r="B2581">
        <v>12</v>
      </c>
    </row>
    <row r="2582" spans="1:2" hidden="1" x14ac:dyDescent="0.45">
      <c r="A2582" t="s">
        <v>8220</v>
      </c>
      <c r="B2582">
        <v>2</v>
      </c>
    </row>
    <row r="2583" spans="1:2" hidden="1" x14ac:dyDescent="0.45">
      <c r="A2583" t="s">
        <v>8221</v>
      </c>
      <c r="B2583">
        <v>11</v>
      </c>
    </row>
    <row r="2584" spans="1:2" hidden="1" x14ac:dyDescent="0.45">
      <c r="A2584" t="s">
        <v>8221</v>
      </c>
      <c r="B2584">
        <v>1</v>
      </c>
    </row>
    <row r="2585" spans="1:2" hidden="1" x14ac:dyDescent="0.45">
      <c r="A2585" t="s">
        <v>8221</v>
      </c>
      <c r="B2585">
        <v>5</v>
      </c>
    </row>
    <row r="2586" spans="1:2" hidden="1" x14ac:dyDescent="0.45">
      <c r="A2586" t="s">
        <v>8221</v>
      </c>
      <c r="B2586">
        <v>0</v>
      </c>
    </row>
    <row r="2587" spans="1:2" hidden="1" x14ac:dyDescent="0.45">
      <c r="A2587" t="s">
        <v>8221</v>
      </c>
      <c r="B2587">
        <v>1</v>
      </c>
    </row>
    <row r="2588" spans="1:2" hidden="1" x14ac:dyDescent="0.45">
      <c r="A2588" t="s">
        <v>8221</v>
      </c>
      <c r="B2588">
        <v>1</v>
      </c>
    </row>
    <row r="2589" spans="1:2" hidden="1" x14ac:dyDescent="0.45">
      <c r="A2589" t="s">
        <v>8221</v>
      </c>
      <c r="B2589">
        <v>6</v>
      </c>
    </row>
    <row r="2590" spans="1:2" hidden="1" x14ac:dyDescent="0.45">
      <c r="A2590" t="s">
        <v>8221</v>
      </c>
      <c r="B2590">
        <v>8</v>
      </c>
    </row>
    <row r="2591" spans="1:2" hidden="1" x14ac:dyDescent="0.45">
      <c r="A2591" t="s">
        <v>8221</v>
      </c>
      <c r="B2591">
        <v>1</v>
      </c>
    </row>
    <row r="2592" spans="1:2" hidden="1" x14ac:dyDescent="0.45">
      <c r="A2592" t="s">
        <v>8221</v>
      </c>
      <c r="B2592">
        <v>0</v>
      </c>
    </row>
    <row r="2593" spans="1:2" hidden="1" x14ac:dyDescent="0.45">
      <c r="A2593" t="s">
        <v>8221</v>
      </c>
      <c r="B2593">
        <v>2</v>
      </c>
    </row>
    <row r="2594" spans="1:2" hidden="1" x14ac:dyDescent="0.45">
      <c r="A2594" t="s">
        <v>8221</v>
      </c>
      <c r="B2594">
        <v>1</v>
      </c>
    </row>
    <row r="2595" spans="1:2" hidden="1" x14ac:dyDescent="0.45">
      <c r="A2595" t="s">
        <v>8221</v>
      </c>
      <c r="B2595">
        <v>0</v>
      </c>
    </row>
    <row r="2596" spans="1:2" hidden="1" x14ac:dyDescent="0.45">
      <c r="A2596" t="s">
        <v>8221</v>
      </c>
      <c r="B2596">
        <v>1</v>
      </c>
    </row>
    <row r="2597" spans="1:2" hidden="1" x14ac:dyDescent="0.45">
      <c r="A2597" t="s">
        <v>8221</v>
      </c>
      <c r="B2597">
        <v>19</v>
      </c>
    </row>
    <row r="2598" spans="1:2" hidden="1" x14ac:dyDescent="0.45">
      <c r="A2598" t="s">
        <v>8221</v>
      </c>
      <c r="B2598">
        <v>27</v>
      </c>
    </row>
    <row r="2599" spans="1:2" hidden="1" x14ac:dyDescent="0.45">
      <c r="A2599" t="s">
        <v>8221</v>
      </c>
      <c r="B2599">
        <v>7</v>
      </c>
    </row>
    <row r="2600" spans="1:2" hidden="1" x14ac:dyDescent="0.45">
      <c r="A2600" t="s">
        <v>8221</v>
      </c>
      <c r="B2600">
        <v>14</v>
      </c>
    </row>
    <row r="2601" spans="1:2" hidden="1" x14ac:dyDescent="0.45">
      <c r="A2601" t="s">
        <v>8221</v>
      </c>
      <c r="B2601">
        <v>5</v>
      </c>
    </row>
    <row r="2602" spans="1:2" hidden="1" x14ac:dyDescent="0.45">
      <c r="A2602" t="s">
        <v>8221</v>
      </c>
      <c r="B2602">
        <v>30</v>
      </c>
    </row>
    <row r="2603" spans="1:2" x14ac:dyDescent="0.45">
      <c r="A2603" t="s">
        <v>8219</v>
      </c>
      <c r="B2603">
        <v>151</v>
      </c>
    </row>
    <row r="2604" spans="1:2" x14ac:dyDescent="0.45">
      <c r="A2604" t="s">
        <v>8219</v>
      </c>
      <c r="B2604">
        <v>489</v>
      </c>
    </row>
    <row r="2605" spans="1:2" x14ac:dyDescent="0.45">
      <c r="A2605" t="s">
        <v>8219</v>
      </c>
      <c r="B2605">
        <v>50</v>
      </c>
    </row>
    <row r="2606" spans="1:2" x14ac:dyDescent="0.45">
      <c r="A2606" t="s">
        <v>8219</v>
      </c>
      <c r="B2606">
        <v>321</v>
      </c>
    </row>
    <row r="2607" spans="1:2" x14ac:dyDescent="0.45">
      <c r="A2607" t="s">
        <v>8219</v>
      </c>
      <c r="B2607">
        <v>1762</v>
      </c>
    </row>
    <row r="2608" spans="1:2" x14ac:dyDescent="0.45">
      <c r="A2608" t="s">
        <v>8219</v>
      </c>
      <c r="B2608">
        <v>385</v>
      </c>
    </row>
    <row r="2609" spans="1:2" x14ac:dyDescent="0.45">
      <c r="A2609" t="s">
        <v>8219</v>
      </c>
      <c r="B2609">
        <v>398</v>
      </c>
    </row>
    <row r="2610" spans="1:2" x14ac:dyDescent="0.45">
      <c r="A2610" t="s">
        <v>8219</v>
      </c>
      <c r="B2610">
        <v>304</v>
      </c>
    </row>
    <row r="2611" spans="1:2" x14ac:dyDescent="0.45">
      <c r="A2611" t="s">
        <v>8219</v>
      </c>
      <c r="B2611">
        <v>676</v>
      </c>
    </row>
    <row r="2612" spans="1:2" x14ac:dyDescent="0.45">
      <c r="A2612" t="s">
        <v>8219</v>
      </c>
      <c r="B2612">
        <v>577</v>
      </c>
    </row>
    <row r="2613" spans="1:2" x14ac:dyDescent="0.45">
      <c r="A2613" t="s">
        <v>8219</v>
      </c>
      <c r="B2613">
        <v>3663</v>
      </c>
    </row>
    <row r="2614" spans="1:2" x14ac:dyDescent="0.45">
      <c r="A2614" t="s">
        <v>8219</v>
      </c>
      <c r="B2614">
        <v>294</v>
      </c>
    </row>
    <row r="2615" spans="1:2" x14ac:dyDescent="0.45">
      <c r="A2615" t="s">
        <v>8219</v>
      </c>
      <c r="B2615">
        <v>28</v>
      </c>
    </row>
    <row r="2616" spans="1:2" x14ac:dyDescent="0.45">
      <c r="A2616" t="s">
        <v>8219</v>
      </c>
      <c r="B2616">
        <v>100</v>
      </c>
    </row>
    <row r="2617" spans="1:2" x14ac:dyDescent="0.45">
      <c r="A2617" t="s">
        <v>8219</v>
      </c>
      <c r="B2617">
        <v>72</v>
      </c>
    </row>
    <row r="2618" spans="1:2" x14ac:dyDescent="0.45">
      <c r="A2618" t="s">
        <v>8219</v>
      </c>
      <c r="B2618">
        <v>238</v>
      </c>
    </row>
    <row r="2619" spans="1:2" x14ac:dyDescent="0.45">
      <c r="A2619" t="s">
        <v>8219</v>
      </c>
      <c r="B2619">
        <v>159</v>
      </c>
    </row>
    <row r="2620" spans="1:2" x14ac:dyDescent="0.45">
      <c r="A2620" t="s">
        <v>8219</v>
      </c>
      <c r="B2620">
        <v>77</v>
      </c>
    </row>
    <row r="2621" spans="1:2" x14ac:dyDescent="0.45">
      <c r="A2621" t="s">
        <v>8219</v>
      </c>
      <c r="B2621">
        <v>53</v>
      </c>
    </row>
    <row r="2622" spans="1:2" x14ac:dyDescent="0.45">
      <c r="A2622" t="s">
        <v>8219</v>
      </c>
      <c r="B2622">
        <v>1251</v>
      </c>
    </row>
    <row r="2623" spans="1:2" x14ac:dyDescent="0.45">
      <c r="A2623" t="s">
        <v>8219</v>
      </c>
      <c r="B2623">
        <v>465</v>
      </c>
    </row>
    <row r="2624" spans="1:2" x14ac:dyDescent="0.45">
      <c r="A2624" t="s">
        <v>8219</v>
      </c>
      <c r="B2624">
        <v>74</v>
      </c>
    </row>
    <row r="2625" spans="1:2" x14ac:dyDescent="0.45">
      <c r="A2625" t="s">
        <v>8219</v>
      </c>
      <c r="B2625">
        <v>62</v>
      </c>
    </row>
    <row r="2626" spans="1:2" x14ac:dyDescent="0.45">
      <c r="A2626" t="s">
        <v>8219</v>
      </c>
      <c r="B2626">
        <v>3468</v>
      </c>
    </row>
    <row r="2627" spans="1:2" x14ac:dyDescent="0.45">
      <c r="A2627" t="s">
        <v>8219</v>
      </c>
      <c r="B2627">
        <v>52</v>
      </c>
    </row>
    <row r="2628" spans="1:2" x14ac:dyDescent="0.45">
      <c r="A2628" t="s">
        <v>8219</v>
      </c>
      <c r="B2628">
        <v>50</v>
      </c>
    </row>
    <row r="2629" spans="1:2" x14ac:dyDescent="0.45">
      <c r="A2629" t="s">
        <v>8219</v>
      </c>
      <c r="B2629">
        <v>45</v>
      </c>
    </row>
    <row r="2630" spans="1:2" x14ac:dyDescent="0.45">
      <c r="A2630" t="s">
        <v>8219</v>
      </c>
      <c r="B2630">
        <v>21</v>
      </c>
    </row>
    <row r="2631" spans="1:2" x14ac:dyDescent="0.45">
      <c r="A2631" t="s">
        <v>8219</v>
      </c>
      <c r="B2631">
        <v>100</v>
      </c>
    </row>
    <row r="2632" spans="1:2" x14ac:dyDescent="0.45">
      <c r="A2632" t="s">
        <v>8219</v>
      </c>
      <c r="B2632">
        <v>81</v>
      </c>
    </row>
    <row r="2633" spans="1:2" x14ac:dyDescent="0.45">
      <c r="A2633" t="s">
        <v>8219</v>
      </c>
      <c r="B2633">
        <v>286</v>
      </c>
    </row>
    <row r="2634" spans="1:2" x14ac:dyDescent="0.45">
      <c r="A2634" t="s">
        <v>8219</v>
      </c>
      <c r="B2634">
        <v>42</v>
      </c>
    </row>
    <row r="2635" spans="1:2" x14ac:dyDescent="0.45">
      <c r="A2635" t="s">
        <v>8219</v>
      </c>
      <c r="B2635">
        <v>199</v>
      </c>
    </row>
    <row r="2636" spans="1:2" x14ac:dyDescent="0.45">
      <c r="A2636" t="s">
        <v>8219</v>
      </c>
      <c r="B2636">
        <v>25</v>
      </c>
    </row>
    <row r="2637" spans="1:2" x14ac:dyDescent="0.45">
      <c r="A2637" t="s">
        <v>8219</v>
      </c>
      <c r="B2637">
        <v>84</v>
      </c>
    </row>
    <row r="2638" spans="1:2" x14ac:dyDescent="0.45">
      <c r="A2638" t="s">
        <v>8219</v>
      </c>
      <c r="B2638">
        <v>50</v>
      </c>
    </row>
    <row r="2639" spans="1:2" x14ac:dyDescent="0.45">
      <c r="A2639" t="s">
        <v>8219</v>
      </c>
      <c r="B2639">
        <v>26</v>
      </c>
    </row>
    <row r="2640" spans="1:2" x14ac:dyDescent="0.45">
      <c r="A2640" t="s">
        <v>8219</v>
      </c>
      <c r="B2640">
        <v>14</v>
      </c>
    </row>
    <row r="2641" spans="1:2" x14ac:dyDescent="0.45">
      <c r="A2641" t="s">
        <v>8219</v>
      </c>
      <c r="B2641">
        <v>49</v>
      </c>
    </row>
    <row r="2642" spans="1:2" x14ac:dyDescent="0.45">
      <c r="A2642" t="s">
        <v>8219</v>
      </c>
      <c r="B2642">
        <v>69</v>
      </c>
    </row>
    <row r="2643" spans="1:2" hidden="1" x14ac:dyDescent="0.45">
      <c r="A2643" t="s">
        <v>8221</v>
      </c>
      <c r="B2643">
        <v>1</v>
      </c>
    </row>
    <row r="2644" spans="1:2" hidden="1" x14ac:dyDescent="0.45">
      <c r="A2644" t="s">
        <v>8221</v>
      </c>
      <c r="B2644">
        <v>0</v>
      </c>
    </row>
    <row r="2645" spans="1:2" hidden="1" x14ac:dyDescent="0.45">
      <c r="A2645" t="s">
        <v>8220</v>
      </c>
      <c r="B2645">
        <v>1501</v>
      </c>
    </row>
    <row r="2646" spans="1:2" hidden="1" x14ac:dyDescent="0.45">
      <c r="A2646" t="s">
        <v>8220</v>
      </c>
      <c r="B2646">
        <v>52</v>
      </c>
    </row>
    <row r="2647" spans="1:2" hidden="1" x14ac:dyDescent="0.45">
      <c r="A2647" t="s">
        <v>8220</v>
      </c>
      <c r="B2647">
        <v>23</v>
      </c>
    </row>
    <row r="2648" spans="1:2" hidden="1" x14ac:dyDescent="0.45">
      <c r="A2648" t="s">
        <v>8220</v>
      </c>
      <c r="B2648">
        <v>535</v>
      </c>
    </row>
    <row r="2649" spans="1:2" hidden="1" x14ac:dyDescent="0.45">
      <c r="A2649" t="s">
        <v>8220</v>
      </c>
      <c r="B2649">
        <v>3</v>
      </c>
    </row>
    <row r="2650" spans="1:2" hidden="1" x14ac:dyDescent="0.45">
      <c r="A2650" t="s">
        <v>8220</v>
      </c>
      <c r="B2650">
        <v>6</v>
      </c>
    </row>
    <row r="2651" spans="1:2" hidden="1" x14ac:dyDescent="0.45">
      <c r="A2651" t="s">
        <v>8220</v>
      </c>
      <c r="B2651">
        <v>3</v>
      </c>
    </row>
    <row r="2652" spans="1:2" hidden="1" x14ac:dyDescent="0.45">
      <c r="A2652" t="s">
        <v>8220</v>
      </c>
      <c r="B2652">
        <v>5</v>
      </c>
    </row>
    <row r="2653" spans="1:2" hidden="1" x14ac:dyDescent="0.45">
      <c r="A2653" t="s">
        <v>8220</v>
      </c>
      <c r="B2653">
        <v>17</v>
      </c>
    </row>
    <row r="2654" spans="1:2" hidden="1" x14ac:dyDescent="0.45">
      <c r="A2654" t="s">
        <v>8220</v>
      </c>
      <c r="B2654">
        <v>11</v>
      </c>
    </row>
    <row r="2655" spans="1:2" hidden="1" x14ac:dyDescent="0.45">
      <c r="A2655" t="s">
        <v>8220</v>
      </c>
      <c r="B2655">
        <v>70</v>
      </c>
    </row>
    <row r="2656" spans="1:2" hidden="1" x14ac:dyDescent="0.45">
      <c r="A2656" t="s">
        <v>8220</v>
      </c>
      <c r="B2656">
        <v>6</v>
      </c>
    </row>
    <row r="2657" spans="1:2" hidden="1" x14ac:dyDescent="0.45">
      <c r="A2657" t="s">
        <v>8220</v>
      </c>
      <c r="B2657">
        <v>43</v>
      </c>
    </row>
    <row r="2658" spans="1:2" hidden="1" x14ac:dyDescent="0.45">
      <c r="A2658" t="s">
        <v>8220</v>
      </c>
      <c r="B2658">
        <v>152</v>
      </c>
    </row>
    <row r="2659" spans="1:2" hidden="1" x14ac:dyDescent="0.45">
      <c r="A2659" t="s">
        <v>8220</v>
      </c>
      <c r="B2659">
        <v>59</v>
      </c>
    </row>
    <row r="2660" spans="1:2" hidden="1" x14ac:dyDescent="0.45">
      <c r="A2660" t="s">
        <v>8220</v>
      </c>
      <c r="B2660">
        <v>4</v>
      </c>
    </row>
    <row r="2661" spans="1:2" hidden="1" x14ac:dyDescent="0.45">
      <c r="A2661" t="s">
        <v>8220</v>
      </c>
      <c r="B2661">
        <v>10</v>
      </c>
    </row>
    <row r="2662" spans="1:2" hidden="1" x14ac:dyDescent="0.45">
      <c r="A2662" t="s">
        <v>8220</v>
      </c>
      <c r="B2662">
        <v>5</v>
      </c>
    </row>
    <row r="2663" spans="1:2" x14ac:dyDescent="0.45">
      <c r="A2663" t="s">
        <v>8219</v>
      </c>
      <c r="B2663">
        <v>60</v>
      </c>
    </row>
    <row r="2664" spans="1:2" x14ac:dyDescent="0.45">
      <c r="A2664" t="s">
        <v>8219</v>
      </c>
      <c r="B2664">
        <v>80</v>
      </c>
    </row>
    <row r="2665" spans="1:2" x14ac:dyDescent="0.45">
      <c r="A2665" t="s">
        <v>8219</v>
      </c>
      <c r="B2665">
        <v>56</v>
      </c>
    </row>
    <row r="2666" spans="1:2" x14ac:dyDescent="0.45">
      <c r="A2666" t="s">
        <v>8219</v>
      </c>
      <c r="B2666">
        <v>104</v>
      </c>
    </row>
    <row r="2667" spans="1:2" x14ac:dyDescent="0.45">
      <c r="A2667" t="s">
        <v>8219</v>
      </c>
      <c r="B2667">
        <v>46</v>
      </c>
    </row>
    <row r="2668" spans="1:2" x14ac:dyDescent="0.45">
      <c r="A2668" t="s">
        <v>8219</v>
      </c>
      <c r="B2668">
        <v>206</v>
      </c>
    </row>
    <row r="2669" spans="1:2" x14ac:dyDescent="0.45">
      <c r="A2669" t="s">
        <v>8219</v>
      </c>
      <c r="B2669">
        <v>18</v>
      </c>
    </row>
    <row r="2670" spans="1:2" x14ac:dyDescent="0.45">
      <c r="A2670" t="s">
        <v>8219</v>
      </c>
      <c r="B2670">
        <v>28</v>
      </c>
    </row>
    <row r="2671" spans="1:2" x14ac:dyDescent="0.45">
      <c r="A2671" t="s">
        <v>8219</v>
      </c>
      <c r="B2671">
        <v>11</v>
      </c>
    </row>
    <row r="2672" spans="1:2" hidden="1" x14ac:dyDescent="0.45">
      <c r="A2672" t="s">
        <v>8221</v>
      </c>
      <c r="B2672">
        <v>60</v>
      </c>
    </row>
    <row r="2673" spans="1:2" hidden="1" x14ac:dyDescent="0.45">
      <c r="A2673" t="s">
        <v>8221</v>
      </c>
      <c r="B2673">
        <v>84</v>
      </c>
    </row>
    <row r="2674" spans="1:2" hidden="1" x14ac:dyDescent="0.45">
      <c r="A2674" t="s">
        <v>8221</v>
      </c>
      <c r="B2674">
        <v>47</v>
      </c>
    </row>
    <row r="2675" spans="1:2" hidden="1" x14ac:dyDescent="0.45">
      <c r="A2675" t="s">
        <v>8221</v>
      </c>
      <c r="B2675">
        <v>66</v>
      </c>
    </row>
    <row r="2676" spans="1:2" hidden="1" x14ac:dyDescent="0.45">
      <c r="A2676" t="s">
        <v>8221</v>
      </c>
      <c r="B2676">
        <v>171</v>
      </c>
    </row>
    <row r="2677" spans="1:2" hidden="1" x14ac:dyDescent="0.45">
      <c r="A2677" t="s">
        <v>8221</v>
      </c>
      <c r="B2677">
        <v>29</v>
      </c>
    </row>
    <row r="2678" spans="1:2" hidden="1" x14ac:dyDescent="0.45">
      <c r="A2678" t="s">
        <v>8221</v>
      </c>
      <c r="B2678">
        <v>9</v>
      </c>
    </row>
    <row r="2679" spans="1:2" hidden="1" x14ac:dyDescent="0.45">
      <c r="A2679" t="s">
        <v>8221</v>
      </c>
      <c r="B2679">
        <v>27</v>
      </c>
    </row>
    <row r="2680" spans="1:2" hidden="1" x14ac:dyDescent="0.45">
      <c r="A2680" t="s">
        <v>8221</v>
      </c>
      <c r="B2680">
        <v>2</v>
      </c>
    </row>
    <row r="2681" spans="1:2" hidden="1" x14ac:dyDescent="0.45">
      <c r="A2681" t="s">
        <v>8221</v>
      </c>
      <c r="B2681">
        <v>3</v>
      </c>
    </row>
    <row r="2682" spans="1:2" hidden="1" x14ac:dyDescent="0.45">
      <c r="A2682" t="s">
        <v>8221</v>
      </c>
      <c r="B2682">
        <v>4</v>
      </c>
    </row>
    <row r="2683" spans="1:2" hidden="1" x14ac:dyDescent="0.45">
      <c r="A2683" t="s">
        <v>8221</v>
      </c>
      <c r="B2683">
        <v>2</v>
      </c>
    </row>
    <row r="2684" spans="1:2" hidden="1" x14ac:dyDescent="0.45">
      <c r="A2684" t="s">
        <v>8221</v>
      </c>
      <c r="B2684">
        <v>20</v>
      </c>
    </row>
    <row r="2685" spans="1:2" hidden="1" x14ac:dyDescent="0.45">
      <c r="A2685" t="s">
        <v>8221</v>
      </c>
      <c r="B2685">
        <v>3</v>
      </c>
    </row>
    <row r="2686" spans="1:2" hidden="1" x14ac:dyDescent="0.45">
      <c r="A2686" t="s">
        <v>8221</v>
      </c>
      <c r="B2686">
        <v>4</v>
      </c>
    </row>
    <row r="2687" spans="1:2" hidden="1" x14ac:dyDescent="0.45">
      <c r="A2687" t="s">
        <v>8221</v>
      </c>
      <c r="B2687">
        <v>1</v>
      </c>
    </row>
    <row r="2688" spans="1:2" hidden="1" x14ac:dyDescent="0.45">
      <c r="A2688" t="s">
        <v>8221</v>
      </c>
      <c r="B2688">
        <v>0</v>
      </c>
    </row>
    <row r="2689" spans="1:2" hidden="1" x14ac:dyDescent="0.45">
      <c r="A2689" t="s">
        <v>8221</v>
      </c>
      <c r="B2689">
        <v>0</v>
      </c>
    </row>
    <row r="2690" spans="1:2" hidden="1" x14ac:dyDescent="0.45">
      <c r="A2690" t="s">
        <v>8221</v>
      </c>
      <c r="B2690">
        <v>14</v>
      </c>
    </row>
    <row r="2691" spans="1:2" hidden="1" x14ac:dyDescent="0.45">
      <c r="A2691" t="s">
        <v>8221</v>
      </c>
      <c r="B2691">
        <v>1</v>
      </c>
    </row>
    <row r="2692" spans="1:2" hidden="1" x14ac:dyDescent="0.45">
      <c r="A2692" t="s">
        <v>8221</v>
      </c>
      <c r="B2692">
        <v>118</v>
      </c>
    </row>
    <row r="2693" spans="1:2" hidden="1" x14ac:dyDescent="0.45">
      <c r="A2693" t="s">
        <v>8221</v>
      </c>
      <c r="B2693">
        <v>2</v>
      </c>
    </row>
    <row r="2694" spans="1:2" hidden="1" x14ac:dyDescent="0.45">
      <c r="A2694" t="s">
        <v>8221</v>
      </c>
      <c r="B2694">
        <v>1</v>
      </c>
    </row>
    <row r="2695" spans="1:2" hidden="1" x14ac:dyDescent="0.45">
      <c r="A2695" t="s">
        <v>8221</v>
      </c>
      <c r="B2695">
        <v>3</v>
      </c>
    </row>
    <row r="2696" spans="1:2" hidden="1" x14ac:dyDescent="0.45">
      <c r="A2696" t="s">
        <v>8221</v>
      </c>
      <c r="B2696">
        <v>1</v>
      </c>
    </row>
    <row r="2697" spans="1:2" hidden="1" x14ac:dyDescent="0.45">
      <c r="A2697" t="s">
        <v>8221</v>
      </c>
      <c r="B2697">
        <v>3</v>
      </c>
    </row>
    <row r="2698" spans="1:2" hidden="1" x14ac:dyDescent="0.45">
      <c r="A2698" t="s">
        <v>8221</v>
      </c>
      <c r="B2698">
        <v>38</v>
      </c>
    </row>
    <row r="2699" spans="1:2" hidden="1" x14ac:dyDescent="0.45">
      <c r="A2699" t="s">
        <v>8221</v>
      </c>
      <c r="B2699">
        <v>52</v>
      </c>
    </row>
    <row r="2700" spans="1:2" hidden="1" x14ac:dyDescent="0.45">
      <c r="A2700" t="s">
        <v>8221</v>
      </c>
      <c r="B2700">
        <v>2</v>
      </c>
    </row>
    <row r="2701" spans="1:2" hidden="1" x14ac:dyDescent="0.45">
      <c r="A2701" t="s">
        <v>8221</v>
      </c>
      <c r="B2701">
        <v>0</v>
      </c>
    </row>
    <row r="2702" spans="1:2" hidden="1" x14ac:dyDescent="0.45">
      <c r="A2702" t="s">
        <v>8221</v>
      </c>
      <c r="B2702">
        <v>4</v>
      </c>
    </row>
    <row r="2703" spans="1:2" hidden="1" x14ac:dyDescent="0.45">
      <c r="A2703" t="s">
        <v>8222</v>
      </c>
      <c r="B2703">
        <v>46</v>
      </c>
    </row>
    <row r="2704" spans="1:2" hidden="1" x14ac:dyDescent="0.45">
      <c r="A2704" t="s">
        <v>8222</v>
      </c>
      <c r="B2704">
        <v>26</v>
      </c>
    </row>
    <row r="2705" spans="1:2" hidden="1" x14ac:dyDescent="0.45">
      <c r="A2705" t="s">
        <v>8222</v>
      </c>
      <c r="B2705">
        <v>45</v>
      </c>
    </row>
    <row r="2706" spans="1:2" hidden="1" x14ac:dyDescent="0.45">
      <c r="A2706" t="s">
        <v>8222</v>
      </c>
      <c r="B2706">
        <v>7</v>
      </c>
    </row>
    <row r="2707" spans="1:2" hidden="1" x14ac:dyDescent="0.45">
      <c r="A2707" t="s">
        <v>8222</v>
      </c>
      <c r="B2707">
        <v>8</v>
      </c>
    </row>
    <row r="2708" spans="1:2" x14ac:dyDescent="0.45">
      <c r="A2708" t="s">
        <v>8219</v>
      </c>
      <c r="B2708">
        <v>263</v>
      </c>
    </row>
    <row r="2709" spans="1:2" x14ac:dyDescent="0.45">
      <c r="A2709" t="s">
        <v>8219</v>
      </c>
      <c r="B2709">
        <v>394</v>
      </c>
    </row>
    <row r="2710" spans="1:2" x14ac:dyDescent="0.45">
      <c r="A2710" t="s">
        <v>8219</v>
      </c>
      <c r="B2710">
        <v>1049</v>
      </c>
    </row>
    <row r="2711" spans="1:2" x14ac:dyDescent="0.45">
      <c r="A2711" t="s">
        <v>8219</v>
      </c>
      <c r="B2711">
        <v>308</v>
      </c>
    </row>
    <row r="2712" spans="1:2" x14ac:dyDescent="0.45">
      <c r="A2712" t="s">
        <v>8219</v>
      </c>
      <c r="B2712">
        <v>1088</v>
      </c>
    </row>
    <row r="2713" spans="1:2" x14ac:dyDescent="0.45">
      <c r="A2713" t="s">
        <v>8219</v>
      </c>
      <c r="B2713">
        <v>73</v>
      </c>
    </row>
    <row r="2714" spans="1:2" x14ac:dyDescent="0.45">
      <c r="A2714" t="s">
        <v>8219</v>
      </c>
      <c r="B2714">
        <v>143</v>
      </c>
    </row>
    <row r="2715" spans="1:2" x14ac:dyDescent="0.45">
      <c r="A2715" t="s">
        <v>8219</v>
      </c>
      <c r="B2715">
        <v>1420</v>
      </c>
    </row>
    <row r="2716" spans="1:2" x14ac:dyDescent="0.45">
      <c r="A2716" t="s">
        <v>8219</v>
      </c>
      <c r="B2716">
        <v>305</v>
      </c>
    </row>
    <row r="2717" spans="1:2" x14ac:dyDescent="0.45">
      <c r="A2717" t="s">
        <v>8219</v>
      </c>
      <c r="B2717">
        <v>551</v>
      </c>
    </row>
    <row r="2718" spans="1:2" x14ac:dyDescent="0.45">
      <c r="A2718" t="s">
        <v>8219</v>
      </c>
      <c r="B2718">
        <v>187</v>
      </c>
    </row>
    <row r="2719" spans="1:2" x14ac:dyDescent="0.45">
      <c r="A2719" t="s">
        <v>8219</v>
      </c>
      <c r="B2719">
        <v>325</v>
      </c>
    </row>
    <row r="2720" spans="1:2" x14ac:dyDescent="0.45">
      <c r="A2720" t="s">
        <v>8219</v>
      </c>
      <c r="B2720">
        <v>148</v>
      </c>
    </row>
    <row r="2721" spans="1:2" x14ac:dyDescent="0.45">
      <c r="A2721" t="s">
        <v>8219</v>
      </c>
      <c r="B2721">
        <v>69</v>
      </c>
    </row>
    <row r="2722" spans="1:2" x14ac:dyDescent="0.45">
      <c r="A2722" t="s">
        <v>8219</v>
      </c>
      <c r="B2722">
        <v>173</v>
      </c>
    </row>
    <row r="2723" spans="1:2" x14ac:dyDescent="0.45">
      <c r="A2723" t="s">
        <v>8219</v>
      </c>
      <c r="B2723">
        <v>269</v>
      </c>
    </row>
    <row r="2724" spans="1:2" x14ac:dyDescent="0.45">
      <c r="A2724" t="s">
        <v>8219</v>
      </c>
      <c r="B2724">
        <v>185</v>
      </c>
    </row>
    <row r="2725" spans="1:2" x14ac:dyDescent="0.45">
      <c r="A2725" t="s">
        <v>8219</v>
      </c>
      <c r="B2725">
        <v>176</v>
      </c>
    </row>
    <row r="2726" spans="1:2" x14ac:dyDescent="0.45">
      <c r="A2726" t="s">
        <v>8219</v>
      </c>
      <c r="B2726">
        <v>1019</v>
      </c>
    </row>
    <row r="2727" spans="1:2" x14ac:dyDescent="0.45">
      <c r="A2727" t="s">
        <v>8219</v>
      </c>
      <c r="B2727">
        <v>113</v>
      </c>
    </row>
    <row r="2728" spans="1:2" x14ac:dyDescent="0.45">
      <c r="A2728" t="s">
        <v>8219</v>
      </c>
      <c r="B2728">
        <v>404</v>
      </c>
    </row>
    <row r="2729" spans="1:2" x14ac:dyDescent="0.45">
      <c r="A2729" t="s">
        <v>8219</v>
      </c>
      <c r="B2729">
        <v>707</v>
      </c>
    </row>
    <row r="2730" spans="1:2" x14ac:dyDescent="0.45">
      <c r="A2730" t="s">
        <v>8219</v>
      </c>
      <c r="B2730">
        <v>392</v>
      </c>
    </row>
    <row r="2731" spans="1:2" x14ac:dyDescent="0.45">
      <c r="A2731" t="s">
        <v>8219</v>
      </c>
      <c r="B2731">
        <v>23</v>
      </c>
    </row>
    <row r="2732" spans="1:2" x14ac:dyDescent="0.45">
      <c r="A2732" t="s">
        <v>8219</v>
      </c>
      <c r="B2732">
        <v>682</v>
      </c>
    </row>
    <row r="2733" spans="1:2" x14ac:dyDescent="0.45">
      <c r="A2733" t="s">
        <v>8219</v>
      </c>
      <c r="B2733">
        <v>37</v>
      </c>
    </row>
    <row r="2734" spans="1:2" x14ac:dyDescent="0.45">
      <c r="A2734" t="s">
        <v>8219</v>
      </c>
      <c r="B2734">
        <v>146</v>
      </c>
    </row>
    <row r="2735" spans="1:2" x14ac:dyDescent="0.45">
      <c r="A2735" t="s">
        <v>8219</v>
      </c>
      <c r="B2735">
        <v>119</v>
      </c>
    </row>
    <row r="2736" spans="1:2" x14ac:dyDescent="0.45">
      <c r="A2736" t="s">
        <v>8219</v>
      </c>
      <c r="B2736">
        <v>163</v>
      </c>
    </row>
    <row r="2737" spans="1:2" x14ac:dyDescent="0.45">
      <c r="A2737" t="s">
        <v>8219</v>
      </c>
      <c r="B2737">
        <v>339</v>
      </c>
    </row>
    <row r="2738" spans="1:2" x14ac:dyDescent="0.45">
      <c r="A2738" t="s">
        <v>8219</v>
      </c>
      <c r="B2738">
        <v>58</v>
      </c>
    </row>
    <row r="2739" spans="1:2" x14ac:dyDescent="0.45">
      <c r="A2739" t="s">
        <v>8219</v>
      </c>
      <c r="B2739">
        <v>456</v>
      </c>
    </row>
    <row r="2740" spans="1:2" x14ac:dyDescent="0.45">
      <c r="A2740" t="s">
        <v>8219</v>
      </c>
      <c r="B2740">
        <v>15</v>
      </c>
    </row>
    <row r="2741" spans="1:2" x14ac:dyDescent="0.45">
      <c r="A2741" t="s">
        <v>8219</v>
      </c>
      <c r="B2741">
        <v>191</v>
      </c>
    </row>
    <row r="2742" spans="1:2" x14ac:dyDescent="0.45">
      <c r="A2742" t="s">
        <v>8219</v>
      </c>
      <c r="B2742">
        <v>17</v>
      </c>
    </row>
    <row r="2743" spans="1:2" hidden="1" x14ac:dyDescent="0.45">
      <c r="A2743" t="s">
        <v>8221</v>
      </c>
      <c r="B2743">
        <v>4</v>
      </c>
    </row>
    <row r="2744" spans="1:2" hidden="1" x14ac:dyDescent="0.45">
      <c r="A2744" t="s">
        <v>8221</v>
      </c>
      <c r="B2744">
        <v>18</v>
      </c>
    </row>
    <row r="2745" spans="1:2" hidden="1" x14ac:dyDescent="0.45">
      <c r="A2745" t="s">
        <v>8221</v>
      </c>
      <c r="B2745">
        <v>0</v>
      </c>
    </row>
    <row r="2746" spans="1:2" hidden="1" x14ac:dyDescent="0.45">
      <c r="A2746" t="s">
        <v>8221</v>
      </c>
      <c r="B2746">
        <v>22</v>
      </c>
    </row>
    <row r="2747" spans="1:2" hidden="1" x14ac:dyDescent="0.45">
      <c r="A2747" t="s">
        <v>8221</v>
      </c>
      <c r="B2747">
        <v>49</v>
      </c>
    </row>
    <row r="2748" spans="1:2" hidden="1" x14ac:dyDescent="0.45">
      <c r="A2748" t="s">
        <v>8221</v>
      </c>
      <c r="B2748">
        <v>19</v>
      </c>
    </row>
    <row r="2749" spans="1:2" hidden="1" x14ac:dyDescent="0.45">
      <c r="A2749" t="s">
        <v>8221</v>
      </c>
      <c r="B2749">
        <v>4</v>
      </c>
    </row>
    <row r="2750" spans="1:2" hidden="1" x14ac:dyDescent="0.45">
      <c r="A2750" t="s">
        <v>8221</v>
      </c>
      <c r="B2750">
        <v>4</v>
      </c>
    </row>
    <row r="2751" spans="1:2" hidden="1" x14ac:dyDescent="0.45">
      <c r="A2751" t="s">
        <v>8221</v>
      </c>
      <c r="B2751">
        <v>2</v>
      </c>
    </row>
    <row r="2752" spans="1:2" hidden="1" x14ac:dyDescent="0.45">
      <c r="A2752" t="s">
        <v>8221</v>
      </c>
      <c r="B2752">
        <v>0</v>
      </c>
    </row>
    <row r="2753" spans="1:2" hidden="1" x14ac:dyDescent="0.45">
      <c r="A2753" t="s">
        <v>8221</v>
      </c>
      <c r="B2753">
        <v>0</v>
      </c>
    </row>
    <row r="2754" spans="1:2" hidden="1" x14ac:dyDescent="0.45">
      <c r="A2754" t="s">
        <v>8221</v>
      </c>
      <c r="B2754">
        <v>14</v>
      </c>
    </row>
    <row r="2755" spans="1:2" hidden="1" x14ac:dyDescent="0.45">
      <c r="A2755" t="s">
        <v>8221</v>
      </c>
      <c r="B2755">
        <v>8</v>
      </c>
    </row>
    <row r="2756" spans="1:2" hidden="1" x14ac:dyDescent="0.45">
      <c r="A2756" t="s">
        <v>8221</v>
      </c>
      <c r="B2756">
        <v>0</v>
      </c>
    </row>
    <row r="2757" spans="1:2" hidden="1" x14ac:dyDescent="0.45">
      <c r="A2757" t="s">
        <v>8221</v>
      </c>
      <c r="B2757">
        <v>15</v>
      </c>
    </row>
    <row r="2758" spans="1:2" hidden="1" x14ac:dyDescent="0.45">
      <c r="A2758" t="s">
        <v>8221</v>
      </c>
      <c r="B2758">
        <v>33</v>
      </c>
    </row>
    <row r="2759" spans="1:2" hidden="1" x14ac:dyDescent="0.45">
      <c r="A2759" t="s">
        <v>8221</v>
      </c>
      <c r="B2759">
        <v>2</v>
      </c>
    </row>
    <row r="2760" spans="1:2" hidden="1" x14ac:dyDescent="0.45">
      <c r="A2760" t="s">
        <v>8221</v>
      </c>
      <c r="B2760">
        <v>6</v>
      </c>
    </row>
    <row r="2761" spans="1:2" hidden="1" x14ac:dyDescent="0.45">
      <c r="A2761" t="s">
        <v>8221</v>
      </c>
      <c r="B2761">
        <v>2</v>
      </c>
    </row>
    <row r="2762" spans="1:2" hidden="1" x14ac:dyDescent="0.45">
      <c r="A2762" t="s">
        <v>8221</v>
      </c>
      <c r="B2762">
        <v>0</v>
      </c>
    </row>
    <row r="2763" spans="1:2" hidden="1" x14ac:dyDescent="0.45">
      <c r="A2763" t="s">
        <v>8221</v>
      </c>
      <c r="B2763">
        <v>4</v>
      </c>
    </row>
    <row r="2764" spans="1:2" hidden="1" x14ac:dyDescent="0.45">
      <c r="A2764" t="s">
        <v>8221</v>
      </c>
      <c r="B2764">
        <v>1</v>
      </c>
    </row>
    <row r="2765" spans="1:2" hidden="1" x14ac:dyDescent="0.45">
      <c r="A2765" t="s">
        <v>8221</v>
      </c>
      <c r="B2765">
        <v>3</v>
      </c>
    </row>
    <row r="2766" spans="1:2" hidden="1" x14ac:dyDescent="0.45">
      <c r="A2766" t="s">
        <v>8221</v>
      </c>
      <c r="B2766">
        <v>4</v>
      </c>
    </row>
    <row r="2767" spans="1:2" hidden="1" x14ac:dyDescent="0.45">
      <c r="A2767" t="s">
        <v>8221</v>
      </c>
      <c r="B2767">
        <v>0</v>
      </c>
    </row>
    <row r="2768" spans="1:2" hidden="1" x14ac:dyDescent="0.45">
      <c r="A2768" t="s">
        <v>8221</v>
      </c>
      <c r="B2768">
        <v>4</v>
      </c>
    </row>
    <row r="2769" spans="1:2" hidden="1" x14ac:dyDescent="0.45">
      <c r="A2769" t="s">
        <v>8221</v>
      </c>
      <c r="B2769">
        <v>3</v>
      </c>
    </row>
    <row r="2770" spans="1:2" hidden="1" x14ac:dyDescent="0.45">
      <c r="A2770" t="s">
        <v>8221</v>
      </c>
      <c r="B2770">
        <v>34</v>
      </c>
    </row>
    <row r="2771" spans="1:2" hidden="1" x14ac:dyDescent="0.45">
      <c r="A2771" t="s">
        <v>8221</v>
      </c>
      <c r="B2771">
        <v>2</v>
      </c>
    </row>
    <row r="2772" spans="1:2" hidden="1" x14ac:dyDescent="0.45">
      <c r="A2772" t="s">
        <v>8221</v>
      </c>
      <c r="B2772">
        <v>33</v>
      </c>
    </row>
    <row r="2773" spans="1:2" hidden="1" x14ac:dyDescent="0.45">
      <c r="A2773" t="s">
        <v>8221</v>
      </c>
      <c r="B2773">
        <v>0</v>
      </c>
    </row>
    <row r="2774" spans="1:2" hidden="1" x14ac:dyDescent="0.45">
      <c r="A2774" t="s">
        <v>8221</v>
      </c>
      <c r="B2774">
        <v>0</v>
      </c>
    </row>
    <row r="2775" spans="1:2" hidden="1" x14ac:dyDescent="0.45">
      <c r="A2775" t="s">
        <v>8221</v>
      </c>
      <c r="B2775">
        <v>1</v>
      </c>
    </row>
    <row r="2776" spans="1:2" hidden="1" x14ac:dyDescent="0.45">
      <c r="A2776" t="s">
        <v>8221</v>
      </c>
      <c r="B2776">
        <v>13</v>
      </c>
    </row>
    <row r="2777" spans="1:2" hidden="1" x14ac:dyDescent="0.45">
      <c r="A2777" t="s">
        <v>8221</v>
      </c>
      <c r="B2777">
        <v>2</v>
      </c>
    </row>
    <row r="2778" spans="1:2" hidden="1" x14ac:dyDescent="0.45">
      <c r="A2778" t="s">
        <v>8221</v>
      </c>
      <c r="B2778">
        <v>36</v>
      </c>
    </row>
    <row r="2779" spans="1:2" hidden="1" x14ac:dyDescent="0.45">
      <c r="A2779" t="s">
        <v>8221</v>
      </c>
      <c r="B2779">
        <v>1</v>
      </c>
    </row>
    <row r="2780" spans="1:2" hidden="1" x14ac:dyDescent="0.45">
      <c r="A2780" t="s">
        <v>8221</v>
      </c>
      <c r="B2780">
        <v>15</v>
      </c>
    </row>
    <row r="2781" spans="1:2" hidden="1" x14ac:dyDescent="0.45">
      <c r="A2781" t="s">
        <v>8221</v>
      </c>
      <c r="B2781">
        <v>1</v>
      </c>
    </row>
    <row r="2782" spans="1:2" hidden="1" x14ac:dyDescent="0.45">
      <c r="A2782" t="s">
        <v>8221</v>
      </c>
      <c r="B2782">
        <v>0</v>
      </c>
    </row>
    <row r="2783" spans="1:2" x14ac:dyDescent="0.45">
      <c r="A2783" t="s">
        <v>8219</v>
      </c>
      <c r="B2783">
        <v>28</v>
      </c>
    </row>
    <row r="2784" spans="1:2" x14ac:dyDescent="0.45">
      <c r="A2784" t="s">
        <v>8219</v>
      </c>
      <c r="B2784">
        <v>18</v>
      </c>
    </row>
    <row r="2785" spans="1:2" x14ac:dyDescent="0.45">
      <c r="A2785" t="s">
        <v>8219</v>
      </c>
      <c r="B2785">
        <v>61</v>
      </c>
    </row>
    <row r="2786" spans="1:2" x14ac:dyDescent="0.45">
      <c r="A2786" t="s">
        <v>8219</v>
      </c>
      <c r="B2786">
        <v>108</v>
      </c>
    </row>
    <row r="2787" spans="1:2" x14ac:dyDescent="0.45">
      <c r="A2787" t="s">
        <v>8219</v>
      </c>
      <c r="B2787">
        <v>142</v>
      </c>
    </row>
    <row r="2788" spans="1:2" x14ac:dyDescent="0.45">
      <c r="A2788" t="s">
        <v>8219</v>
      </c>
      <c r="B2788">
        <v>74</v>
      </c>
    </row>
    <row r="2789" spans="1:2" x14ac:dyDescent="0.45">
      <c r="A2789" t="s">
        <v>8219</v>
      </c>
      <c r="B2789">
        <v>38</v>
      </c>
    </row>
    <row r="2790" spans="1:2" x14ac:dyDescent="0.45">
      <c r="A2790" t="s">
        <v>8219</v>
      </c>
      <c r="B2790">
        <v>20</v>
      </c>
    </row>
    <row r="2791" spans="1:2" x14ac:dyDescent="0.45">
      <c r="A2791" t="s">
        <v>8219</v>
      </c>
      <c r="B2791">
        <v>24</v>
      </c>
    </row>
    <row r="2792" spans="1:2" x14ac:dyDescent="0.45">
      <c r="A2792" t="s">
        <v>8219</v>
      </c>
      <c r="B2792">
        <v>66</v>
      </c>
    </row>
    <row r="2793" spans="1:2" x14ac:dyDescent="0.45">
      <c r="A2793" t="s">
        <v>8219</v>
      </c>
      <c r="B2793">
        <v>28</v>
      </c>
    </row>
    <row r="2794" spans="1:2" x14ac:dyDescent="0.45">
      <c r="A2794" t="s">
        <v>8219</v>
      </c>
      <c r="B2794">
        <v>24</v>
      </c>
    </row>
    <row r="2795" spans="1:2" x14ac:dyDescent="0.45">
      <c r="A2795" t="s">
        <v>8219</v>
      </c>
      <c r="B2795">
        <v>73</v>
      </c>
    </row>
    <row r="2796" spans="1:2" x14ac:dyDescent="0.45">
      <c r="A2796" t="s">
        <v>8219</v>
      </c>
      <c r="B2796">
        <v>3</v>
      </c>
    </row>
    <row r="2797" spans="1:2" x14ac:dyDescent="0.45">
      <c r="A2797" t="s">
        <v>8219</v>
      </c>
      <c r="B2797">
        <v>20</v>
      </c>
    </row>
    <row r="2798" spans="1:2" x14ac:dyDescent="0.45">
      <c r="A2798" t="s">
        <v>8219</v>
      </c>
      <c r="B2798">
        <v>21</v>
      </c>
    </row>
    <row r="2799" spans="1:2" x14ac:dyDescent="0.45">
      <c r="A2799" t="s">
        <v>8219</v>
      </c>
      <c r="B2799">
        <v>94</v>
      </c>
    </row>
    <row r="2800" spans="1:2" x14ac:dyDescent="0.45">
      <c r="A2800" t="s">
        <v>8219</v>
      </c>
      <c r="B2800">
        <v>139</v>
      </c>
    </row>
    <row r="2801" spans="1:2" x14ac:dyDescent="0.45">
      <c r="A2801" t="s">
        <v>8219</v>
      </c>
      <c r="B2801">
        <v>130</v>
      </c>
    </row>
    <row r="2802" spans="1:2" x14ac:dyDescent="0.45">
      <c r="A2802" t="s">
        <v>8219</v>
      </c>
      <c r="B2802">
        <v>31</v>
      </c>
    </row>
    <row r="2803" spans="1:2" x14ac:dyDescent="0.45">
      <c r="A2803" t="s">
        <v>8219</v>
      </c>
      <c r="B2803">
        <v>13</v>
      </c>
    </row>
    <row r="2804" spans="1:2" x14ac:dyDescent="0.45">
      <c r="A2804" t="s">
        <v>8219</v>
      </c>
      <c r="B2804">
        <v>90</v>
      </c>
    </row>
    <row r="2805" spans="1:2" x14ac:dyDescent="0.45">
      <c r="A2805" t="s">
        <v>8219</v>
      </c>
      <c r="B2805">
        <v>141</v>
      </c>
    </row>
    <row r="2806" spans="1:2" x14ac:dyDescent="0.45">
      <c r="A2806" t="s">
        <v>8219</v>
      </c>
      <c r="B2806">
        <v>23</v>
      </c>
    </row>
    <row r="2807" spans="1:2" x14ac:dyDescent="0.45">
      <c r="A2807" t="s">
        <v>8219</v>
      </c>
      <c r="B2807">
        <v>18</v>
      </c>
    </row>
    <row r="2808" spans="1:2" x14ac:dyDescent="0.45">
      <c r="A2808" t="s">
        <v>8219</v>
      </c>
      <c r="B2808">
        <v>76</v>
      </c>
    </row>
    <row r="2809" spans="1:2" x14ac:dyDescent="0.45">
      <c r="A2809" t="s">
        <v>8219</v>
      </c>
      <c r="B2809">
        <v>93</v>
      </c>
    </row>
    <row r="2810" spans="1:2" x14ac:dyDescent="0.45">
      <c r="A2810" t="s">
        <v>8219</v>
      </c>
      <c r="B2810">
        <v>69</v>
      </c>
    </row>
    <row r="2811" spans="1:2" x14ac:dyDescent="0.45">
      <c r="A2811" t="s">
        <v>8219</v>
      </c>
      <c r="B2811">
        <v>21</v>
      </c>
    </row>
    <row r="2812" spans="1:2" x14ac:dyDescent="0.45">
      <c r="A2812" t="s">
        <v>8219</v>
      </c>
      <c r="B2812">
        <v>57</v>
      </c>
    </row>
    <row r="2813" spans="1:2" x14ac:dyDescent="0.45">
      <c r="A2813" t="s">
        <v>8219</v>
      </c>
      <c r="B2813">
        <v>108</v>
      </c>
    </row>
    <row r="2814" spans="1:2" x14ac:dyDescent="0.45">
      <c r="A2814" t="s">
        <v>8219</v>
      </c>
      <c r="B2814">
        <v>83</v>
      </c>
    </row>
    <row r="2815" spans="1:2" x14ac:dyDescent="0.45">
      <c r="A2815" t="s">
        <v>8219</v>
      </c>
      <c r="B2815">
        <v>96</v>
      </c>
    </row>
    <row r="2816" spans="1:2" x14ac:dyDescent="0.45">
      <c r="A2816" t="s">
        <v>8219</v>
      </c>
      <c r="B2816">
        <v>64</v>
      </c>
    </row>
    <row r="2817" spans="1:2" x14ac:dyDescent="0.45">
      <c r="A2817" t="s">
        <v>8219</v>
      </c>
      <c r="B2817">
        <v>14</v>
      </c>
    </row>
    <row r="2818" spans="1:2" x14ac:dyDescent="0.45">
      <c r="A2818" t="s">
        <v>8219</v>
      </c>
      <c r="B2818">
        <v>169</v>
      </c>
    </row>
    <row r="2819" spans="1:2" x14ac:dyDescent="0.45">
      <c r="A2819" t="s">
        <v>8219</v>
      </c>
      <c r="B2819">
        <v>33</v>
      </c>
    </row>
    <row r="2820" spans="1:2" x14ac:dyDescent="0.45">
      <c r="A2820" t="s">
        <v>8219</v>
      </c>
      <c r="B2820">
        <v>102</v>
      </c>
    </row>
    <row r="2821" spans="1:2" x14ac:dyDescent="0.45">
      <c r="A2821" t="s">
        <v>8219</v>
      </c>
      <c r="B2821">
        <v>104</v>
      </c>
    </row>
    <row r="2822" spans="1:2" x14ac:dyDescent="0.45">
      <c r="A2822" t="s">
        <v>8219</v>
      </c>
      <c r="B2822">
        <v>20</v>
      </c>
    </row>
    <row r="2823" spans="1:2" x14ac:dyDescent="0.45">
      <c r="A2823" t="s">
        <v>8219</v>
      </c>
      <c r="B2823">
        <v>35</v>
      </c>
    </row>
    <row r="2824" spans="1:2" x14ac:dyDescent="0.45">
      <c r="A2824" t="s">
        <v>8219</v>
      </c>
      <c r="B2824">
        <v>94</v>
      </c>
    </row>
    <row r="2825" spans="1:2" x14ac:dyDescent="0.45">
      <c r="A2825" t="s">
        <v>8219</v>
      </c>
      <c r="B2825">
        <v>14</v>
      </c>
    </row>
    <row r="2826" spans="1:2" x14ac:dyDescent="0.45">
      <c r="A2826" t="s">
        <v>8219</v>
      </c>
      <c r="B2826">
        <v>15</v>
      </c>
    </row>
    <row r="2827" spans="1:2" x14ac:dyDescent="0.45">
      <c r="A2827" t="s">
        <v>8219</v>
      </c>
      <c r="B2827">
        <v>51</v>
      </c>
    </row>
    <row r="2828" spans="1:2" x14ac:dyDescent="0.45">
      <c r="A2828" t="s">
        <v>8219</v>
      </c>
      <c r="B2828">
        <v>19</v>
      </c>
    </row>
    <row r="2829" spans="1:2" x14ac:dyDescent="0.45">
      <c r="A2829" t="s">
        <v>8219</v>
      </c>
      <c r="B2829">
        <v>23</v>
      </c>
    </row>
    <row r="2830" spans="1:2" x14ac:dyDescent="0.45">
      <c r="A2830" t="s">
        <v>8219</v>
      </c>
      <c r="B2830">
        <v>97</v>
      </c>
    </row>
    <row r="2831" spans="1:2" x14ac:dyDescent="0.45">
      <c r="A2831" t="s">
        <v>8219</v>
      </c>
      <c r="B2831">
        <v>76</v>
      </c>
    </row>
    <row r="2832" spans="1:2" x14ac:dyDescent="0.45">
      <c r="A2832" t="s">
        <v>8219</v>
      </c>
      <c r="B2832">
        <v>11</v>
      </c>
    </row>
    <row r="2833" spans="1:2" x14ac:dyDescent="0.45">
      <c r="A2833" t="s">
        <v>8219</v>
      </c>
      <c r="B2833">
        <v>52</v>
      </c>
    </row>
    <row r="2834" spans="1:2" x14ac:dyDescent="0.45">
      <c r="A2834" t="s">
        <v>8219</v>
      </c>
      <c r="B2834">
        <v>95</v>
      </c>
    </row>
    <row r="2835" spans="1:2" x14ac:dyDescent="0.45">
      <c r="A2835" t="s">
        <v>8219</v>
      </c>
      <c r="B2835">
        <v>35</v>
      </c>
    </row>
    <row r="2836" spans="1:2" x14ac:dyDescent="0.45">
      <c r="A2836" t="s">
        <v>8219</v>
      </c>
      <c r="B2836">
        <v>21</v>
      </c>
    </row>
    <row r="2837" spans="1:2" x14ac:dyDescent="0.45">
      <c r="A2837" t="s">
        <v>8219</v>
      </c>
      <c r="B2837">
        <v>93</v>
      </c>
    </row>
    <row r="2838" spans="1:2" x14ac:dyDescent="0.45">
      <c r="A2838" t="s">
        <v>8219</v>
      </c>
      <c r="B2838">
        <v>11</v>
      </c>
    </row>
    <row r="2839" spans="1:2" x14ac:dyDescent="0.45">
      <c r="A2839" t="s">
        <v>8219</v>
      </c>
      <c r="B2839">
        <v>21</v>
      </c>
    </row>
    <row r="2840" spans="1:2" x14ac:dyDescent="0.45">
      <c r="A2840" t="s">
        <v>8219</v>
      </c>
      <c r="B2840">
        <v>54</v>
      </c>
    </row>
    <row r="2841" spans="1:2" x14ac:dyDescent="0.45">
      <c r="A2841" t="s">
        <v>8219</v>
      </c>
      <c r="B2841">
        <v>31</v>
      </c>
    </row>
    <row r="2842" spans="1:2" x14ac:dyDescent="0.45">
      <c r="A2842" t="s">
        <v>8219</v>
      </c>
      <c r="B2842">
        <v>132</v>
      </c>
    </row>
    <row r="2843" spans="1:2" hidden="1" x14ac:dyDescent="0.45">
      <c r="A2843" t="s">
        <v>8221</v>
      </c>
      <c r="B2843">
        <v>1</v>
      </c>
    </row>
    <row r="2844" spans="1:2" hidden="1" x14ac:dyDescent="0.45">
      <c r="A2844" t="s">
        <v>8221</v>
      </c>
      <c r="B2844">
        <v>0</v>
      </c>
    </row>
    <row r="2845" spans="1:2" hidden="1" x14ac:dyDescent="0.45">
      <c r="A2845" t="s">
        <v>8221</v>
      </c>
      <c r="B2845">
        <v>0</v>
      </c>
    </row>
    <row r="2846" spans="1:2" hidden="1" x14ac:dyDescent="0.45">
      <c r="A2846" t="s">
        <v>8221</v>
      </c>
      <c r="B2846">
        <v>1</v>
      </c>
    </row>
    <row r="2847" spans="1:2" hidden="1" x14ac:dyDescent="0.45">
      <c r="A2847" t="s">
        <v>8221</v>
      </c>
      <c r="B2847">
        <v>39</v>
      </c>
    </row>
    <row r="2848" spans="1:2" hidden="1" x14ac:dyDescent="0.45">
      <c r="A2848" t="s">
        <v>8221</v>
      </c>
      <c r="B2848">
        <v>0</v>
      </c>
    </row>
    <row r="2849" spans="1:2" hidden="1" x14ac:dyDescent="0.45">
      <c r="A2849" t="s">
        <v>8221</v>
      </c>
      <c r="B2849">
        <v>0</v>
      </c>
    </row>
    <row r="2850" spans="1:2" hidden="1" x14ac:dyDescent="0.45">
      <c r="A2850" t="s">
        <v>8221</v>
      </c>
      <c r="B2850">
        <v>3</v>
      </c>
    </row>
    <row r="2851" spans="1:2" hidden="1" x14ac:dyDescent="0.45">
      <c r="A2851" t="s">
        <v>8221</v>
      </c>
      <c r="B2851">
        <v>1</v>
      </c>
    </row>
    <row r="2852" spans="1:2" hidden="1" x14ac:dyDescent="0.45">
      <c r="A2852" t="s">
        <v>8221</v>
      </c>
      <c r="B2852">
        <v>13</v>
      </c>
    </row>
    <row r="2853" spans="1:2" hidden="1" x14ac:dyDescent="0.45">
      <c r="A2853" t="s">
        <v>8221</v>
      </c>
      <c r="B2853">
        <v>0</v>
      </c>
    </row>
    <row r="2854" spans="1:2" hidden="1" x14ac:dyDescent="0.45">
      <c r="A2854" t="s">
        <v>8221</v>
      </c>
      <c r="B2854">
        <v>6</v>
      </c>
    </row>
    <row r="2855" spans="1:2" hidden="1" x14ac:dyDescent="0.45">
      <c r="A2855" t="s">
        <v>8221</v>
      </c>
      <c r="B2855">
        <v>0</v>
      </c>
    </row>
    <row r="2856" spans="1:2" hidden="1" x14ac:dyDescent="0.45">
      <c r="A2856" t="s">
        <v>8221</v>
      </c>
      <c r="B2856">
        <v>14</v>
      </c>
    </row>
    <row r="2857" spans="1:2" hidden="1" x14ac:dyDescent="0.45">
      <c r="A2857" t="s">
        <v>8221</v>
      </c>
      <c r="B2857">
        <v>5</v>
      </c>
    </row>
    <row r="2858" spans="1:2" hidden="1" x14ac:dyDescent="0.45">
      <c r="A2858" t="s">
        <v>8221</v>
      </c>
      <c r="B2858">
        <v>6</v>
      </c>
    </row>
    <row r="2859" spans="1:2" hidden="1" x14ac:dyDescent="0.45">
      <c r="A2859" t="s">
        <v>8221</v>
      </c>
      <c r="B2859">
        <v>15</v>
      </c>
    </row>
    <row r="2860" spans="1:2" hidden="1" x14ac:dyDescent="0.45">
      <c r="A2860" t="s">
        <v>8221</v>
      </c>
      <c r="B2860">
        <v>0</v>
      </c>
    </row>
    <row r="2861" spans="1:2" hidden="1" x14ac:dyDescent="0.45">
      <c r="A2861" t="s">
        <v>8221</v>
      </c>
      <c r="B2861">
        <v>1</v>
      </c>
    </row>
    <row r="2862" spans="1:2" hidden="1" x14ac:dyDescent="0.45">
      <c r="A2862" t="s">
        <v>8221</v>
      </c>
      <c r="B2862">
        <v>9</v>
      </c>
    </row>
    <row r="2863" spans="1:2" hidden="1" x14ac:dyDescent="0.45">
      <c r="A2863" t="s">
        <v>8221</v>
      </c>
      <c r="B2863">
        <v>3</v>
      </c>
    </row>
    <row r="2864" spans="1:2" hidden="1" x14ac:dyDescent="0.45">
      <c r="A2864" t="s">
        <v>8221</v>
      </c>
      <c r="B2864">
        <v>3</v>
      </c>
    </row>
    <row r="2865" spans="1:2" hidden="1" x14ac:dyDescent="0.45">
      <c r="A2865" t="s">
        <v>8221</v>
      </c>
      <c r="B2865">
        <v>1</v>
      </c>
    </row>
    <row r="2866" spans="1:2" hidden="1" x14ac:dyDescent="0.45">
      <c r="A2866" t="s">
        <v>8221</v>
      </c>
      <c r="B2866">
        <v>3</v>
      </c>
    </row>
    <row r="2867" spans="1:2" hidden="1" x14ac:dyDescent="0.45">
      <c r="A2867" t="s">
        <v>8221</v>
      </c>
      <c r="B2867">
        <v>0</v>
      </c>
    </row>
    <row r="2868" spans="1:2" hidden="1" x14ac:dyDescent="0.45">
      <c r="A2868" t="s">
        <v>8221</v>
      </c>
      <c r="B2868">
        <v>2</v>
      </c>
    </row>
    <row r="2869" spans="1:2" hidden="1" x14ac:dyDescent="0.45">
      <c r="A2869" t="s">
        <v>8221</v>
      </c>
      <c r="B2869">
        <v>10</v>
      </c>
    </row>
    <row r="2870" spans="1:2" hidden="1" x14ac:dyDescent="0.45">
      <c r="A2870" t="s">
        <v>8221</v>
      </c>
      <c r="B2870">
        <v>60</v>
      </c>
    </row>
    <row r="2871" spans="1:2" hidden="1" x14ac:dyDescent="0.45">
      <c r="A2871" t="s">
        <v>8221</v>
      </c>
      <c r="B2871">
        <v>5</v>
      </c>
    </row>
    <row r="2872" spans="1:2" hidden="1" x14ac:dyDescent="0.45">
      <c r="A2872" t="s">
        <v>8221</v>
      </c>
      <c r="B2872">
        <v>9</v>
      </c>
    </row>
    <row r="2873" spans="1:2" hidden="1" x14ac:dyDescent="0.45">
      <c r="A2873" t="s">
        <v>8221</v>
      </c>
      <c r="B2873">
        <v>13</v>
      </c>
    </row>
    <row r="2874" spans="1:2" hidden="1" x14ac:dyDescent="0.45">
      <c r="A2874" t="s">
        <v>8221</v>
      </c>
      <c r="B2874">
        <v>0</v>
      </c>
    </row>
    <row r="2875" spans="1:2" hidden="1" x14ac:dyDescent="0.45">
      <c r="A2875" t="s">
        <v>8221</v>
      </c>
      <c r="B2875">
        <v>8</v>
      </c>
    </row>
    <row r="2876" spans="1:2" hidden="1" x14ac:dyDescent="0.45">
      <c r="A2876" t="s">
        <v>8221</v>
      </c>
      <c r="B2876">
        <v>3</v>
      </c>
    </row>
    <row r="2877" spans="1:2" hidden="1" x14ac:dyDescent="0.45">
      <c r="A2877" t="s">
        <v>8221</v>
      </c>
      <c r="B2877">
        <v>3</v>
      </c>
    </row>
    <row r="2878" spans="1:2" hidden="1" x14ac:dyDescent="0.45">
      <c r="A2878" t="s">
        <v>8221</v>
      </c>
      <c r="B2878">
        <v>0</v>
      </c>
    </row>
    <row r="2879" spans="1:2" hidden="1" x14ac:dyDescent="0.45">
      <c r="A2879" t="s">
        <v>8221</v>
      </c>
      <c r="B2879">
        <v>6</v>
      </c>
    </row>
    <row r="2880" spans="1:2" hidden="1" x14ac:dyDescent="0.45">
      <c r="A2880" t="s">
        <v>8221</v>
      </c>
      <c r="B2880">
        <v>4</v>
      </c>
    </row>
    <row r="2881" spans="1:2" hidden="1" x14ac:dyDescent="0.45">
      <c r="A2881" t="s">
        <v>8221</v>
      </c>
      <c r="B2881">
        <v>1</v>
      </c>
    </row>
    <row r="2882" spans="1:2" hidden="1" x14ac:dyDescent="0.45">
      <c r="A2882" t="s">
        <v>8221</v>
      </c>
      <c r="B2882">
        <v>29</v>
      </c>
    </row>
    <row r="2883" spans="1:2" hidden="1" x14ac:dyDescent="0.45">
      <c r="A2883" t="s">
        <v>8221</v>
      </c>
      <c r="B2883">
        <v>0</v>
      </c>
    </row>
    <row r="2884" spans="1:2" hidden="1" x14ac:dyDescent="0.45">
      <c r="A2884" t="s">
        <v>8221</v>
      </c>
      <c r="B2884">
        <v>4</v>
      </c>
    </row>
    <row r="2885" spans="1:2" hidden="1" x14ac:dyDescent="0.45">
      <c r="A2885" t="s">
        <v>8221</v>
      </c>
      <c r="B2885">
        <v>5</v>
      </c>
    </row>
    <row r="2886" spans="1:2" hidden="1" x14ac:dyDescent="0.45">
      <c r="A2886" t="s">
        <v>8221</v>
      </c>
      <c r="B2886">
        <v>4</v>
      </c>
    </row>
    <row r="2887" spans="1:2" hidden="1" x14ac:dyDescent="0.45">
      <c r="A2887" t="s">
        <v>8221</v>
      </c>
      <c r="B2887">
        <v>5</v>
      </c>
    </row>
    <row r="2888" spans="1:2" hidden="1" x14ac:dyDescent="0.45">
      <c r="A2888" t="s">
        <v>8221</v>
      </c>
      <c r="B2888">
        <v>1</v>
      </c>
    </row>
    <row r="2889" spans="1:2" hidden="1" x14ac:dyDescent="0.45">
      <c r="A2889" t="s">
        <v>8221</v>
      </c>
      <c r="B2889">
        <v>1</v>
      </c>
    </row>
    <row r="2890" spans="1:2" hidden="1" x14ac:dyDescent="0.45">
      <c r="A2890" t="s">
        <v>8221</v>
      </c>
      <c r="B2890">
        <v>0</v>
      </c>
    </row>
    <row r="2891" spans="1:2" hidden="1" x14ac:dyDescent="0.45">
      <c r="A2891" t="s">
        <v>8221</v>
      </c>
      <c r="B2891">
        <v>14</v>
      </c>
    </row>
    <row r="2892" spans="1:2" hidden="1" x14ac:dyDescent="0.45">
      <c r="A2892" t="s">
        <v>8221</v>
      </c>
      <c r="B2892">
        <v>3</v>
      </c>
    </row>
    <row r="2893" spans="1:2" hidden="1" x14ac:dyDescent="0.45">
      <c r="A2893" t="s">
        <v>8221</v>
      </c>
      <c r="B2893">
        <v>10</v>
      </c>
    </row>
    <row r="2894" spans="1:2" hidden="1" x14ac:dyDescent="0.45">
      <c r="A2894" t="s">
        <v>8221</v>
      </c>
      <c r="B2894">
        <v>17</v>
      </c>
    </row>
    <row r="2895" spans="1:2" hidden="1" x14ac:dyDescent="0.45">
      <c r="A2895" t="s">
        <v>8221</v>
      </c>
      <c r="B2895">
        <v>2</v>
      </c>
    </row>
    <row r="2896" spans="1:2" hidden="1" x14ac:dyDescent="0.45">
      <c r="A2896" t="s">
        <v>8221</v>
      </c>
      <c r="B2896">
        <v>0</v>
      </c>
    </row>
    <row r="2897" spans="1:2" hidden="1" x14ac:dyDescent="0.45">
      <c r="A2897" t="s">
        <v>8221</v>
      </c>
      <c r="B2897">
        <v>4</v>
      </c>
    </row>
    <row r="2898" spans="1:2" hidden="1" x14ac:dyDescent="0.45">
      <c r="A2898" t="s">
        <v>8221</v>
      </c>
      <c r="B2898">
        <v>12</v>
      </c>
    </row>
    <row r="2899" spans="1:2" hidden="1" x14ac:dyDescent="0.45">
      <c r="A2899" t="s">
        <v>8221</v>
      </c>
      <c r="B2899">
        <v>3</v>
      </c>
    </row>
    <row r="2900" spans="1:2" hidden="1" x14ac:dyDescent="0.45">
      <c r="A2900" t="s">
        <v>8221</v>
      </c>
      <c r="B2900">
        <v>12</v>
      </c>
    </row>
    <row r="2901" spans="1:2" hidden="1" x14ac:dyDescent="0.45">
      <c r="A2901" t="s">
        <v>8221</v>
      </c>
      <c r="B2901">
        <v>0</v>
      </c>
    </row>
    <row r="2902" spans="1:2" hidden="1" x14ac:dyDescent="0.45">
      <c r="A2902" t="s">
        <v>8221</v>
      </c>
      <c r="B2902">
        <v>7</v>
      </c>
    </row>
    <row r="2903" spans="1:2" hidden="1" x14ac:dyDescent="0.45">
      <c r="A2903" t="s">
        <v>8221</v>
      </c>
      <c r="B2903">
        <v>2</v>
      </c>
    </row>
    <row r="2904" spans="1:2" hidden="1" x14ac:dyDescent="0.45">
      <c r="A2904" t="s">
        <v>8221</v>
      </c>
      <c r="B2904">
        <v>1</v>
      </c>
    </row>
    <row r="2905" spans="1:2" hidden="1" x14ac:dyDescent="0.45">
      <c r="A2905" t="s">
        <v>8221</v>
      </c>
      <c r="B2905">
        <v>4</v>
      </c>
    </row>
    <row r="2906" spans="1:2" hidden="1" x14ac:dyDescent="0.45">
      <c r="A2906" t="s">
        <v>8221</v>
      </c>
      <c r="B2906">
        <v>4</v>
      </c>
    </row>
    <row r="2907" spans="1:2" hidden="1" x14ac:dyDescent="0.45">
      <c r="A2907" t="s">
        <v>8221</v>
      </c>
      <c r="B2907">
        <v>17</v>
      </c>
    </row>
    <row r="2908" spans="1:2" hidden="1" x14ac:dyDescent="0.45">
      <c r="A2908" t="s">
        <v>8221</v>
      </c>
      <c r="B2908">
        <v>7</v>
      </c>
    </row>
    <row r="2909" spans="1:2" hidden="1" x14ac:dyDescent="0.45">
      <c r="A2909" t="s">
        <v>8221</v>
      </c>
      <c r="B2909">
        <v>2</v>
      </c>
    </row>
    <row r="2910" spans="1:2" hidden="1" x14ac:dyDescent="0.45">
      <c r="A2910" t="s">
        <v>8221</v>
      </c>
      <c r="B2910">
        <v>5</v>
      </c>
    </row>
    <row r="2911" spans="1:2" hidden="1" x14ac:dyDescent="0.45">
      <c r="A2911" t="s">
        <v>8221</v>
      </c>
      <c r="B2911">
        <v>1</v>
      </c>
    </row>
    <row r="2912" spans="1:2" hidden="1" x14ac:dyDescent="0.45">
      <c r="A2912" t="s">
        <v>8221</v>
      </c>
      <c r="B2912">
        <v>1</v>
      </c>
    </row>
    <row r="2913" spans="1:2" hidden="1" x14ac:dyDescent="0.45">
      <c r="A2913" t="s">
        <v>8221</v>
      </c>
      <c r="B2913">
        <v>14</v>
      </c>
    </row>
    <row r="2914" spans="1:2" hidden="1" x14ac:dyDescent="0.45">
      <c r="A2914" t="s">
        <v>8221</v>
      </c>
      <c r="B2914">
        <v>26</v>
      </c>
    </row>
    <row r="2915" spans="1:2" hidden="1" x14ac:dyDescent="0.45">
      <c r="A2915" t="s">
        <v>8221</v>
      </c>
      <c r="B2915">
        <v>2</v>
      </c>
    </row>
    <row r="2916" spans="1:2" hidden="1" x14ac:dyDescent="0.45">
      <c r="A2916" t="s">
        <v>8221</v>
      </c>
      <c r="B2916">
        <v>1</v>
      </c>
    </row>
    <row r="2917" spans="1:2" hidden="1" x14ac:dyDescent="0.45">
      <c r="A2917" t="s">
        <v>8221</v>
      </c>
      <c r="B2917">
        <v>3</v>
      </c>
    </row>
    <row r="2918" spans="1:2" hidden="1" x14ac:dyDescent="0.45">
      <c r="A2918" t="s">
        <v>8221</v>
      </c>
      <c r="B2918">
        <v>7</v>
      </c>
    </row>
    <row r="2919" spans="1:2" hidden="1" x14ac:dyDescent="0.45">
      <c r="A2919" t="s">
        <v>8221</v>
      </c>
      <c r="B2919">
        <v>9</v>
      </c>
    </row>
    <row r="2920" spans="1:2" hidden="1" x14ac:dyDescent="0.45">
      <c r="A2920" t="s">
        <v>8221</v>
      </c>
      <c r="B2920">
        <v>20</v>
      </c>
    </row>
    <row r="2921" spans="1:2" hidden="1" x14ac:dyDescent="0.45">
      <c r="A2921" t="s">
        <v>8221</v>
      </c>
      <c r="B2921">
        <v>6</v>
      </c>
    </row>
    <row r="2922" spans="1:2" hidden="1" x14ac:dyDescent="0.45">
      <c r="A2922" t="s">
        <v>8221</v>
      </c>
      <c r="B2922">
        <v>13</v>
      </c>
    </row>
    <row r="2923" spans="1:2" x14ac:dyDescent="0.45">
      <c r="A2923" t="s">
        <v>8219</v>
      </c>
      <c r="B2923">
        <v>3</v>
      </c>
    </row>
    <row r="2924" spans="1:2" x14ac:dyDescent="0.45">
      <c r="A2924" t="s">
        <v>8219</v>
      </c>
      <c r="B2924">
        <v>6</v>
      </c>
    </row>
    <row r="2925" spans="1:2" x14ac:dyDescent="0.45">
      <c r="A2925" t="s">
        <v>8219</v>
      </c>
      <c r="B2925">
        <v>10</v>
      </c>
    </row>
    <row r="2926" spans="1:2" x14ac:dyDescent="0.45">
      <c r="A2926" t="s">
        <v>8219</v>
      </c>
      <c r="B2926">
        <v>147</v>
      </c>
    </row>
    <row r="2927" spans="1:2" x14ac:dyDescent="0.45">
      <c r="A2927" t="s">
        <v>8219</v>
      </c>
      <c r="B2927">
        <v>199</v>
      </c>
    </row>
    <row r="2928" spans="1:2" x14ac:dyDescent="0.45">
      <c r="A2928" t="s">
        <v>8219</v>
      </c>
      <c r="B2928">
        <v>50</v>
      </c>
    </row>
    <row r="2929" spans="1:2" x14ac:dyDescent="0.45">
      <c r="A2929" t="s">
        <v>8219</v>
      </c>
      <c r="B2929">
        <v>21</v>
      </c>
    </row>
    <row r="2930" spans="1:2" x14ac:dyDescent="0.45">
      <c r="A2930" t="s">
        <v>8219</v>
      </c>
      <c r="B2930">
        <v>24</v>
      </c>
    </row>
    <row r="2931" spans="1:2" x14ac:dyDescent="0.45">
      <c r="A2931" t="s">
        <v>8219</v>
      </c>
      <c r="B2931">
        <v>32</v>
      </c>
    </row>
    <row r="2932" spans="1:2" x14ac:dyDescent="0.45">
      <c r="A2932" t="s">
        <v>8219</v>
      </c>
      <c r="B2932">
        <v>62</v>
      </c>
    </row>
    <row r="2933" spans="1:2" x14ac:dyDescent="0.45">
      <c r="A2933" t="s">
        <v>8219</v>
      </c>
      <c r="B2933">
        <v>9</v>
      </c>
    </row>
    <row r="2934" spans="1:2" x14ac:dyDescent="0.45">
      <c r="A2934" t="s">
        <v>8219</v>
      </c>
      <c r="B2934">
        <v>38</v>
      </c>
    </row>
    <row r="2935" spans="1:2" x14ac:dyDescent="0.45">
      <c r="A2935" t="s">
        <v>8219</v>
      </c>
      <c r="B2935">
        <v>54</v>
      </c>
    </row>
    <row r="2936" spans="1:2" x14ac:dyDescent="0.45">
      <c r="A2936" t="s">
        <v>8219</v>
      </c>
      <c r="B2936">
        <v>37</v>
      </c>
    </row>
    <row r="2937" spans="1:2" x14ac:dyDescent="0.45">
      <c r="A2937" t="s">
        <v>8219</v>
      </c>
      <c r="B2937">
        <v>39</v>
      </c>
    </row>
    <row r="2938" spans="1:2" x14ac:dyDescent="0.45">
      <c r="A2938" t="s">
        <v>8219</v>
      </c>
      <c r="B2938">
        <v>34</v>
      </c>
    </row>
    <row r="2939" spans="1:2" x14ac:dyDescent="0.45">
      <c r="A2939" t="s">
        <v>8219</v>
      </c>
      <c r="B2939">
        <v>55</v>
      </c>
    </row>
    <row r="2940" spans="1:2" x14ac:dyDescent="0.45">
      <c r="A2940" t="s">
        <v>8219</v>
      </c>
      <c r="B2940">
        <v>32</v>
      </c>
    </row>
    <row r="2941" spans="1:2" x14ac:dyDescent="0.45">
      <c r="A2941" t="s">
        <v>8219</v>
      </c>
      <c r="B2941">
        <v>25</v>
      </c>
    </row>
    <row r="2942" spans="1:2" x14ac:dyDescent="0.45">
      <c r="A2942" t="s">
        <v>8219</v>
      </c>
      <c r="B2942">
        <v>33</v>
      </c>
    </row>
    <row r="2943" spans="1:2" hidden="1" x14ac:dyDescent="0.45">
      <c r="A2943" t="s">
        <v>8221</v>
      </c>
      <c r="B2943">
        <v>1</v>
      </c>
    </row>
    <row r="2944" spans="1:2" hidden="1" x14ac:dyDescent="0.45">
      <c r="A2944" t="s">
        <v>8221</v>
      </c>
      <c r="B2944">
        <v>202</v>
      </c>
    </row>
    <row r="2945" spans="1:2" hidden="1" x14ac:dyDescent="0.45">
      <c r="A2945" t="s">
        <v>8221</v>
      </c>
      <c r="B2945">
        <v>0</v>
      </c>
    </row>
    <row r="2946" spans="1:2" hidden="1" x14ac:dyDescent="0.45">
      <c r="A2946" t="s">
        <v>8221</v>
      </c>
      <c r="B2946">
        <v>1</v>
      </c>
    </row>
    <row r="2947" spans="1:2" hidden="1" x14ac:dyDescent="0.45">
      <c r="A2947" t="s">
        <v>8221</v>
      </c>
      <c r="B2947">
        <v>0</v>
      </c>
    </row>
    <row r="2948" spans="1:2" hidden="1" x14ac:dyDescent="0.45">
      <c r="A2948" t="s">
        <v>8221</v>
      </c>
      <c r="B2948">
        <v>2</v>
      </c>
    </row>
    <row r="2949" spans="1:2" hidden="1" x14ac:dyDescent="0.45">
      <c r="A2949" t="s">
        <v>8221</v>
      </c>
      <c r="B2949">
        <v>13</v>
      </c>
    </row>
    <row r="2950" spans="1:2" hidden="1" x14ac:dyDescent="0.45">
      <c r="A2950" t="s">
        <v>8221</v>
      </c>
      <c r="B2950">
        <v>9</v>
      </c>
    </row>
    <row r="2951" spans="1:2" hidden="1" x14ac:dyDescent="0.45">
      <c r="A2951" t="s">
        <v>8221</v>
      </c>
      <c r="B2951">
        <v>2</v>
      </c>
    </row>
    <row r="2952" spans="1:2" hidden="1" x14ac:dyDescent="0.45">
      <c r="A2952" t="s">
        <v>8221</v>
      </c>
      <c r="B2952">
        <v>0</v>
      </c>
    </row>
    <row r="2953" spans="1:2" hidden="1" x14ac:dyDescent="0.45">
      <c r="A2953" t="s">
        <v>8220</v>
      </c>
      <c r="B2953">
        <v>58</v>
      </c>
    </row>
    <row r="2954" spans="1:2" hidden="1" x14ac:dyDescent="0.45">
      <c r="A2954" t="s">
        <v>8220</v>
      </c>
      <c r="B2954">
        <v>8</v>
      </c>
    </row>
    <row r="2955" spans="1:2" hidden="1" x14ac:dyDescent="0.45">
      <c r="A2955" t="s">
        <v>8220</v>
      </c>
      <c r="B2955">
        <v>3</v>
      </c>
    </row>
    <row r="2956" spans="1:2" hidden="1" x14ac:dyDescent="0.45">
      <c r="A2956" t="s">
        <v>8220</v>
      </c>
      <c r="B2956">
        <v>0</v>
      </c>
    </row>
    <row r="2957" spans="1:2" hidden="1" x14ac:dyDescent="0.45">
      <c r="A2957" t="s">
        <v>8220</v>
      </c>
      <c r="B2957">
        <v>11</v>
      </c>
    </row>
    <row r="2958" spans="1:2" hidden="1" x14ac:dyDescent="0.45">
      <c r="A2958" t="s">
        <v>8220</v>
      </c>
      <c r="B2958">
        <v>20</v>
      </c>
    </row>
    <row r="2959" spans="1:2" hidden="1" x14ac:dyDescent="0.45">
      <c r="A2959" t="s">
        <v>8220</v>
      </c>
      <c r="B2959">
        <v>3</v>
      </c>
    </row>
    <row r="2960" spans="1:2" hidden="1" x14ac:dyDescent="0.45">
      <c r="A2960" t="s">
        <v>8220</v>
      </c>
      <c r="B2960">
        <v>0</v>
      </c>
    </row>
    <row r="2961" spans="1:2" hidden="1" x14ac:dyDescent="0.45">
      <c r="A2961" t="s">
        <v>8220</v>
      </c>
      <c r="B2961">
        <v>0</v>
      </c>
    </row>
    <row r="2962" spans="1:2" hidden="1" x14ac:dyDescent="0.45">
      <c r="A2962" t="s">
        <v>8220</v>
      </c>
      <c r="B2962">
        <v>0</v>
      </c>
    </row>
    <row r="2963" spans="1:2" x14ac:dyDescent="0.45">
      <c r="A2963" t="s">
        <v>8219</v>
      </c>
      <c r="B2963">
        <v>108</v>
      </c>
    </row>
    <row r="2964" spans="1:2" x14ac:dyDescent="0.45">
      <c r="A2964" t="s">
        <v>8219</v>
      </c>
      <c r="B2964">
        <v>20</v>
      </c>
    </row>
    <row r="2965" spans="1:2" x14ac:dyDescent="0.45">
      <c r="A2965" t="s">
        <v>8219</v>
      </c>
      <c r="B2965">
        <v>98</v>
      </c>
    </row>
    <row r="2966" spans="1:2" x14ac:dyDescent="0.45">
      <c r="A2966" t="s">
        <v>8219</v>
      </c>
      <c r="B2966">
        <v>196</v>
      </c>
    </row>
    <row r="2967" spans="1:2" x14ac:dyDescent="0.45">
      <c r="A2967" t="s">
        <v>8219</v>
      </c>
      <c r="B2967">
        <v>39</v>
      </c>
    </row>
    <row r="2968" spans="1:2" x14ac:dyDescent="0.45">
      <c r="A2968" t="s">
        <v>8219</v>
      </c>
      <c r="B2968">
        <v>128</v>
      </c>
    </row>
    <row r="2969" spans="1:2" x14ac:dyDescent="0.45">
      <c r="A2969" t="s">
        <v>8219</v>
      </c>
      <c r="B2969">
        <v>71</v>
      </c>
    </row>
    <row r="2970" spans="1:2" x14ac:dyDescent="0.45">
      <c r="A2970" t="s">
        <v>8219</v>
      </c>
      <c r="B2970">
        <v>47</v>
      </c>
    </row>
    <row r="2971" spans="1:2" x14ac:dyDescent="0.45">
      <c r="A2971" t="s">
        <v>8219</v>
      </c>
      <c r="B2971">
        <v>17</v>
      </c>
    </row>
    <row r="2972" spans="1:2" x14ac:dyDescent="0.45">
      <c r="A2972" t="s">
        <v>8219</v>
      </c>
      <c r="B2972">
        <v>91</v>
      </c>
    </row>
    <row r="2973" spans="1:2" x14ac:dyDescent="0.45">
      <c r="A2973" t="s">
        <v>8219</v>
      </c>
      <c r="B2973">
        <v>43</v>
      </c>
    </row>
    <row r="2974" spans="1:2" x14ac:dyDescent="0.45">
      <c r="A2974" t="s">
        <v>8219</v>
      </c>
      <c r="B2974">
        <v>17</v>
      </c>
    </row>
    <row r="2975" spans="1:2" x14ac:dyDescent="0.45">
      <c r="A2975" t="s">
        <v>8219</v>
      </c>
      <c r="B2975">
        <v>33</v>
      </c>
    </row>
    <row r="2976" spans="1:2" x14ac:dyDescent="0.45">
      <c r="A2976" t="s">
        <v>8219</v>
      </c>
      <c r="B2976">
        <v>87</v>
      </c>
    </row>
    <row r="2977" spans="1:2" x14ac:dyDescent="0.45">
      <c r="A2977" t="s">
        <v>8219</v>
      </c>
      <c r="B2977">
        <v>113</v>
      </c>
    </row>
    <row r="2978" spans="1:2" x14ac:dyDescent="0.45">
      <c r="A2978" t="s">
        <v>8219</v>
      </c>
      <c r="B2978">
        <v>14</v>
      </c>
    </row>
    <row r="2979" spans="1:2" x14ac:dyDescent="0.45">
      <c r="A2979" t="s">
        <v>8219</v>
      </c>
      <c r="B2979">
        <v>30</v>
      </c>
    </row>
    <row r="2980" spans="1:2" x14ac:dyDescent="0.45">
      <c r="A2980" t="s">
        <v>8219</v>
      </c>
      <c r="B2980">
        <v>16</v>
      </c>
    </row>
    <row r="2981" spans="1:2" x14ac:dyDescent="0.45">
      <c r="A2981" t="s">
        <v>8219</v>
      </c>
      <c r="B2981">
        <v>46</v>
      </c>
    </row>
    <row r="2982" spans="1:2" x14ac:dyDescent="0.45">
      <c r="A2982" t="s">
        <v>8219</v>
      </c>
      <c r="B2982">
        <v>24</v>
      </c>
    </row>
    <row r="2983" spans="1:2" x14ac:dyDescent="0.45">
      <c r="A2983" t="s">
        <v>8219</v>
      </c>
      <c r="B2983">
        <v>97</v>
      </c>
    </row>
    <row r="2984" spans="1:2" x14ac:dyDescent="0.45">
      <c r="A2984" t="s">
        <v>8219</v>
      </c>
      <c r="B2984">
        <v>59</v>
      </c>
    </row>
    <row r="2985" spans="1:2" x14ac:dyDescent="0.45">
      <c r="A2985" t="s">
        <v>8219</v>
      </c>
      <c r="B2985">
        <v>1095</v>
      </c>
    </row>
    <row r="2986" spans="1:2" x14ac:dyDescent="0.45">
      <c r="A2986" t="s">
        <v>8219</v>
      </c>
      <c r="B2986">
        <v>218</v>
      </c>
    </row>
    <row r="2987" spans="1:2" x14ac:dyDescent="0.45">
      <c r="A2987" t="s">
        <v>8219</v>
      </c>
      <c r="B2987">
        <v>111</v>
      </c>
    </row>
    <row r="2988" spans="1:2" x14ac:dyDescent="0.45">
      <c r="A2988" t="s">
        <v>8219</v>
      </c>
      <c r="B2988">
        <v>56</v>
      </c>
    </row>
    <row r="2989" spans="1:2" x14ac:dyDescent="0.45">
      <c r="A2989" t="s">
        <v>8219</v>
      </c>
      <c r="B2989">
        <v>265</v>
      </c>
    </row>
    <row r="2990" spans="1:2" x14ac:dyDescent="0.45">
      <c r="A2990" t="s">
        <v>8219</v>
      </c>
      <c r="B2990">
        <v>28</v>
      </c>
    </row>
    <row r="2991" spans="1:2" x14ac:dyDescent="0.45">
      <c r="A2991" t="s">
        <v>8219</v>
      </c>
      <c r="B2991">
        <v>364</v>
      </c>
    </row>
    <row r="2992" spans="1:2" x14ac:dyDescent="0.45">
      <c r="A2992" t="s">
        <v>8219</v>
      </c>
      <c r="B2992">
        <v>27</v>
      </c>
    </row>
    <row r="2993" spans="1:2" x14ac:dyDescent="0.45">
      <c r="A2993" t="s">
        <v>8219</v>
      </c>
      <c r="B2993">
        <v>93</v>
      </c>
    </row>
    <row r="2994" spans="1:2" x14ac:dyDescent="0.45">
      <c r="A2994" t="s">
        <v>8219</v>
      </c>
      <c r="B2994">
        <v>64</v>
      </c>
    </row>
    <row r="2995" spans="1:2" x14ac:dyDescent="0.45">
      <c r="A2995" t="s">
        <v>8219</v>
      </c>
      <c r="B2995">
        <v>22</v>
      </c>
    </row>
    <row r="2996" spans="1:2" x14ac:dyDescent="0.45">
      <c r="A2996" t="s">
        <v>8219</v>
      </c>
      <c r="B2996">
        <v>59</v>
      </c>
    </row>
    <row r="2997" spans="1:2" x14ac:dyDescent="0.45">
      <c r="A2997" t="s">
        <v>8219</v>
      </c>
      <c r="B2997">
        <v>249</v>
      </c>
    </row>
    <row r="2998" spans="1:2" x14ac:dyDescent="0.45">
      <c r="A2998" t="s">
        <v>8219</v>
      </c>
      <c r="B2998">
        <v>392</v>
      </c>
    </row>
    <row r="2999" spans="1:2" x14ac:dyDescent="0.45">
      <c r="A2999" t="s">
        <v>8219</v>
      </c>
      <c r="B2999">
        <v>115</v>
      </c>
    </row>
    <row r="3000" spans="1:2" x14ac:dyDescent="0.45">
      <c r="A3000" t="s">
        <v>8219</v>
      </c>
      <c r="B3000">
        <v>433</v>
      </c>
    </row>
    <row r="3001" spans="1:2" x14ac:dyDescent="0.45">
      <c r="A3001" t="s">
        <v>8219</v>
      </c>
      <c r="B3001">
        <v>20</v>
      </c>
    </row>
    <row r="3002" spans="1:2" x14ac:dyDescent="0.45">
      <c r="A3002" t="s">
        <v>8219</v>
      </c>
      <c r="B3002">
        <v>8</v>
      </c>
    </row>
    <row r="3003" spans="1:2" x14ac:dyDescent="0.45">
      <c r="A3003" t="s">
        <v>8219</v>
      </c>
      <c r="B3003">
        <v>175</v>
      </c>
    </row>
    <row r="3004" spans="1:2" x14ac:dyDescent="0.45">
      <c r="A3004" t="s">
        <v>8219</v>
      </c>
      <c r="B3004">
        <v>104</v>
      </c>
    </row>
    <row r="3005" spans="1:2" x14ac:dyDescent="0.45">
      <c r="A3005" t="s">
        <v>8219</v>
      </c>
      <c r="B3005">
        <v>17</v>
      </c>
    </row>
    <row r="3006" spans="1:2" x14ac:dyDescent="0.45">
      <c r="A3006" t="s">
        <v>8219</v>
      </c>
      <c r="B3006">
        <v>277</v>
      </c>
    </row>
    <row r="3007" spans="1:2" x14ac:dyDescent="0.45">
      <c r="A3007" t="s">
        <v>8219</v>
      </c>
      <c r="B3007">
        <v>118</v>
      </c>
    </row>
    <row r="3008" spans="1:2" x14ac:dyDescent="0.45">
      <c r="A3008" t="s">
        <v>8219</v>
      </c>
      <c r="B3008">
        <v>97</v>
      </c>
    </row>
    <row r="3009" spans="1:2" x14ac:dyDescent="0.45">
      <c r="A3009" t="s">
        <v>8219</v>
      </c>
      <c r="B3009">
        <v>20</v>
      </c>
    </row>
    <row r="3010" spans="1:2" x14ac:dyDescent="0.45">
      <c r="A3010" t="s">
        <v>8219</v>
      </c>
      <c r="B3010">
        <v>26</v>
      </c>
    </row>
    <row r="3011" spans="1:2" x14ac:dyDescent="0.45">
      <c r="A3011" t="s">
        <v>8219</v>
      </c>
      <c r="B3011">
        <v>128</v>
      </c>
    </row>
    <row r="3012" spans="1:2" x14ac:dyDescent="0.45">
      <c r="A3012" t="s">
        <v>8219</v>
      </c>
      <c r="B3012">
        <v>15</v>
      </c>
    </row>
    <row r="3013" spans="1:2" x14ac:dyDescent="0.45">
      <c r="A3013" t="s">
        <v>8219</v>
      </c>
      <c r="B3013">
        <v>25</v>
      </c>
    </row>
    <row r="3014" spans="1:2" x14ac:dyDescent="0.45">
      <c r="A3014" t="s">
        <v>8219</v>
      </c>
      <c r="B3014">
        <v>55</v>
      </c>
    </row>
    <row r="3015" spans="1:2" x14ac:dyDescent="0.45">
      <c r="A3015" t="s">
        <v>8219</v>
      </c>
      <c r="B3015">
        <v>107</v>
      </c>
    </row>
    <row r="3016" spans="1:2" x14ac:dyDescent="0.45">
      <c r="A3016" t="s">
        <v>8219</v>
      </c>
      <c r="B3016">
        <v>557</v>
      </c>
    </row>
    <row r="3017" spans="1:2" x14ac:dyDescent="0.45">
      <c r="A3017" t="s">
        <v>8219</v>
      </c>
      <c r="B3017">
        <v>40</v>
      </c>
    </row>
    <row r="3018" spans="1:2" x14ac:dyDescent="0.45">
      <c r="A3018" t="s">
        <v>8219</v>
      </c>
      <c r="B3018">
        <v>36</v>
      </c>
    </row>
    <row r="3019" spans="1:2" x14ac:dyDescent="0.45">
      <c r="A3019" t="s">
        <v>8219</v>
      </c>
      <c r="B3019">
        <v>159</v>
      </c>
    </row>
    <row r="3020" spans="1:2" x14ac:dyDescent="0.45">
      <c r="A3020" t="s">
        <v>8219</v>
      </c>
      <c r="B3020">
        <v>41</v>
      </c>
    </row>
    <row r="3021" spans="1:2" x14ac:dyDescent="0.45">
      <c r="A3021" t="s">
        <v>8219</v>
      </c>
      <c r="B3021">
        <v>226</v>
      </c>
    </row>
    <row r="3022" spans="1:2" x14ac:dyDescent="0.45">
      <c r="A3022" t="s">
        <v>8219</v>
      </c>
      <c r="B3022">
        <v>30</v>
      </c>
    </row>
    <row r="3023" spans="1:2" x14ac:dyDescent="0.45">
      <c r="A3023" t="s">
        <v>8219</v>
      </c>
      <c r="B3023">
        <v>103</v>
      </c>
    </row>
    <row r="3024" spans="1:2" x14ac:dyDescent="0.45">
      <c r="A3024" t="s">
        <v>8219</v>
      </c>
      <c r="B3024">
        <v>62</v>
      </c>
    </row>
    <row r="3025" spans="1:2" x14ac:dyDescent="0.45">
      <c r="A3025" t="s">
        <v>8219</v>
      </c>
      <c r="B3025">
        <v>6</v>
      </c>
    </row>
    <row r="3026" spans="1:2" x14ac:dyDescent="0.45">
      <c r="A3026" t="s">
        <v>8219</v>
      </c>
      <c r="B3026">
        <v>182</v>
      </c>
    </row>
    <row r="3027" spans="1:2" x14ac:dyDescent="0.45">
      <c r="A3027" t="s">
        <v>8219</v>
      </c>
      <c r="B3027">
        <v>145</v>
      </c>
    </row>
    <row r="3028" spans="1:2" x14ac:dyDescent="0.45">
      <c r="A3028" t="s">
        <v>8219</v>
      </c>
      <c r="B3028">
        <v>25</v>
      </c>
    </row>
    <row r="3029" spans="1:2" x14ac:dyDescent="0.45">
      <c r="A3029" t="s">
        <v>8219</v>
      </c>
      <c r="B3029">
        <v>320</v>
      </c>
    </row>
    <row r="3030" spans="1:2" x14ac:dyDescent="0.45">
      <c r="A3030" t="s">
        <v>8219</v>
      </c>
      <c r="B3030">
        <v>99</v>
      </c>
    </row>
    <row r="3031" spans="1:2" x14ac:dyDescent="0.45">
      <c r="A3031" t="s">
        <v>8219</v>
      </c>
      <c r="B3031">
        <v>348</v>
      </c>
    </row>
    <row r="3032" spans="1:2" x14ac:dyDescent="0.45">
      <c r="A3032" t="s">
        <v>8219</v>
      </c>
      <c r="B3032">
        <v>41</v>
      </c>
    </row>
    <row r="3033" spans="1:2" x14ac:dyDescent="0.45">
      <c r="A3033" t="s">
        <v>8219</v>
      </c>
      <c r="B3033">
        <v>29</v>
      </c>
    </row>
    <row r="3034" spans="1:2" x14ac:dyDescent="0.45">
      <c r="A3034" t="s">
        <v>8219</v>
      </c>
      <c r="B3034">
        <v>25</v>
      </c>
    </row>
    <row r="3035" spans="1:2" x14ac:dyDescent="0.45">
      <c r="A3035" t="s">
        <v>8219</v>
      </c>
      <c r="B3035">
        <v>23</v>
      </c>
    </row>
    <row r="3036" spans="1:2" x14ac:dyDescent="0.45">
      <c r="A3036" t="s">
        <v>8219</v>
      </c>
      <c r="B3036">
        <v>1260</v>
      </c>
    </row>
    <row r="3037" spans="1:2" x14ac:dyDescent="0.45">
      <c r="A3037" t="s">
        <v>8219</v>
      </c>
      <c r="B3037">
        <v>307</v>
      </c>
    </row>
    <row r="3038" spans="1:2" x14ac:dyDescent="0.45">
      <c r="A3038" t="s">
        <v>8219</v>
      </c>
      <c r="B3038">
        <v>329</v>
      </c>
    </row>
    <row r="3039" spans="1:2" x14ac:dyDescent="0.45">
      <c r="A3039" t="s">
        <v>8219</v>
      </c>
      <c r="B3039">
        <v>32</v>
      </c>
    </row>
    <row r="3040" spans="1:2" x14ac:dyDescent="0.45">
      <c r="A3040" t="s">
        <v>8219</v>
      </c>
      <c r="B3040">
        <v>27</v>
      </c>
    </row>
    <row r="3041" spans="1:2" x14ac:dyDescent="0.45">
      <c r="A3041" t="s">
        <v>8219</v>
      </c>
      <c r="B3041">
        <v>236</v>
      </c>
    </row>
    <row r="3042" spans="1:2" x14ac:dyDescent="0.45">
      <c r="A3042" t="s">
        <v>8219</v>
      </c>
      <c r="B3042">
        <v>42</v>
      </c>
    </row>
    <row r="3043" spans="1:2" x14ac:dyDescent="0.45">
      <c r="A3043" t="s">
        <v>8219</v>
      </c>
      <c r="B3043">
        <v>95</v>
      </c>
    </row>
    <row r="3044" spans="1:2" x14ac:dyDescent="0.45">
      <c r="A3044" t="s">
        <v>8219</v>
      </c>
      <c r="B3044">
        <v>37</v>
      </c>
    </row>
    <row r="3045" spans="1:2" x14ac:dyDescent="0.45">
      <c r="A3045" t="s">
        <v>8219</v>
      </c>
      <c r="B3045">
        <v>128</v>
      </c>
    </row>
    <row r="3046" spans="1:2" x14ac:dyDescent="0.45">
      <c r="A3046" t="s">
        <v>8219</v>
      </c>
      <c r="B3046">
        <v>156</v>
      </c>
    </row>
    <row r="3047" spans="1:2" x14ac:dyDescent="0.45">
      <c r="A3047" t="s">
        <v>8219</v>
      </c>
      <c r="B3047">
        <v>64</v>
      </c>
    </row>
    <row r="3048" spans="1:2" x14ac:dyDescent="0.45">
      <c r="A3048" t="s">
        <v>8219</v>
      </c>
      <c r="B3048">
        <v>58</v>
      </c>
    </row>
    <row r="3049" spans="1:2" x14ac:dyDescent="0.45">
      <c r="A3049" t="s">
        <v>8219</v>
      </c>
      <c r="B3049">
        <v>20</v>
      </c>
    </row>
    <row r="3050" spans="1:2" x14ac:dyDescent="0.45">
      <c r="A3050" t="s">
        <v>8219</v>
      </c>
      <c r="B3050">
        <v>47</v>
      </c>
    </row>
    <row r="3051" spans="1:2" x14ac:dyDescent="0.45">
      <c r="A3051" t="s">
        <v>8219</v>
      </c>
      <c r="B3051">
        <v>54</v>
      </c>
    </row>
    <row r="3052" spans="1:2" x14ac:dyDescent="0.45">
      <c r="A3052" t="s">
        <v>8219</v>
      </c>
      <c r="B3052">
        <v>9</v>
      </c>
    </row>
    <row r="3053" spans="1:2" hidden="1" x14ac:dyDescent="0.45">
      <c r="A3053" t="s">
        <v>8221</v>
      </c>
      <c r="B3053">
        <v>35</v>
      </c>
    </row>
    <row r="3054" spans="1:2" hidden="1" x14ac:dyDescent="0.45">
      <c r="A3054" t="s">
        <v>8221</v>
      </c>
      <c r="B3054">
        <v>2</v>
      </c>
    </row>
    <row r="3055" spans="1:2" hidden="1" x14ac:dyDescent="0.45">
      <c r="A3055" t="s">
        <v>8221</v>
      </c>
      <c r="B3055">
        <v>3</v>
      </c>
    </row>
    <row r="3056" spans="1:2" hidden="1" x14ac:dyDescent="0.45">
      <c r="A3056" t="s">
        <v>8221</v>
      </c>
      <c r="B3056">
        <v>0</v>
      </c>
    </row>
    <row r="3057" spans="1:2" hidden="1" x14ac:dyDescent="0.45">
      <c r="A3057" t="s">
        <v>8221</v>
      </c>
      <c r="B3057">
        <v>1</v>
      </c>
    </row>
    <row r="3058" spans="1:2" hidden="1" x14ac:dyDescent="0.45">
      <c r="A3058" t="s">
        <v>8221</v>
      </c>
      <c r="B3058">
        <v>0</v>
      </c>
    </row>
    <row r="3059" spans="1:2" hidden="1" x14ac:dyDescent="0.45">
      <c r="A3059" t="s">
        <v>8221</v>
      </c>
      <c r="B3059">
        <v>0</v>
      </c>
    </row>
    <row r="3060" spans="1:2" hidden="1" x14ac:dyDescent="0.45">
      <c r="A3060" t="s">
        <v>8221</v>
      </c>
      <c r="B3060">
        <v>3</v>
      </c>
    </row>
    <row r="3061" spans="1:2" hidden="1" x14ac:dyDescent="0.45">
      <c r="A3061" t="s">
        <v>8221</v>
      </c>
      <c r="B3061">
        <v>11</v>
      </c>
    </row>
    <row r="3062" spans="1:2" hidden="1" x14ac:dyDescent="0.45">
      <c r="A3062" t="s">
        <v>8221</v>
      </c>
      <c r="B3062">
        <v>6</v>
      </c>
    </row>
    <row r="3063" spans="1:2" hidden="1" x14ac:dyDescent="0.45">
      <c r="A3063" t="s">
        <v>8221</v>
      </c>
      <c r="B3063">
        <v>0</v>
      </c>
    </row>
    <row r="3064" spans="1:2" hidden="1" x14ac:dyDescent="0.45">
      <c r="A3064" t="s">
        <v>8221</v>
      </c>
      <c r="B3064">
        <v>67</v>
      </c>
    </row>
    <row r="3065" spans="1:2" hidden="1" x14ac:dyDescent="0.45">
      <c r="A3065" t="s">
        <v>8221</v>
      </c>
      <c r="B3065">
        <v>23</v>
      </c>
    </row>
    <row r="3066" spans="1:2" hidden="1" x14ac:dyDescent="0.45">
      <c r="A3066" t="s">
        <v>8221</v>
      </c>
      <c r="B3066">
        <v>72</v>
      </c>
    </row>
    <row r="3067" spans="1:2" hidden="1" x14ac:dyDescent="0.45">
      <c r="A3067" t="s">
        <v>8221</v>
      </c>
      <c r="B3067">
        <v>2</v>
      </c>
    </row>
    <row r="3068" spans="1:2" hidden="1" x14ac:dyDescent="0.45">
      <c r="A3068" t="s">
        <v>8221</v>
      </c>
      <c r="B3068">
        <v>15</v>
      </c>
    </row>
    <row r="3069" spans="1:2" hidden="1" x14ac:dyDescent="0.45">
      <c r="A3069" t="s">
        <v>8221</v>
      </c>
      <c r="B3069">
        <v>1</v>
      </c>
    </row>
    <row r="3070" spans="1:2" hidden="1" x14ac:dyDescent="0.45">
      <c r="A3070" t="s">
        <v>8221</v>
      </c>
      <c r="B3070">
        <v>2</v>
      </c>
    </row>
    <row r="3071" spans="1:2" hidden="1" x14ac:dyDescent="0.45">
      <c r="A3071" t="s">
        <v>8221</v>
      </c>
      <c r="B3071">
        <v>7</v>
      </c>
    </row>
    <row r="3072" spans="1:2" hidden="1" x14ac:dyDescent="0.45">
      <c r="A3072" t="s">
        <v>8221</v>
      </c>
      <c r="B3072">
        <v>16</v>
      </c>
    </row>
    <row r="3073" spans="1:2" hidden="1" x14ac:dyDescent="0.45">
      <c r="A3073" t="s">
        <v>8221</v>
      </c>
      <c r="B3073">
        <v>117</v>
      </c>
    </row>
    <row r="3074" spans="1:2" hidden="1" x14ac:dyDescent="0.45">
      <c r="A3074" t="s">
        <v>8221</v>
      </c>
      <c r="B3074">
        <v>2</v>
      </c>
    </row>
    <row r="3075" spans="1:2" hidden="1" x14ac:dyDescent="0.45">
      <c r="A3075" t="s">
        <v>8221</v>
      </c>
      <c r="B3075">
        <v>7</v>
      </c>
    </row>
    <row r="3076" spans="1:2" hidden="1" x14ac:dyDescent="0.45">
      <c r="A3076" t="s">
        <v>8221</v>
      </c>
      <c r="B3076">
        <v>3</v>
      </c>
    </row>
    <row r="3077" spans="1:2" hidden="1" x14ac:dyDescent="0.45">
      <c r="A3077" t="s">
        <v>8221</v>
      </c>
      <c r="B3077">
        <v>20</v>
      </c>
    </row>
    <row r="3078" spans="1:2" hidden="1" x14ac:dyDescent="0.45">
      <c r="A3078" t="s">
        <v>8221</v>
      </c>
      <c r="B3078">
        <v>50</v>
      </c>
    </row>
    <row r="3079" spans="1:2" hidden="1" x14ac:dyDescent="0.45">
      <c r="A3079" t="s">
        <v>8221</v>
      </c>
      <c r="B3079">
        <v>2</v>
      </c>
    </row>
    <row r="3080" spans="1:2" hidden="1" x14ac:dyDescent="0.45">
      <c r="A3080" t="s">
        <v>8221</v>
      </c>
      <c r="B3080">
        <v>3</v>
      </c>
    </row>
    <row r="3081" spans="1:2" hidden="1" x14ac:dyDescent="0.45">
      <c r="A3081" t="s">
        <v>8221</v>
      </c>
      <c r="B3081">
        <v>27</v>
      </c>
    </row>
    <row r="3082" spans="1:2" hidden="1" x14ac:dyDescent="0.45">
      <c r="A3082" t="s">
        <v>8221</v>
      </c>
      <c r="B3082">
        <v>7</v>
      </c>
    </row>
    <row r="3083" spans="1:2" hidden="1" x14ac:dyDescent="0.45">
      <c r="A3083" t="s">
        <v>8221</v>
      </c>
      <c r="B3083">
        <v>5</v>
      </c>
    </row>
    <row r="3084" spans="1:2" hidden="1" x14ac:dyDescent="0.45">
      <c r="A3084" t="s">
        <v>8221</v>
      </c>
      <c r="B3084">
        <v>0</v>
      </c>
    </row>
    <row r="3085" spans="1:2" hidden="1" x14ac:dyDescent="0.45">
      <c r="A3085" t="s">
        <v>8221</v>
      </c>
      <c r="B3085">
        <v>3</v>
      </c>
    </row>
    <row r="3086" spans="1:2" hidden="1" x14ac:dyDescent="0.45">
      <c r="A3086" t="s">
        <v>8221</v>
      </c>
      <c r="B3086">
        <v>6</v>
      </c>
    </row>
    <row r="3087" spans="1:2" hidden="1" x14ac:dyDescent="0.45">
      <c r="A3087" t="s">
        <v>8221</v>
      </c>
      <c r="B3087">
        <v>9</v>
      </c>
    </row>
    <row r="3088" spans="1:2" hidden="1" x14ac:dyDescent="0.45">
      <c r="A3088" t="s">
        <v>8221</v>
      </c>
      <c r="B3088">
        <v>3</v>
      </c>
    </row>
    <row r="3089" spans="1:2" hidden="1" x14ac:dyDescent="0.45">
      <c r="A3089" t="s">
        <v>8221</v>
      </c>
      <c r="B3089">
        <v>2</v>
      </c>
    </row>
    <row r="3090" spans="1:2" hidden="1" x14ac:dyDescent="0.45">
      <c r="A3090" t="s">
        <v>8221</v>
      </c>
      <c r="B3090">
        <v>3</v>
      </c>
    </row>
    <row r="3091" spans="1:2" hidden="1" x14ac:dyDescent="0.45">
      <c r="A3091" t="s">
        <v>8221</v>
      </c>
      <c r="B3091">
        <v>45</v>
      </c>
    </row>
    <row r="3092" spans="1:2" hidden="1" x14ac:dyDescent="0.45">
      <c r="A3092" t="s">
        <v>8221</v>
      </c>
      <c r="B3092">
        <v>9</v>
      </c>
    </row>
    <row r="3093" spans="1:2" hidden="1" x14ac:dyDescent="0.45">
      <c r="A3093" t="s">
        <v>8221</v>
      </c>
      <c r="B3093">
        <v>9</v>
      </c>
    </row>
    <row r="3094" spans="1:2" hidden="1" x14ac:dyDescent="0.45">
      <c r="A3094" t="s">
        <v>8221</v>
      </c>
      <c r="B3094">
        <v>21</v>
      </c>
    </row>
    <row r="3095" spans="1:2" hidden="1" x14ac:dyDescent="0.45">
      <c r="A3095" t="s">
        <v>8221</v>
      </c>
      <c r="B3095">
        <v>17</v>
      </c>
    </row>
    <row r="3096" spans="1:2" hidden="1" x14ac:dyDescent="0.45">
      <c r="A3096" t="s">
        <v>8221</v>
      </c>
      <c r="B3096">
        <v>1</v>
      </c>
    </row>
    <row r="3097" spans="1:2" hidden="1" x14ac:dyDescent="0.45">
      <c r="A3097" t="s">
        <v>8221</v>
      </c>
      <c r="B3097">
        <v>1</v>
      </c>
    </row>
    <row r="3098" spans="1:2" hidden="1" x14ac:dyDescent="0.45">
      <c r="A3098" t="s">
        <v>8221</v>
      </c>
      <c r="B3098">
        <v>14</v>
      </c>
    </row>
    <row r="3099" spans="1:2" hidden="1" x14ac:dyDescent="0.45">
      <c r="A3099" t="s">
        <v>8221</v>
      </c>
      <c r="B3099">
        <v>42</v>
      </c>
    </row>
    <row r="3100" spans="1:2" hidden="1" x14ac:dyDescent="0.45">
      <c r="A3100" t="s">
        <v>8221</v>
      </c>
      <c r="B3100">
        <v>27</v>
      </c>
    </row>
    <row r="3101" spans="1:2" hidden="1" x14ac:dyDescent="0.45">
      <c r="A3101" t="s">
        <v>8221</v>
      </c>
      <c r="B3101">
        <v>5</v>
      </c>
    </row>
    <row r="3102" spans="1:2" hidden="1" x14ac:dyDescent="0.45">
      <c r="A3102" t="s">
        <v>8221</v>
      </c>
      <c r="B3102">
        <v>13</v>
      </c>
    </row>
    <row r="3103" spans="1:2" hidden="1" x14ac:dyDescent="0.45">
      <c r="A3103" t="s">
        <v>8221</v>
      </c>
      <c r="B3103">
        <v>12</v>
      </c>
    </row>
    <row r="3104" spans="1:2" hidden="1" x14ac:dyDescent="0.45">
      <c r="A3104" t="s">
        <v>8221</v>
      </c>
      <c r="B3104">
        <v>90</v>
      </c>
    </row>
    <row r="3105" spans="1:2" hidden="1" x14ac:dyDescent="0.45">
      <c r="A3105" t="s">
        <v>8221</v>
      </c>
      <c r="B3105">
        <v>2</v>
      </c>
    </row>
    <row r="3106" spans="1:2" hidden="1" x14ac:dyDescent="0.45">
      <c r="A3106" t="s">
        <v>8221</v>
      </c>
      <c r="B3106">
        <v>5</v>
      </c>
    </row>
    <row r="3107" spans="1:2" hidden="1" x14ac:dyDescent="0.45">
      <c r="A3107" t="s">
        <v>8221</v>
      </c>
      <c r="B3107">
        <v>31</v>
      </c>
    </row>
    <row r="3108" spans="1:2" hidden="1" x14ac:dyDescent="0.45">
      <c r="A3108" t="s">
        <v>8221</v>
      </c>
      <c r="B3108">
        <v>4</v>
      </c>
    </row>
    <row r="3109" spans="1:2" hidden="1" x14ac:dyDescent="0.45">
      <c r="A3109" t="s">
        <v>8221</v>
      </c>
      <c r="B3109">
        <v>29</v>
      </c>
    </row>
    <row r="3110" spans="1:2" hidden="1" x14ac:dyDescent="0.45">
      <c r="A3110" t="s">
        <v>8221</v>
      </c>
      <c r="B3110">
        <v>2</v>
      </c>
    </row>
    <row r="3111" spans="1:2" hidden="1" x14ac:dyDescent="0.45">
      <c r="A3111" t="s">
        <v>8221</v>
      </c>
      <c r="B3111">
        <v>114</v>
      </c>
    </row>
    <row r="3112" spans="1:2" hidden="1" x14ac:dyDescent="0.45">
      <c r="A3112" t="s">
        <v>8221</v>
      </c>
      <c r="B3112">
        <v>1</v>
      </c>
    </row>
    <row r="3113" spans="1:2" hidden="1" x14ac:dyDescent="0.45">
      <c r="A3113" t="s">
        <v>8221</v>
      </c>
      <c r="B3113">
        <v>76</v>
      </c>
    </row>
    <row r="3114" spans="1:2" hidden="1" x14ac:dyDescent="0.45">
      <c r="A3114" t="s">
        <v>8221</v>
      </c>
      <c r="B3114">
        <v>9</v>
      </c>
    </row>
    <row r="3115" spans="1:2" hidden="1" x14ac:dyDescent="0.45">
      <c r="A3115" t="s">
        <v>8221</v>
      </c>
      <c r="B3115">
        <v>37</v>
      </c>
    </row>
    <row r="3116" spans="1:2" hidden="1" x14ac:dyDescent="0.45">
      <c r="A3116" t="s">
        <v>8221</v>
      </c>
      <c r="B3116">
        <v>0</v>
      </c>
    </row>
    <row r="3117" spans="1:2" hidden="1" x14ac:dyDescent="0.45">
      <c r="A3117" t="s">
        <v>8221</v>
      </c>
      <c r="B3117">
        <v>1</v>
      </c>
    </row>
    <row r="3118" spans="1:2" hidden="1" x14ac:dyDescent="0.45">
      <c r="A3118" t="s">
        <v>8221</v>
      </c>
      <c r="B3118">
        <v>10</v>
      </c>
    </row>
    <row r="3119" spans="1:2" hidden="1" x14ac:dyDescent="0.45">
      <c r="A3119" t="s">
        <v>8221</v>
      </c>
      <c r="B3119">
        <v>1</v>
      </c>
    </row>
    <row r="3120" spans="1:2" hidden="1" x14ac:dyDescent="0.45">
      <c r="A3120" t="s">
        <v>8221</v>
      </c>
      <c r="B3120">
        <v>2</v>
      </c>
    </row>
    <row r="3121" spans="1:2" hidden="1" x14ac:dyDescent="0.45">
      <c r="A3121" t="s">
        <v>8221</v>
      </c>
      <c r="B3121">
        <v>1</v>
      </c>
    </row>
    <row r="3122" spans="1:2" hidden="1" x14ac:dyDescent="0.45">
      <c r="A3122" t="s">
        <v>8221</v>
      </c>
      <c r="B3122">
        <v>10</v>
      </c>
    </row>
    <row r="3123" spans="1:2" hidden="1" x14ac:dyDescent="0.45">
      <c r="A3123" t="s">
        <v>8220</v>
      </c>
      <c r="B3123">
        <v>1</v>
      </c>
    </row>
    <row r="3124" spans="1:2" hidden="1" x14ac:dyDescent="0.45">
      <c r="A3124" t="s">
        <v>8220</v>
      </c>
      <c r="B3124">
        <v>2</v>
      </c>
    </row>
    <row r="3125" spans="1:2" hidden="1" x14ac:dyDescent="0.45">
      <c r="A3125" t="s">
        <v>8220</v>
      </c>
      <c r="B3125">
        <v>348</v>
      </c>
    </row>
    <row r="3126" spans="1:2" hidden="1" x14ac:dyDescent="0.45">
      <c r="A3126" t="s">
        <v>8220</v>
      </c>
      <c r="B3126">
        <v>4</v>
      </c>
    </row>
    <row r="3127" spans="1:2" hidden="1" x14ac:dyDescent="0.45">
      <c r="A3127" t="s">
        <v>8220</v>
      </c>
      <c r="B3127">
        <v>0</v>
      </c>
    </row>
    <row r="3128" spans="1:2" hidden="1" x14ac:dyDescent="0.45">
      <c r="A3128" t="s">
        <v>8220</v>
      </c>
      <c r="B3128">
        <v>17</v>
      </c>
    </row>
    <row r="3129" spans="1:2" hidden="1" x14ac:dyDescent="0.45">
      <c r="A3129" t="s">
        <v>8220</v>
      </c>
      <c r="B3129">
        <v>0</v>
      </c>
    </row>
    <row r="3130" spans="1:2" hidden="1" x14ac:dyDescent="0.45">
      <c r="A3130" t="s">
        <v>8222</v>
      </c>
      <c r="B3130">
        <v>117</v>
      </c>
    </row>
    <row r="3131" spans="1:2" hidden="1" x14ac:dyDescent="0.45">
      <c r="A3131" t="s">
        <v>8222</v>
      </c>
      <c r="B3131">
        <v>1</v>
      </c>
    </row>
    <row r="3132" spans="1:2" hidden="1" x14ac:dyDescent="0.45">
      <c r="A3132" t="s">
        <v>8222</v>
      </c>
      <c r="B3132">
        <v>4</v>
      </c>
    </row>
    <row r="3133" spans="1:2" hidden="1" x14ac:dyDescent="0.45">
      <c r="A3133" t="s">
        <v>8222</v>
      </c>
      <c r="B3133">
        <v>12</v>
      </c>
    </row>
    <row r="3134" spans="1:2" hidden="1" x14ac:dyDescent="0.45">
      <c r="A3134" t="s">
        <v>8222</v>
      </c>
      <c r="B3134">
        <v>1</v>
      </c>
    </row>
    <row r="3135" spans="1:2" hidden="1" x14ac:dyDescent="0.45">
      <c r="A3135" t="s">
        <v>8222</v>
      </c>
      <c r="B3135">
        <v>16</v>
      </c>
    </row>
    <row r="3136" spans="1:2" hidden="1" x14ac:dyDescent="0.45">
      <c r="A3136" t="s">
        <v>8222</v>
      </c>
      <c r="B3136">
        <v>12</v>
      </c>
    </row>
    <row r="3137" spans="1:2" hidden="1" x14ac:dyDescent="0.45">
      <c r="A3137" t="s">
        <v>8222</v>
      </c>
      <c r="B3137">
        <v>7</v>
      </c>
    </row>
    <row r="3138" spans="1:2" hidden="1" x14ac:dyDescent="0.45">
      <c r="A3138" t="s">
        <v>8222</v>
      </c>
      <c r="B3138">
        <v>22</v>
      </c>
    </row>
    <row r="3139" spans="1:2" hidden="1" x14ac:dyDescent="0.45">
      <c r="A3139" t="s">
        <v>8222</v>
      </c>
      <c r="B3139">
        <v>1</v>
      </c>
    </row>
    <row r="3140" spans="1:2" hidden="1" x14ac:dyDescent="0.45">
      <c r="A3140" t="s">
        <v>8222</v>
      </c>
      <c r="B3140">
        <v>0</v>
      </c>
    </row>
    <row r="3141" spans="1:2" hidden="1" x14ac:dyDescent="0.45">
      <c r="A3141" t="s">
        <v>8222</v>
      </c>
      <c r="B3141">
        <v>6</v>
      </c>
    </row>
    <row r="3142" spans="1:2" hidden="1" x14ac:dyDescent="0.45">
      <c r="A3142" t="s">
        <v>8222</v>
      </c>
      <c r="B3142">
        <v>4</v>
      </c>
    </row>
    <row r="3143" spans="1:2" hidden="1" x14ac:dyDescent="0.45">
      <c r="A3143" t="s">
        <v>8222</v>
      </c>
      <c r="B3143">
        <v>8</v>
      </c>
    </row>
    <row r="3144" spans="1:2" hidden="1" x14ac:dyDescent="0.45">
      <c r="A3144" t="s">
        <v>8222</v>
      </c>
      <c r="B3144">
        <v>3</v>
      </c>
    </row>
    <row r="3145" spans="1:2" hidden="1" x14ac:dyDescent="0.45">
      <c r="A3145" t="s">
        <v>8222</v>
      </c>
      <c r="B3145">
        <v>0</v>
      </c>
    </row>
    <row r="3146" spans="1:2" hidden="1" x14ac:dyDescent="0.45">
      <c r="A3146" t="s">
        <v>8222</v>
      </c>
      <c r="B3146">
        <v>30</v>
      </c>
    </row>
    <row r="3147" spans="1:2" hidden="1" x14ac:dyDescent="0.45">
      <c r="A3147" t="s">
        <v>8222</v>
      </c>
      <c r="B3147">
        <v>0</v>
      </c>
    </row>
    <row r="3148" spans="1:2" hidden="1" x14ac:dyDescent="0.45">
      <c r="A3148" t="s">
        <v>8222</v>
      </c>
      <c r="B3148">
        <v>12</v>
      </c>
    </row>
    <row r="3149" spans="1:2" x14ac:dyDescent="0.45">
      <c r="A3149" t="s">
        <v>8219</v>
      </c>
      <c r="B3149">
        <v>213</v>
      </c>
    </row>
    <row r="3150" spans="1:2" x14ac:dyDescent="0.45">
      <c r="A3150" t="s">
        <v>8219</v>
      </c>
      <c r="B3150">
        <v>57</v>
      </c>
    </row>
    <row r="3151" spans="1:2" x14ac:dyDescent="0.45">
      <c r="A3151" t="s">
        <v>8219</v>
      </c>
      <c r="B3151">
        <v>25</v>
      </c>
    </row>
    <row r="3152" spans="1:2" x14ac:dyDescent="0.45">
      <c r="A3152" t="s">
        <v>8219</v>
      </c>
      <c r="B3152">
        <v>104</v>
      </c>
    </row>
    <row r="3153" spans="1:2" x14ac:dyDescent="0.45">
      <c r="A3153" t="s">
        <v>8219</v>
      </c>
      <c r="B3153">
        <v>34</v>
      </c>
    </row>
    <row r="3154" spans="1:2" x14ac:dyDescent="0.45">
      <c r="A3154" t="s">
        <v>8219</v>
      </c>
      <c r="B3154">
        <v>67</v>
      </c>
    </row>
    <row r="3155" spans="1:2" x14ac:dyDescent="0.45">
      <c r="A3155" t="s">
        <v>8219</v>
      </c>
      <c r="B3155">
        <v>241</v>
      </c>
    </row>
    <row r="3156" spans="1:2" x14ac:dyDescent="0.45">
      <c r="A3156" t="s">
        <v>8219</v>
      </c>
      <c r="B3156">
        <v>123</v>
      </c>
    </row>
    <row r="3157" spans="1:2" x14ac:dyDescent="0.45">
      <c r="A3157" t="s">
        <v>8219</v>
      </c>
      <c r="B3157">
        <v>302</v>
      </c>
    </row>
    <row r="3158" spans="1:2" x14ac:dyDescent="0.45">
      <c r="A3158" t="s">
        <v>8219</v>
      </c>
      <c r="B3158">
        <v>89</v>
      </c>
    </row>
    <row r="3159" spans="1:2" x14ac:dyDescent="0.45">
      <c r="A3159" t="s">
        <v>8219</v>
      </c>
      <c r="B3159">
        <v>41</v>
      </c>
    </row>
    <row r="3160" spans="1:2" x14ac:dyDescent="0.45">
      <c r="A3160" t="s">
        <v>8219</v>
      </c>
      <c r="B3160">
        <v>69</v>
      </c>
    </row>
    <row r="3161" spans="1:2" x14ac:dyDescent="0.45">
      <c r="A3161" t="s">
        <v>8219</v>
      </c>
      <c r="B3161">
        <v>52</v>
      </c>
    </row>
    <row r="3162" spans="1:2" x14ac:dyDescent="0.45">
      <c r="A3162" t="s">
        <v>8219</v>
      </c>
      <c r="B3162">
        <v>57</v>
      </c>
    </row>
    <row r="3163" spans="1:2" x14ac:dyDescent="0.45">
      <c r="A3163" t="s">
        <v>8219</v>
      </c>
      <c r="B3163">
        <v>74</v>
      </c>
    </row>
    <row r="3164" spans="1:2" x14ac:dyDescent="0.45">
      <c r="A3164" t="s">
        <v>8219</v>
      </c>
      <c r="B3164">
        <v>63</v>
      </c>
    </row>
    <row r="3165" spans="1:2" x14ac:dyDescent="0.45">
      <c r="A3165" t="s">
        <v>8219</v>
      </c>
      <c r="B3165">
        <v>72</v>
      </c>
    </row>
    <row r="3166" spans="1:2" x14ac:dyDescent="0.45">
      <c r="A3166" t="s">
        <v>8219</v>
      </c>
      <c r="B3166">
        <v>71</v>
      </c>
    </row>
    <row r="3167" spans="1:2" x14ac:dyDescent="0.45">
      <c r="A3167" t="s">
        <v>8219</v>
      </c>
      <c r="B3167">
        <v>21</v>
      </c>
    </row>
    <row r="3168" spans="1:2" x14ac:dyDescent="0.45">
      <c r="A3168" t="s">
        <v>8219</v>
      </c>
      <c r="B3168">
        <v>930</v>
      </c>
    </row>
    <row r="3169" spans="1:2" x14ac:dyDescent="0.45">
      <c r="A3169" t="s">
        <v>8219</v>
      </c>
      <c r="B3169">
        <v>55</v>
      </c>
    </row>
    <row r="3170" spans="1:2" x14ac:dyDescent="0.45">
      <c r="A3170" t="s">
        <v>8219</v>
      </c>
      <c r="B3170">
        <v>61</v>
      </c>
    </row>
    <row r="3171" spans="1:2" x14ac:dyDescent="0.45">
      <c r="A3171" t="s">
        <v>8219</v>
      </c>
      <c r="B3171">
        <v>82</v>
      </c>
    </row>
    <row r="3172" spans="1:2" x14ac:dyDescent="0.45">
      <c r="A3172" t="s">
        <v>8219</v>
      </c>
      <c r="B3172">
        <v>71</v>
      </c>
    </row>
    <row r="3173" spans="1:2" x14ac:dyDescent="0.45">
      <c r="A3173" t="s">
        <v>8219</v>
      </c>
      <c r="B3173">
        <v>117</v>
      </c>
    </row>
    <row r="3174" spans="1:2" x14ac:dyDescent="0.45">
      <c r="A3174" t="s">
        <v>8219</v>
      </c>
      <c r="B3174">
        <v>29</v>
      </c>
    </row>
    <row r="3175" spans="1:2" x14ac:dyDescent="0.45">
      <c r="A3175" t="s">
        <v>8219</v>
      </c>
      <c r="B3175">
        <v>74</v>
      </c>
    </row>
    <row r="3176" spans="1:2" x14ac:dyDescent="0.45">
      <c r="A3176" t="s">
        <v>8219</v>
      </c>
      <c r="B3176">
        <v>23</v>
      </c>
    </row>
    <row r="3177" spans="1:2" x14ac:dyDescent="0.45">
      <c r="A3177" t="s">
        <v>8219</v>
      </c>
      <c r="B3177">
        <v>60</v>
      </c>
    </row>
    <row r="3178" spans="1:2" x14ac:dyDescent="0.45">
      <c r="A3178" t="s">
        <v>8219</v>
      </c>
      <c r="B3178">
        <v>55</v>
      </c>
    </row>
    <row r="3179" spans="1:2" x14ac:dyDescent="0.45">
      <c r="A3179" t="s">
        <v>8219</v>
      </c>
      <c r="B3179">
        <v>51</v>
      </c>
    </row>
    <row r="3180" spans="1:2" x14ac:dyDescent="0.45">
      <c r="A3180" t="s">
        <v>8219</v>
      </c>
      <c r="B3180">
        <v>78</v>
      </c>
    </row>
    <row r="3181" spans="1:2" x14ac:dyDescent="0.45">
      <c r="A3181" t="s">
        <v>8219</v>
      </c>
      <c r="B3181">
        <v>62</v>
      </c>
    </row>
    <row r="3182" spans="1:2" x14ac:dyDescent="0.45">
      <c r="A3182" t="s">
        <v>8219</v>
      </c>
      <c r="B3182">
        <v>45</v>
      </c>
    </row>
    <row r="3183" spans="1:2" x14ac:dyDescent="0.45">
      <c r="A3183" t="s">
        <v>8219</v>
      </c>
      <c r="B3183">
        <v>15</v>
      </c>
    </row>
    <row r="3184" spans="1:2" x14ac:dyDescent="0.45">
      <c r="A3184" t="s">
        <v>8219</v>
      </c>
      <c r="B3184">
        <v>151</v>
      </c>
    </row>
    <row r="3185" spans="1:2" x14ac:dyDescent="0.45">
      <c r="A3185" t="s">
        <v>8219</v>
      </c>
      <c r="B3185">
        <v>68</v>
      </c>
    </row>
    <row r="3186" spans="1:2" x14ac:dyDescent="0.45">
      <c r="A3186" t="s">
        <v>8219</v>
      </c>
      <c r="B3186">
        <v>46</v>
      </c>
    </row>
    <row r="3187" spans="1:2" x14ac:dyDescent="0.45">
      <c r="A3187" t="s">
        <v>8219</v>
      </c>
      <c r="B3187">
        <v>24</v>
      </c>
    </row>
    <row r="3188" spans="1:2" x14ac:dyDescent="0.45">
      <c r="A3188" t="s">
        <v>8219</v>
      </c>
      <c r="B3188">
        <v>70</v>
      </c>
    </row>
    <row r="3189" spans="1:2" x14ac:dyDescent="0.45">
      <c r="A3189" t="s">
        <v>8219</v>
      </c>
      <c r="B3189">
        <v>244</v>
      </c>
    </row>
    <row r="3190" spans="1:2" hidden="1" x14ac:dyDescent="0.45">
      <c r="A3190" t="s">
        <v>8221</v>
      </c>
      <c r="B3190">
        <v>9</v>
      </c>
    </row>
    <row r="3191" spans="1:2" hidden="1" x14ac:dyDescent="0.45">
      <c r="A3191" t="s">
        <v>8221</v>
      </c>
      <c r="B3191">
        <v>19</v>
      </c>
    </row>
    <row r="3192" spans="1:2" hidden="1" x14ac:dyDescent="0.45">
      <c r="A3192" t="s">
        <v>8221</v>
      </c>
      <c r="B3192">
        <v>0</v>
      </c>
    </row>
    <row r="3193" spans="1:2" hidden="1" x14ac:dyDescent="0.45">
      <c r="A3193" t="s">
        <v>8221</v>
      </c>
      <c r="B3193">
        <v>4</v>
      </c>
    </row>
    <row r="3194" spans="1:2" hidden="1" x14ac:dyDescent="0.45">
      <c r="A3194" t="s">
        <v>8221</v>
      </c>
      <c r="B3194">
        <v>8</v>
      </c>
    </row>
    <row r="3195" spans="1:2" hidden="1" x14ac:dyDescent="0.45">
      <c r="A3195" t="s">
        <v>8221</v>
      </c>
      <c r="B3195">
        <v>24</v>
      </c>
    </row>
    <row r="3196" spans="1:2" hidden="1" x14ac:dyDescent="0.45">
      <c r="A3196" t="s">
        <v>8221</v>
      </c>
      <c r="B3196">
        <v>0</v>
      </c>
    </row>
    <row r="3197" spans="1:2" hidden="1" x14ac:dyDescent="0.45">
      <c r="A3197" t="s">
        <v>8221</v>
      </c>
      <c r="B3197">
        <v>39</v>
      </c>
    </row>
    <row r="3198" spans="1:2" hidden="1" x14ac:dyDescent="0.45">
      <c r="A3198" t="s">
        <v>8221</v>
      </c>
      <c r="B3198">
        <v>6</v>
      </c>
    </row>
    <row r="3199" spans="1:2" hidden="1" x14ac:dyDescent="0.45">
      <c r="A3199" t="s">
        <v>8221</v>
      </c>
      <c r="B3199">
        <v>4</v>
      </c>
    </row>
    <row r="3200" spans="1:2" hidden="1" x14ac:dyDescent="0.45">
      <c r="A3200" t="s">
        <v>8221</v>
      </c>
      <c r="B3200">
        <v>3</v>
      </c>
    </row>
    <row r="3201" spans="1:2" hidden="1" x14ac:dyDescent="0.45">
      <c r="A3201" t="s">
        <v>8221</v>
      </c>
      <c r="B3201">
        <v>53</v>
      </c>
    </row>
    <row r="3202" spans="1:2" hidden="1" x14ac:dyDescent="0.45">
      <c r="A3202" t="s">
        <v>8221</v>
      </c>
      <c r="B3202">
        <v>1</v>
      </c>
    </row>
    <row r="3203" spans="1:2" hidden="1" x14ac:dyDescent="0.45">
      <c r="A3203" t="s">
        <v>8221</v>
      </c>
      <c r="B3203">
        <v>2</v>
      </c>
    </row>
    <row r="3204" spans="1:2" hidden="1" x14ac:dyDescent="0.45">
      <c r="A3204" t="s">
        <v>8221</v>
      </c>
      <c r="B3204">
        <v>25</v>
      </c>
    </row>
    <row r="3205" spans="1:2" hidden="1" x14ac:dyDescent="0.45">
      <c r="A3205" t="s">
        <v>8221</v>
      </c>
      <c r="B3205">
        <v>6</v>
      </c>
    </row>
    <row r="3206" spans="1:2" hidden="1" x14ac:dyDescent="0.45">
      <c r="A3206" t="s">
        <v>8221</v>
      </c>
      <c r="B3206">
        <v>0</v>
      </c>
    </row>
    <row r="3207" spans="1:2" hidden="1" x14ac:dyDescent="0.45">
      <c r="A3207" t="s">
        <v>8221</v>
      </c>
      <c r="B3207">
        <v>12</v>
      </c>
    </row>
    <row r="3208" spans="1:2" hidden="1" x14ac:dyDescent="0.45">
      <c r="A3208" t="s">
        <v>8221</v>
      </c>
      <c r="B3208">
        <v>0</v>
      </c>
    </row>
    <row r="3209" spans="1:2" hidden="1" x14ac:dyDescent="0.45">
      <c r="A3209" t="s">
        <v>8221</v>
      </c>
      <c r="B3209">
        <v>36</v>
      </c>
    </row>
    <row r="3210" spans="1:2" x14ac:dyDescent="0.45">
      <c r="A3210" t="s">
        <v>8219</v>
      </c>
      <c r="B3210">
        <v>82</v>
      </c>
    </row>
    <row r="3211" spans="1:2" x14ac:dyDescent="0.45">
      <c r="A3211" t="s">
        <v>8219</v>
      </c>
      <c r="B3211">
        <v>226</v>
      </c>
    </row>
    <row r="3212" spans="1:2" x14ac:dyDescent="0.45">
      <c r="A3212" t="s">
        <v>8219</v>
      </c>
      <c r="B3212">
        <v>60</v>
      </c>
    </row>
    <row r="3213" spans="1:2" x14ac:dyDescent="0.45">
      <c r="A3213" t="s">
        <v>8219</v>
      </c>
      <c r="B3213">
        <v>322</v>
      </c>
    </row>
    <row r="3214" spans="1:2" x14ac:dyDescent="0.45">
      <c r="A3214" t="s">
        <v>8219</v>
      </c>
      <c r="B3214">
        <v>94</v>
      </c>
    </row>
    <row r="3215" spans="1:2" x14ac:dyDescent="0.45">
      <c r="A3215" t="s">
        <v>8219</v>
      </c>
      <c r="B3215">
        <v>47</v>
      </c>
    </row>
    <row r="3216" spans="1:2" x14ac:dyDescent="0.45">
      <c r="A3216" t="s">
        <v>8219</v>
      </c>
      <c r="B3216">
        <v>115</v>
      </c>
    </row>
    <row r="3217" spans="1:2" x14ac:dyDescent="0.45">
      <c r="A3217" t="s">
        <v>8219</v>
      </c>
      <c r="B3217">
        <v>134</v>
      </c>
    </row>
    <row r="3218" spans="1:2" x14ac:dyDescent="0.45">
      <c r="A3218" t="s">
        <v>8219</v>
      </c>
      <c r="B3218">
        <v>35</v>
      </c>
    </row>
    <row r="3219" spans="1:2" x14ac:dyDescent="0.45">
      <c r="A3219" t="s">
        <v>8219</v>
      </c>
      <c r="B3219">
        <v>104</v>
      </c>
    </row>
    <row r="3220" spans="1:2" x14ac:dyDescent="0.45">
      <c r="A3220" t="s">
        <v>8219</v>
      </c>
      <c r="B3220">
        <v>184</v>
      </c>
    </row>
    <row r="3221" spans="1:2" x14ac:dyDescent="0.45">
      <c r="A3221" t="s">
        <v>8219</v>
      </c>
      <c r="B3221">
        <v>119</v>
      </c>
    </row>
    <row r="3222" spans="1:2" x14ac:dyDescent="0.45">
      <c r="A3222" t="s">
        <v>8219</v>
      </c>
      <c r="B3222">
        <v>59</v>
      </c>
    </row>
    <row r="3223" spans="1:2" x14ac:dyDescent="0.45">
      <c r="A3223" t="s">
        <v>8219</v>
      </c>
      <c r="B3223">
        <v>113</v>
      </c>
    </row>
    <row r="3224" spans="1:2" x14ac:dyDescent="0.45">
      <c r="A3224" t="s">
        <v>8219</v>
      </c>
      <c r="B3224">
        <v>84</v>
      </c>
    </row>
    <row r="3225" spans="1:2" x14ac:dyDescent="0.45">
      <c r="A3225" t="s">
        <v>8219</v>
      </c>
      <c r="B3225">
        <v>74</v>
      </c>
    </row>
    <row r="3226" spans="1:2" x14ac:dyDescent="0.45">
      <c r="A3226" t="s">
        <v>8219</v>
      </c>
      <c r="B3226">
        <v>216</v>
      </c>
    </row>
    <row r="3227" spans="1:2" x14ac:dyDescent="0.45">
      <c r="A3227" t="s">
        <v>8219</v>
      </c>
      <c r="B3227">
        <v>39</v>
      </c>
    </row>
    <row r="3228" spans="1:2" x14ac:dyDescent="0.45">
      <c r="A3228" t="s">
        <v>8219</v>
      </c>
      <c r="B3228">
        <v>21</v>
      </c>
    </row>
    <row r="3229" spans="1:2" x14ac:dyDescent="0.45">
      <c r="A3229" t="s">
        <v>8219</v>
      </c>
      <c r="B3229">
        <v>30</v>
      </c>
    </row>
    <row r="3230" spans="1:2" x14ac:dyDescent="0.45">
      <c r="A3230" t="s">
        <v>8219</v>
      </c>
      <c r="B3230">
        <v>37</v>
      </c>
    </row>
    <row r="3231" spans="1:2" x14ac:dyDescent="0.45">
      <c r="A3231" t="s">
        <v>8219</v>
      </c>
      <c r="B3231">
        <v>202</v>
      </c>
    </row>
    <row r="3232" spans="1:2" x14ac:dyDescent="0.45">
      <c r="A3232" t="s">
        <v>8219</v>
      </c>
      <c r="B3232">
        <v>37</v>
      </c>
    </row>
    <row r="3233" spans="1:2" x14ac:dyDescent="0.45">
      <c r="A3233" t="s">
        <v>8219</v>
      </c>
      <c r="B3233">
        <v>28</v>
      </c>
    </row>
    <row r="3234" spans="1:2" x14ac:dyDescent="0.45">
      <c r="A3234" t="s">
        <v>8219</v>
      </c>
      <c r="B3234">
        <v>26</v>
      </c>
    </row>
    <row r="3235" spans="1:2" x14ac:dyDescent="0.45">
      <c r="A3235" t="s">
        <v>8219</v>
      </c>
      <c r="B3235">
        <v>61</v>
      </c>
    </row>
    <row r="3236" spans="1:2" x14ac:dyDescent="0.45">
      <c r="A3236" t="s">
        <v>8219</v>
      </c>
      <c r="B3236">
        <v>115</v>
      </c>
    </row>
    <row r="3237" spans="1:2" x14ac:dyDescent="0.45">
      <c r="A3237" t="s">
        <v>8219</v>
      </c>
      <c r="B3237">
        <v>181</v>
      </c>
    </row>
    <row r="3238" spans="1:2" x14ac:dyDescent="0.45">
      <c r="A3238" t="s">
        <v>8219</v>
      </c>
      <c r="B3238">
        <v>110</v>
      </c>
    </row>
    <row r="3239" spans="1:2" x14ac:dyDescent="0.45">
      <c r="A3239" t="s">
        <v>8219</v>
      </c>
      <c r="B3239">
        <v>269</v>
      </c>
    </row>
    <row r="3240" spans="1:2" x14ac:dyDescent="0.45">
      <c r="A3240" t="s">
        <v>8219</v>
      </c>
      <c r="B3240">
        <v>79</v>
      </c>
    </row>
    <row r="3241" spans="1:2" x14ac:dyDescent="0.45">
      <c r="A3241" t="s">
        <v>8219</v>
      </c>
      <c r="B3241">
        <v>104</v>
      </c>
    </row>
    <row r="3242" spans="1:2" x14ac:dyDescent="0.45">
      <c r="A3242" t="s">
        <v>8219</v>
      </c>
      <c r="B3242">
        <v>34</v>
      </c>
    </row>
    <row r="3243" spans="1:2" x14ac:dyDescent="0.45">
      <c r="A3243" t="s">
        <v>8219</v>
      </c>
      <c r="B3243">
        <v>167</v>
      </c>
    </row>
    <row r="3244" spans="1:2" x14ac:dyDescent="0.45">
      <c r="A3244" t="s">
        <v>8219</v>
      </c>
      <c r="B3244">
        <v>183</v>
      </c>
    </row>
    <row r="3245" spans="1:2" x14ac:dyDescent="0.45">
      <c r="A3245" t="s">
        <v>8219</v>
      </c>
      <c r="B3245">
        <v>71</v>
      </c>
    </row>
    <row r="3246" spans="1:2" x14ac:dyDescent="0.45">
      <c r="A3246" t="s">
        <v>8219</v>
      </c>
      <c r="B3246">
        <v>69</v>
      </c>
    </row>
    <row r="3247" spans="1:2" x14ac:dyDescent="0.45">
      <c r="A3247" t="s">
        <v>8219</v>
      </c>
      <c r="B3247">
        <v>270</v>
      </c>
    </row>
    <row r="3248" spans="1:2" x14ac:dyDescent="0.45">
      <c r="A3248" t="s">
        <v>8219</v>
      </c>
      <c r="B3248">
        <v>193</v>
      </c>
    </row>
    <row r="3249" spans="1:2" x14ac:dyDescent="0.45">
      <c r="A3249" t="s">
        <v>8219</v>
      </c>
      <c r="B3249">
        <v>57</v>
      </c>
    </row>
    <row r="3250" spans="1:2" x14ac:dyDescent="0.45">
      <c r="A3250" t="s">
        <v>8219</v>
      </c>
      <c r="B3250">
        <v>200</v>
      </c>
    </row>
    <row r="3251" spans="1:2" x14ac:dyDescent="0.45">
      <c r="A3251" t="s">
        <v>8219</v>
      </c>
      <c r="B3251">
        <v>88</v>
      </c>
    </row>
    <row r="3252" spans="1:2" x14ac:dyDescent="0.45">
      <c r="A3252" t="s">
        <v>8219</v>
      </c>
      <c r="B3252">
        <v>213</v>
      </c>
    </row>
    <row r="3253" spans="1:2" x14ac:dyDescent="0.45">
      <c r="A3253" t="s">
        <v>8219</v>
      </c>
      <c r="B3253">
        <v>20</v>
      </c>
    </row>
    <row r="3254" spans="1:2" x14ac:dyDescent="0.45">
      <c r="A3254" t="s">
        <v>8219</v>
      </c>
      <c r="B3254">
        <v>50</v>
      </c>
    </row>
    <row r="3255" spans="1:2" x14ac:dyDescent="0.45">
      <c r="A3255" t="s">
        <v>8219</v>
      </c>
      <c r="B3255">
        <v>115</v>
      </c>
    </row>
    <row r="3256" spans="1:2" x14ac:dyDescent="0.45">
      <c r="A3256" t="s">
        <v>8219</v>
      </c>
      <c r="B3256">
        <v>186</v>
      </c>
    </row>
    <row r="3257" spans="1:2" x14ac:dyDescent="0.45">
      <c r="A3257" t="s">
        <v>8219</v>
      </c>
      <c r="B3257">
        <v>18</v>
      </c>
    </row>
    <row r="3258" spans="1:2" x14ac:dyDescent="0.45">
      <c r="A3258" t="s">
        <v>8219</v>
      </c>
      <c r="B3258">
        <v>176</v>
      </c>
    </row>
    <row r="3259" spans="1:2" x14ac:dyDescent="0.45">
      <c r="A3259" t="s">
        <v>8219</v>
      </c>
      <c r="B3259">
        <v>41</v>
      </c>
    </row>
    <row r="3260" spans="1:2" x14ac:dyDescent="0.45">
      <c r="A3260" t="s">
        <v>8219</v>
      </c>
      <c r="B3260">
        <v>75</v>
      </c>
    </row>
    <row r="3261" spans="1:2" x14ac:dyDescent="0.45">
      <c r="A3261" t="s">
        <v>8219</v>
      </c>
      <c r="B3261">
        <v>97</v>
      </c>
    </row>
    <row r="3262" spans="1:2" x14ac:dyDescent="0.45">
      <c r="A3262" t="s">
        <v>8219</v>
      </c>
      <c r="B3262">
        <v>73</v>
      </c>
    </row>
    <row r="3263" spans="1:2" x14ac:dyDescent="0.45">
      <c r="A3263" t="s">
        <v>8219</v>
      </c>
      <c r="B3263">
        <v>49</v>
      </c>
    </row>
    <row r="3264" spans="1:2" x14ac:dyDescent="0.45">
      <c r="A3264" t="s">
        <v>8219</v>
      </c>
      <c r="B3264">
        <v>134</v>
      </c>
    </row>
    <row r="3265" spans="1:2" x14ac:dyDescent="0.45">
      <c r="A3265" t="s">
        <v>8219</v>
      </c>
      <c r="B3265">
        <v>68</v>
      </c>
    </row>
    <row r="3266" spans="1:2" x14ac:dyDescent="0.45">
      <c r="A3266" t="s">
        <v>8219</v>
      </c>
      <c r="B3266">
        <v>49</v>
      </c>
    </row>
    <row r="3267" spans="1:2" x14ac:dyDescent="0.45">
      <c r="A3267" t="s">
        <v>8219</v>
      </c>
      <c r="B3267">
        <v>63</v>
      </c>
    </row>
    <row r="3268" spans="1:2" x14ac:dyDescent="0.45">
      <c r="A3268" t="s">
        <v>8219</v>
      </c>
      <c r="B3268">
        <v>163</v>
      </c>
    </row>
    <row r="3269" spans="1:2" x14ac:dyDescent="0.45">
      <c r="A3269" t="s">
        <v>8219</v>
      </c>
      <c r="B3269">
        <v>288</v>
      </c>
    </row>
    <row r="3270" spans="1:2" x14ac:dyDescent="0.45">
      <c r="A3270" t="s">
        <v>8219</v>
      </c>
      <c r="B3270">
        <v>42</v>
      </c>
    </row>
    <row r="3271" spans="1:2" x14ac:dyDescent="0.45">
      <c r="A3271" t="s">
        <v>8219</v>
      </c>
      <c r="B3271">
        <v>70</v>
      </c>
    </row>
    <row r="3272" spans="1:2" x14ac:dyDescent="0.45">
      <c r="A3272" t="s">
        <v>8219</v>
      </c>
      <c r="B3272">
        <v>30</v>
      </c>
    </row>
    <row r="3273" spans="1:2" x14ac:dyDescent="0.45">
      <c r="A3273" t="s">
        <v>8219</v>
      </c>
      <c r="B3273">
        <v>51</v>
      </c>
    </row>
    <row r="3274" spans="1:2" x14ac:dyDescent="0.45">
      <c r="A3274" t="s">
        <v>8219</v>
      </c>
      <c r="B3274">
        <v>145</v>
      </c>
    </row>
    <row r="3275" spans="1:2" x14ac:dyDescent="0.45">
      <c r="A3275" t="s">
        <v>8219</v>
      </c>
      <c r="B3275">
        <v>21</v>
      </c>
    </row>
    <row r="3276" spans="1:2" x14ac:dyDescent="0.45">
      <c r="A3276" t="s">
        <v>8219</v>
      </c>
      <c r="B3276">
        <v>286</v>
      </c>
    </row>
    <row r="3277" spans="1:2" x14ac:dyDescent="0.45">
      <c r="A3277" t="s">
        <v>8219</v>
      </c>
      <c r="B3277">
        <v>12</v>
      </c>
    </row>
    <row r="3278" spans="1:2" x14ac:dyDescent="0.45">
      <c r="A3278" t="s">
        <v>8219</v>
      </c>
      <c r="B3278">
        <v>100</v>
      </c>
    </row>
    <row r="3279" spans="1:2" x14ac:dyDescent="0.45">
      <c r="A3279" t="s">
        <v>8219</v>
      </c>
      <c r="B3279">
        <v>100</v>
      </c>
    </row>
    <row r="3280" spans="1:2" x14ac:dyDescent="0.45">
      <c r="A3280" t="s">
        <v>8219</v>
      </c>
      <c r="B3280">
        <v>34</v>
      </c>
    </row>
    <row r="3281" spans="1:2" x14ac:dyDescent="0.45">
      <c r="A3281" t="s">
        <v>8219</v>
      </c>
      <c r="B3281">
        <v>63</v>
      </c>
    </row>
    <row r="3282" spans="1:2" x14ac:dyDescent="0.45">
      <c r="A3282" t="s">
        <v>8219</v>
      </c>
      <c r="B3282">
        <v>30</v>
      </c>
    </row>
    <row r="3283" spans="1:2" x14ac:dyDescent="0.45">
      <c r="A3283" t="s">
        <v>8219</v>
      </c>
      <c r="B3283">
        <v>47</v>
      </c>
    </row>
    <row r="3284" spans="1:2" x14ac:dyDescent="0.45">
      <c r="A3284" t="s">
        <v>8219</v>
      </c>
      <c r="B3284">
        <v>237</v>
      </c>
    </row>
    <row r="3285" spans="1:2" x14ac:dyDescent="0.45">
      <c r="A3285" t="s">
        <v>8219</v>
      </c>
      <c r="B3285">
        <v>47</v>
      </c>
    </row>
    <row r="3286" spans="1:2" x14ac:dyDescent="0.45">
      <c r="A3286" t="s">
        <v>8219</v>
      </c>
      <c r="B3286">
        <v>15</v>
      </c>
    </row>
    <row r="3287" spans="1:2" x14ac:dyDescent="0.45">
      <c r="A3287" t="s">
        <v>8219</v>
      </c>
      <c r="B3287">
        <v>81</v>
      </c>
    </row>
    <row r="3288" spans="1:2" x14ac:dyDescent="0.45">
      <c r="A3288" t="s">
        <v>8219</v>
      </c>
      <c r="B3288">
        <v>122</v>
      </c>
    </row>
    <row r="3289" spans="1:2" x14ac:dyDescent="0.45">
      <c r="A3289" t="s">
        <v>8219</v>
      </c>
      <c r="B3289">
        <v>34</v>
      </c>
    </row>
    <row r="3290" spans="1:2" x14ac:dyDescent="0.45">
      <c r="A3290" t="s">
        <v>8219</v>
      </c>
      <c r="B3290">
        <v>207</v>
      </c>
    </row>
    <row r="3291" spans="1:2" x14ac:dyDescent="0.45">
      <c r="A3291" t="s">
        <v>8219</v>
      </c>
      <c r="B3291">
        <v>25</v>
      </c>
    </row>
    <row r="3292" spans="1:2" x14ac:dyDescent="0.45">
      <c r="A3292" t="s">
        <v>8219</v>
      </c>
      <c r="B3292">
        <v>72</v>
      </c>
    </row>
    <row r="3293" spans="1:2" x14ac:dyDescent="0.45">
      <c r="A3293" t="s">
        <v>8219</v>
      </c>
      <c r="B3293">
        <v>14</v>
      </c>
    </row>
    <row r="3294" spans="1:2" x14ac:dyDescent="0.45">
      <c r="A3294" t="s">
        <v>8219</v>
      </c>
      <c r="B3294">
        <v>15</v>
      </c>
    </row>
    <row r="3295" spans="1:2" x14ac:dyDescent="0.45">
      <c r="A3295" t="s">
        <v>8219</v>
      </c>
      <c r="B3295">
        <v>91</v>
      </c>
    </row>
    <row r="3296" spans="1:2" x14ac:dyDescent="0.45">
      <c r="A3296" t="s">
        <v>8219</v>
      </c>
      <c r="B3296">
        <v>24</v>
      </c>
    </row>
    <row r="3297" spans="1:2" x14ac:dyDescent="0.45">
      <c r="A3297" t="s">
        <v>8219</v>
      </c>
      <c r="B3297">
        <v>27</v>
      </c>
    </row>
    <row r="3298" spans="1:2" x14ac:dyDescent="0.45">
      <c r="A3298" t="s">
        <v>8219</v>
      </c>
      <c r="B3298">
        <v>47</v>
      </c>
    </row>
    <row r="3299" spans="1:2" x14ac:dyDescent="0.45">
      <c r="A3299" t="s">
        <v>8219</v>
      </c>
      <c r="B3299">
        <v>44</v>
      </c>
    </row>
    <row r="3300" spans="1:2" x14ac:dyDescent="0.45">
      <c r="A3300" t="s">
        <v>8219</v>
      </c>
      <c r="B3300">
        <v>72</v>
      </c>
    </row>
    <row r="3301" spans="1:2" x14ac:dyDescent="0.45">
      <c r="A3301" t="s">
        <v>8219</v>
      </c>
      <c r="B3301">
        <v>63</v>
      </c>
    </row>
    <row r="3302" spans="1:2" x14ac:dyDescent="0.45">
      <c r="A3302" t="s">
        <v>8219</v>
      </c>
      <c r="B3302">
        <v>88</v>
      </c>
    </row>
    <row r="3303" spans="1:2" x14ac:dyDescent="0.45">
      <c r="A3303" t="s">
        <v>8219</v>
      </c>
      <c r="B3303">
        <v>70</v>
      </c>
    </row>
    <row r="3304" spans="1:2" x14ac:dyDescent="0.45">
      <c r="A3304" t="s">
        <v>8219</v>
      </c>
      <c r="B3304">
        <v>50</v>
      </c>
    </row>
    <row r="3305" spans="1:2" x14ac:dyDescent="0.45">
      <c r="A3305" t="s">
        <v>8219</v>
      </c>
      <c r="B3305">
        <v>35</v>
      </c>
    </row>
    <row r="3306" spans="1:2" x14ac:dyDescent="0.45">
      <c r="A3306" t="s">
        <v>8219</v>
      </c>
      <c r="B3306">
        <v>175</v>
      </c>
    </row>
    <row r="3307" spans="1:2" x14ac:dyDescent="0.45">
      <c r="A3307" t="s">
        <v>8219</v>
      </c>
      <c r="B3307">
        <v>20</v>
      </c>
    </row>
    <row r="3308" spans="1:2" x14ac:dyDescent="0.45">
      <c r="A3308" t="s">
        <v>8219</v>
      </c>
      <c r="B3308">
        <v>54</v>
      </c>
    </row>
    <row r="3309" spans="1:2" x14ac:dyDescent="0.45">
      <c r="A3309" t="s">
        <v>8219</v>
      </c>
      <c r="B3309">
        <v>20</v>
      </c>
    </row>
    <row r="3310" spans="1:2" x14ac:dyDescent="0.45">
      <c r="A3310" t="s">
        <v>8219</v>
      </c>
      <c r="B3310">
        <v>57</v>
      </c>
    </row>
    <row r="3311" spans="1:2" x14ac:dyDescent="0.45">
      <c r="A3311" t="s">
        <v>8219</v>
      </c>
      <c r="B3311">
        <v>31</v>
      </c>
    </row>
    <row r="3312" spans="1:2" x14ac:dyDescent="0.45">
      <c r="A3312" t="s">
        <v>8219</v>
      </c>
      <c r="B3312">
        <v>31</v>
      </c>
    </row>
    <row r="3313" spans="1:2" x14ac:dyDescent="0.45">
      <c r="A3313" t="s">
        <v>8219</v>
      </c>
      <c r="B3313">
        <v>45</v>
      </c>
    </row>
    <row r="3314" spans="1:2" x14ac:dyDescent="0.45">
      <c r="A3314" t="s">
        <v>8219</v>
      </c>
      <c r="B3314">
        <v>41</v>
      </c>
    </row>
    <row r="3315" spans="1:2" x14ac:dyDescent="0.45">
      <c r="A3315" t="s">
        <v>8219</v>
      </c>
      <c r="B3315">
        <v>29</v>
      </c>
    </row>
    <row r="3316" spans="1:2" x14ac:dyDescent="0.45">
      <c r="A3316" t="s">
        <v>8219</v>
      </c>
      <c r="B3316">
        <v>58</v>
      </c>
    </row>
    <row r="3317" spans="1:2" x14ac:dyDescent="0.45">
      <c r="A3317" t="s">
        <v>8219</v>
      </c>
      <c r="B3317">
        <v>89</v>
      </c>
    </row>
    <row r="3318" spans="1:2" x14ac:dyDescent="0.45">
      <c r="A3318" t="s">
        <v>8219</v>
      </c>
      <c r="B3318">
        <v>125</v>
      </c>
    </row>
    <row r="3319" spans="1:2" x14ac:dyDescent="0.45">
      <c r="A3319" t="s">
        <v>8219</v>
      </c>
      <c r="B3319">
        <v>18</v>
      </c>
    </row>
    <row r="3320" spans="1:2" x14ac:dyDescent="0.45">
      <c r="A3320" t="s">
        <v>8219</v>
      </c>
      <c r="B3320">
        <v>32</v>
      </c>
    </row>
    <row r="3321" spans="1:2" x14ac:dyDescent="0.45">
      <c r="A3321" t="s">
        <v>8219</v>
      </c>
      <c r="B3321">
        <v>16</v>
      </c>
    </row>
    <row r="3322" spans="1:2" x14ac:dyDescent="0.45">
      <c r="A3322" t="s">
        <v>8219</v>
      </c>
      <c r="B3322">
        <v>38</v>
      </c>
    </row>
    <row r="3323" spans="1:2" x14ac:dyDescent="0.45">
      <c r="A3323" t="s">
        <v>8219</v>
      </c>
      <c r="B3323">
        <v>15</v>
      </c>
    </row>
    <row r="3324" spans="1:2" x14ac:dyDescent="0.45">
      <c r="A3324" t="s">
        <v>8219</v>
      </c>
      <c r="B3324">
        <v>23</v>
      </c>
    </row>
    <row r="3325" spans="1:2" x14ac:dyDescent="0.45">
      <c r="A3325" t="s">
        <v>8219</v>
      </c>
      <c r="B3325">
        <v>49</v>
      </c>
    </row>
    <row r="3326" spans="1:2" x14ac:dyDescent="0.45">
      <c r="A3326" t="s">
        <v>8219</v>
      </c>
      <c r="B3326">
        <v>10</v>
      </c>
    </row>
    <row r="3327" spans="1:2" x14ac:dyDescent="0.45">
      <c r="A3327" t="s">
        <v>8219</v>
      </c>
      <c r="B3327">
        <v>15</v>
      </c>
    </row>
    <row r="3328" spans="1:2" x14ac:dyDescent="0.45">
      <c r="A3328" t="s">
        <v>8219</v>
      </c>
      <c r="B3328">
        <v>57</v>
      </c>
    </row>
    <row r="3329" spans="1:2" x14ac:dyDescent="0.45">
      <c r="A3329" t="s">
        <v>8219</v>
      </c>
      <c r="B3329">
        <v>33</v>
      </c>
    </row>
    <row r="3330" spans="1:2" x14ac:dyDescent="0.45">
      <c r="A3330" t="s">
        <v>8219</v>
      </c>
      <c r="B3330">
        <v>9</v>
      </c>
    </row>
    <row r="3331" spans="1:2" x14ac:dyDescent="0.45">
      <c r="A3331" t="s">
        <v>8219</v>
      </c>
      <c r="B3331">
        <v>26</v>
      </c>
    </row>
    <row r="3332" spans="1:2" x14ac:dyDescent="0.45">
      <c r="A3332" t="s">
        <v>8219</v>
      </c>
      <c r="B3332">
        <v>69</v>
      </c>
    </row>
    <row r="3333" spans="1:2" x14ac:dyDescent="0.45">
      <c r="A3333" t="s">
        <v>8219</v>
      </c>
      <c r="B3333">
        <v>65</v>
      </c>
    </row>
    <row r="3334" spans="1:2" x14ac:dyDescent="0.45">
      <c r="A3334" t="s">
        <v>8219</v>
      </c>
      <c r="B3334">
        <v>83</v>
      </c>
    </row>
    <row r="3335" spans="1:2" x14ac:dyDescent="0.45">
      <c r="A3335" t="s">
        <v>8219</v>
      </c>
      <c r="B3335">
        <v>111</v>
      </c>
    </row>
    <row r="3336" spans="1:2" x14ac:dyDescent="0.45">
      <c r="A3336" t="s">
        <v>8219</v>
      </c>
      <c r="B3336">
        <v>46</v>
      </c>
    </row>
    <row r="3337" spans="1:2" x14ac:dyDescent="0.45">
      <c r="A3337" t="s">
        <v>8219</v>
      </c>
      <c r="B3337">
        <v>63</v>
      </c>
    </row>
    <row r="3338" spans="1:2" x14ac:dyDescent="0.45">
      <c r="A3338" t="s">
        <v>8219</v>
      </c>
      <c r="B3338">
        <v>9</v>
      </c>
    </row>
    <row r="3339" spans="1:2" x14ac:dyDescent="0.45">
      <c r="A3339" t="s">
        <v>8219</v>
      </c>
      <c r="B3339">
        <v>34</v>
      </c>
    </row>
    <row r="3340" spans="1:2" x14ac:dyDescent="0.45">
      <c r="A3340" t="s">
        <v>8219</v>
      </c>
      <c r="B3340">
        <v>112</v>
      </c>
    </row>
    <row r="3341" spans="1:2" x14ac:dyDescent="0.45">
      <c r="A3341" t="s">
        <v>8219</v>
      </c>
      <c r="B3341">
        <v>47</v>
      </c>
    </row>
    <row r="3342" spans="1:2" x14ac:dyDescent="0.45">
      <c r="A3342" t="s">
        <v>8219</v>
      </c>
      <c r="B3342">
        <v>38</v>
      </c>
    </row>
    <row r="3343" spans="1:2" x14ac:dyDescent="0.45">
      <c r="A3343" t="s">
        <v>8219</v>
      </c>
      <c r="B3343">
        <v>28</v>
      </c>
    </row>
    <row r="3344" spans="1:2" x14ac:dyDescent="0.45">
      <c r="A3344" t="s">
        <v>8219</v>
      </c>
      <c r="B3344">
        <v>78</v>
      </c>
    </row>
    <row r="3345" spans="1:2" x14ac:dyDescent="0.45">
      <c r="A3345" t="s">
        <v>8219</v>
      </c>
      <c r="B3345">
        <v>23</v>
      </c>
    </row>
    <row r="3346" spans="1:2" x14ac:dyDescent="0.45">
      <c r="A3346" t="s">
        <v>8219</v>
      </c>
      <c r="B3346">
        <v>40</v>
      </c>
    </row>
    <row r="3347" spans="1:2" x14ac:dyDescent="0.45">
      <c r="A3347" t="s">
        <v>8219</v>
      </c>
      <c r="B3347">
        <v>13</v>
      </c>
    </row>
    <row r="3348" spans="1:2" x14ac:dyDescent="0.45">
      <c r="A3348" t="s">
        <v>8219</v>
      </c>
      <c r="B3348">
        <v>18</v>
      </c>
    </row>
    <row r="3349" spans="1:2" x14ac:dyDescent="0.45">
      <c r="A3349" t="s">
        <v>8219</v>
      </c>
      <c r="B3349">
        <v>22</v>
      </c>
    </row>
    <row r="3350" spans="1:2" x14ac:dyDescent="0.45">
      <c r="A3350" t="s">
        <v>8219</v>
      </c>
      <c r="B3350">
        <v>79</v>
      </c>
    </row>
    <row r="3351" spans="1:2" x14ac:dyDescent="0.45">
      <c r="A3351" t="s">
        <v>8219</v>
      </c>
      <c r="B3351">
        <v>14</v>
      </c>
    </row>
    <row r="3352" spans="1:2" x14ac:dyDescent="0.45">
      <c r="A3352" t="s">
        <v>8219</v>
      </c>
      <c r="B3352">
        <v>51</v>
      </c>
    </row>
    <row r="3353" spans="1:2" x14ac:dyDescent="0.45">
      <c r="A3353" t="s">
        <v>8219</v>
      </c>
      <c r="B3353">
        <v>54</v>
      </c>
    </row>
    <row r="3354" spans="1:2" x14ac:dyDescent="0.45">
      <c r="A3354" t="s">
        <v>8219</v>
      </c>
      <c r="B3354">
        <v>70</v>
      </c>
    </row>
    <row r="3355" spans="1:2" x14ac:dyDescent="0.45">
      <c r="A3355" t="s">
        <v>8219</v>
      </c>
      <c r="B3355">
        <v>44</v>
      </c>
    </row>
    <row r="3356" spans="1:2" x14ac:dyDescent="0.45">
      <c r="A3356" t="s">
        <v>8219</v>
      </c>
      <c r="B3356">
        <v>55</v>
      </c>
    </row>
    <row r="3357" spans="1:2" x14ac:dyDescent="0.45">
      <c r="A3357" t="s">
        <v>8219</v>
      </c>
      <c r="B3357">
        <v>15</v>
      </c>
    </row>
    <row r="3358" spans="1:2" x14ac:dyDescent="0.45">
      <c r="A3358" t="s">
        <v>8219</v>
      </c>
      <c r="B3358">
        <v>27</v>
      </c>
    </row>
    <row r="3359" spans="1:2" x14ac:dyDescent="0.45">
      <c r="A3359" t="s">
        <v>8219</v>
      </c>
      <c r="B3359">
        <v>21</v>
      </c>
    </row>
    <row r="3360" spans="1:2" x14ac:dyDescent="0.45">
      <c r="A3360" t="s">
        <v>8219</v>
      </c>
      <c r="B3360">
        <v>162</v>
      </c>
    </row>
    <row r="3361" spans="1:2" x14ac:dyDescent="0.45">
      <c r="A3361" t="s">
        <v>8219</v>
      </c>
      <c r="B3361">
        <v>23</v>
      </c>
    </row>
    <row r="3362" spans="1:2" x14ac:dyDescent="0.45">
      <c r="A3362" t="s">
        <v>8219</v>
      </c>
      <c r="B3362">
        <v>72</v>
      </c>
    </row>
    <row r="3363" spans="1:2" x14ac:dyDescent="0.45">
      <c r="A3363" t="s">
        <v>8219</v>
      </c>
      <c r="B3363">
        <v>68</v>
      </c>
    </row>
    <row r="3364" spans="1:2" x14ac:dyDescent="0.45">
      <c r="A3364" t="s">
        <v>8219</v>
      </c>
      <c r="B3364">
        <v>20</v>
      </c>
    </row>
    <row r="3365" spans="1:2" x14ac:dyDescent="0.45">
      <c r="A3365" t="s">
        <v>8219</v>
      </c>
      <c r="B3365">
        <v>26</v>
      </c>
    </row>
    <row r="3366" spans="1:2" x14ac:dyDescent="0.45">
      <c r="A3366" t="s">
        <v>8219</v>
      </c>
      <c r="B3366">
        <v>72</v>
      </c>
    </row>
    <row r="3367" spans="1:2" x14ac:dyDescent="0.45">
      <c r="A3367" t="s">
        <v>8219</v>
      </c>
      <c r="B3367">
        <v>3</v>
      </c>
    </row>
    <row r="3368" spans="1:2" x14ac:dyDescent="0.45">
      <c r="A3368" t="s">
        <v>8219</v>
      </c>
      <c r="B3368">
        <v>18</v>
      </c>
    </row>
    <row r="3369" spans="1:2" x14ac:dyDescent="0.45">
      <c r="A3369" t="s">
        <v>8219</v>
      </c>
      <c r="B3369">
        <v>30</v>
      </c>
    </row>
    <row r="3370" spans="1:2" x14ac:dyDescent="0.45">
      <c r="A3370" t="s">
        <v>8219</v>
      </c>
      <c r="B3370">
        <v>23</v>
      </c>
    </row>
    <row r="3371" spans="1:2" x14ac:dyDescent="0.45">
      <c r="A3371" t="s">
        <v>8219</v>
      </c>
      <c r="B3371">
        <v>54</v>
      </c>
    </row>
    <row r="3372" spans="1:2" x14ac:dyDescent="0.45">
      <c r="A3372" t="s">
        <v>8219</v>
      </c>
      <c r="B3372">
        <v>26</v>
      </c>
    </row>
    <row r="3373" spans="1:2" x14ac:dyDescent="0.45">
      <c r="A3373" t="s">
        <v>8219</v>
      </c>
      <c r="B3373">
        <v>9</v>
      </c>
    </row>
    <row r="3374" spans="1:2" x14ac:dyDescent="0.45">
      <c r="A3374" t="s">
        <v>8219</v>
      </c>
      <c r="B3374">
        <v>27</v>
      </c>
    </row>
    <row r="3375" spans="1:2" x14ac:dyDescent="0.45">
      <c r="A3375" t="s">
        <v>8219</v>
      </c>
      <c r="B3375">
        <v>30</v>
      </c>
    </row>
    <row r="3376" spans="1:2" x14ac:dyDescent="0.45">
      <c r="A3376" t="s">
        <v>8219</v>
      </c>
      <c r="B3376">
        <v>52</v>
      </c>
    </row>
    <row r="3377" spans="1:2" x14ac:dyDescent="0.45">
      <c r="A3377" t="s">
        <v>8219</v>
      </c>
      <c r="B3377">
        <v>17</v>
      </c>
    </row>
    <row r="3378" spans="1:2" x14ac:dyDescent="0.45">
      <c r="A3378" t="s">
        <v>8219</v>
      </c>
      <c r="B3378">
        <v>19</v>
      </c>
    </row>
    <row r="3379" spans="1:2" x14ac:dyDescent="0.45">
      <c r="A3379" t="s">
        <v>8219</v>
      </c>
      <c r="B3379">
        <v>77</v>
      </c>
    </row>
    <row r="3380" spans="1:2" x14ac:dyDescent="0.45">
      <c r="A3380" t="s">
        <v>8219</v>
      </c>
      <c r="B3380">
        <v>21</v>
      </c>
    </row>
    <row r="3381" spans="1:2" x14ac:dyDescent="0.45">
      <c r="A3381" t="s">
        <v>8219</v>
      </c>
      <c r="B3381">
        <v>38</v>
      </c>
    </row>
    <row r="3382" spans="1:2" x14ac:dyDescent="0.45">
      <c r="A3382" t="s">
        <v>8219</v>
      </c>
      <c r="B3382">
        <v>28</v>
      </c>
    </row>
    <row r="3383" spans="1:2" x14ac:dyDescent="0.45">
      <c r="A3383" t="s">
        <v>8219</v>
      </c>
      <c r="B3383">
        <v>48</v>
      </c>
    </row>
    <row r="3384" spans="1:2" x14ac:dyDescent="0.45">
      <c r="A3384" t="s">
        <v>8219</v>
      </c>
      <c r="B3384">
        <v>46</v>
      </c>
    </row>
    <row r="3385" spans="1:2" x14ac:dyDescent="0.45">
      <c r="A3385" t="s">
        <v>8219</v>
      </c>
      <c r="B3385">
        <v>30</v>
      </c>
    </row>
    <row r="3386" spans="1:2" x14ac:dyDescent="0.45">
      <c r="A3386" t="s">
        <v>8219</v>
      </c>
      <c r="B3386">
        <v>64</v>
      </c>
    </row>
    <row r="3387" spans="1:2" x14ac:dyDescent="0.45">
      <c r="A3387" t="s">
        <v>8219</v>
      </c>
      <c r="B3387">
        <v>15</v>
      </c>
    </row>
    <row r="3388" spans="1:2" x14ac:dyDescent="0.45">
      <c r="A3388" t="s">
        <v>8219</v>
      </c>
      <c r="B3388">
        <v>41</v>
      </c>
    </row>
    <row r="3389" spans="1:2" x14ac:dyDescent="0.45">
      <c r="A3389" t="s">
        <v>8219</v>
      </c>
      <c r="B3389">
        <v>35</v>
      </c>
    </row>
    <row r="3390" spans="1:2" x14ac:dyDescent="0.45">
      <c r="A3390" t="s">
        <v>8219</v>
      </c>
      <c r="B3390">
        <v>45</v>
      </c>
    </row>
    <row r="3391" spans="1:2" x14ac:dyDescent="0.45">
      <c r="A3391" t="s">
        <v>8219</v>
      </c>
      <c r="B3391">
        <v>62</v>
      </c>
    </row>
    <row r="3392" spans="1:2" x14ac:dyDescent="0.45">
      <c r="A3392" t="s">
        <v>8219</v>
      </c>
      <c r="B3392">
        <v>22</v>
      </c>
    </row>
    <row r="3393" spans="1:2" x14ac:dyDescent="0.45">
      <c r="A3393" t="s">
        <v>8219</v>
      </c>
      <c r="B3393">
        <v>18</v>
      </c>
    </row>
    <row r="3394" spans="1:2" x14ac:dyDescent="0.45">
      <c r="A3394" t="s">
        <v>8219</v>
      </c>
      <c r="B3394">
        <v>12</v>
      </c>
    </row>
    <row r="3395" spans="1:2" x14ac:dyDescent="0.45">
      <c r="A3395" t="s">
        <v>8219</v>
      </c>
      <c r="B3395">
        <v>44</v>
      </c>
    </row>
    <row r="3396" spans="1:2" x14ac:dyDescent="0.45">
      <c r="A3396" t="s">
        <v>8219</v>
      </c>
      <c r="B3396">
        <v>27</v>
      </c>
    </row>
    <row r="3397" spans="1:2" x14ac:dyDescent="0.45">
      <c r="A3397" t="s">
        <v>8219</v>
      </c>
      <c r="B3397">
        <v>38</v>
      </c>
    </row>
    <row r="3398" spans="1:2" x14ac:dyDescent="0.45">
      <c r="A3398" t="s">
        <v>8219</v>
      </c>
      <c r="B3398">
        <v>28</v>
      </c>
    </row>
    <row r="3399" spans="1:2" x14ac:dyDescent="0.45">
      <c r="A3399" t="s">
        <v>8219</v>
      </c>
      <c r="B3399">
        <v>24</v>
      </c>
    </row>
    <row r="3400" spans="1:2" x14ac:dyDescent="0.45">
      <c r="A3400" t="s">
        <v>8219</v>
      </c>
      <c r="B3400">
        <v>65</v>
      </c>
    </row>
    <row r="3401" spans="1:2" x14ac:dyDescent="0.45">
      <c r="A3401" t="s">
        <v>8219</v>
      </c>
      <c r="B3401">
        <v>46</v>
      </c>
    </row>
    <row r="3402" spans="1:2" x14ac:dyDescent="0.45">
      <c r="A3402" t="s">
        <v>8219</v>
      </c>
      <c r="B3402">
        <v>85</v>
      </c>
    </row>
    <row r="3403" spans="1:2" x14ac:dyDescent="0.45">
      <c r="A3403" t="s">
        <v>8219</v>
      </c>
      <c r="B3403">
        <v>66</v>
      </c>
    </row>
    <row r="3404" spans="1:2" x14ac:dyDescent="0.45">
      <c r="A3404" t="s">
        <v>8219</v>
      </c>
      <c r="B3404">
        <v>165</v>
      </c>
    </row>
    <row r="3405" spans="1:2" x14ac:dyDescent="0.45">
      <c r="A3405" t="s">
        <v>8219</v>
      </c>
      <c r="B3405">
        <v>17</v>
      </c>
    </row>
    <row r="3406" spans="1:2" x14ac:dyDescent="0.45">
      <c r="A3406" t="s">
        <v>8219</v>
      </c>
      <c r="B3406">
        <v>3</v>
      </c>
    </row>
    <row r="3407" spans="1:2" x14ac:dyDescent="0.45">
      <c r="A3407" t="s">
        <v>8219</v>
      </c>
      <c r="B3407">
        <v>17</v>
      </c>
    </row>
    <row r="3408" spans="1:2" x14ac:dyDescent="0.45">
      <c r="A3408" t="s">
        <v>8219</v>
      </c>
      <c r="B3408">
        <v>91</v>
      </c>
    </row>
    <row r="3409" spans="1:2" x14ac:dyDescent="0.45">
      <c r="A3409" t="s">
        <v>8219</v>
      </c>
      <c r="B3409">
        <v>67</v>
      </c>
    </row>
    <row r="3410" spans="1:2" x14ac:dyDescent="0.45">
      <c r="A3410" t="s">
        <v>8219</v>
      </c>
      <c r="B3410">
        <v>18</v>
      </c>
    </row>
    <row r="3411" spans="1:2" x14ac:dyDescent="0.45">
      <c r="A3411" t="s">
        <v>8219</v>
      </c>
      <c r="B3411">
        <v>21</v>
      </c>
    </row>
    <row r="3412" spans="1:2" x14ac:dyDescent="0.45">
      <c r="A3412" t="s">
        <v>8219</v>
      </c>
      <c r="B3412">
        <v>40</v>
      </c>
    </row>
    <row r="3413" spans="1:2" x14ac:dyDescent="0.45">
      <c r="A3413" t="s">
        <v>8219</v>
      </c>
      <c r="B3413">
        <v>78</v>
      </c>
    </row>
    <row r="3414" spans="1:2" x14ac:dyDescent="0.45">
      <c r="A3414" t="s">
        <v>8219</v>
      </c>
      <c r="B3414">
        <v>26</v>
      </c>
    </row>
    <row r="3415" spans="1:2" x14ac:dyDescent="0.45">
      <c r="A3415" t="s">
        <v>8219</v>
      </c>
      <c r="B3415">
        <v>14</v>
      </c>
    </row>
    <row r="3416" spans="1:2" x14ac:dyDescent="0.45">
      <c r="A3416" t="s">
        <v>8219</v>
      </c>
      <c r="B3416">
        <v>44</v>
      </c>
    </row>
    <row r="3417" spans="1:2" x14ac:dyDescent="0.45">
      <c r="A3417" t="s">
        <v>8219</v>
      </c>
      <c r="B3417">
        <v>9</v>
      </c>
    </row>
    <row r="3418" spans="1:2" x14ac:dyDescent="0.45">
      <c r="A3418" t="s">
        <v>8219</v>
      </c>
      <c r="B3418">
        <v>30</v>
      </c>
    </row>
    <row r="3419" spans="1:2" x14ac:dyDescent="0.45">
      <c r="A3419" t="s">
        <v>8219</v>
      </c>
      <c r="B3419">
        <v>45</v>
      </c>
    </row>
    <row r="3420" spans="1:2" x14ac:dyDescent="0.45">
      <c r="A3420" t="s">
        <v>8219</v>
      </c>
      <c r="B3420">
        <v>56</v>
      </c>
    </row>
    <row r="3421" spans="1:2" x14ac:dyDescent="0.45">
      <c r="A3421" t="s">
        <v>8219</v>
      </c>
      <c r="B3421">
        <v>46</v>
      </c>
    </row>
    <row r="3422" spans="1:2" x14ac:dyDescent="0.45">
      <c r="A3422" t="s">
        <v>8219</v>
      </c>
      <c r="B3422">
        <v>34</v>
      </c>
    </row>
    <row r="3423" spans="1:2" x14ac:dyDescent="0.45">
      <c r="A3423" t="s">
        <v>8219</v>
      </c>
      <c r="B3423">
        <v>98</v>
      </c>
    </row>
    <row r="3424" spans="1:2" x14ac:dyDescent="0.45">
      <c r="A3424" t="s">
        <v>8219</v>
      </c>
      <c r="B3424">
        <v>46</v>
      </c>
    </row>
    <row r="3425" spans="1:2" x14ac:dyDescent="0.45">
      <c r="A3425" t="s">
        <v>8219</v>
      </c>
      <c r="B3425">
        <v>10</v>
      </c>
    </row>
    <row r="3426" spans="1:2" x14ac:dyDescent="0.45">
      <c r="A3426" t="s">
        <v>8219</v>
      </c>
      <c r="B3426">
        <v>76</v>
      </c>
    </row>
    <row r="3427" spans="1:2" x14ac:dyDescent="0.45">
      <c r="A3427" t="s">
        <v>8219</v>
      </c>
      <c r="B3427">
        <v>104</v>
      </c>
    </row>
    <row r="3428" spans="1:2" x14ac:dyDescent="0.45">
      <c r="A3428" t="s">
        <v>8219</v>
      </c>
      <c r="B3428">
        <v>87</v>
      </c>
    </row>
    <row r="3429" spans="1:2" x14ac:dyDescent="0.45">
      <c r="A3429" t="s">
        <v>8219</v>
      </c>
      <c r="B3429">
        <v>29</v>
      </c>
    </row>
    <row r="3430" spans="1:2" x14ac:dyDescent="0.45">
      <c r="A3430" t="s">
        <v>8219</v>
      </c>
      <c r="B3430">
        <v>51</v>
      </c>
    </row>
    <row r="3431" spans="1:2" x14ac:dyDescent="0.45">
      <c r="A3431" t="s">
        <v>8219</v>
      </c>
      <c r="B3431">
        <v>12</v>
      </c>
    </row>
    <row r="3432" spans="1:2" x14ac:dyDescent="0.45">
      <c r="A3432" t="s">
        <v>8219</v>
      </c>
      <c r="B3432">
        <v>72</v>
      </c>
    </row>
    <row r="3433" spans="1:2" x14ac:dyDescent="0.45">
      <c r="A3433" t="s">
        <v>8219</v>
      </c>
      <c r="B3433">
        <v>21</v>
      </c>
    </row>
    <row r="3434" spans="1:2" x14ac:dyDescent="0.45">
      <c r="A3434" t="s">
        <v>8219</v>
      </c>
      <c r="B3434">
        <v>42</v>
      </c>
    </row>
    <row r="3435" spans="1:2" x14ac:dyDescent="0.45">
      <c r="A3435" t="s">
        <v>8219</v>
      </c>
      <c r="B3435">
        <v>71</v>
      </c>
    </row>
    <row r="3436" spans="1:2" x14ac:dyDescent="0.45">
      <c r="A3436" t="s">
        <v>8219</v>
      </c>
      <c r="B3436">
        <v>168</v>
      </c>
    </row>
    <row r="3437" spans="1:2" x14ac:dyDescent="0.45">
      <c r="A3437" t="s">
        <v>8219</v>
      </c>
      <c r="B3437">
        <v>19</v>
      </c>
    </row>
    <row r="3438" spans="1:2" x14ac:dyDescent="0.45">
      <c r="A3438" t="s">
        <v>8219</v>
      </c>
      <c r="B3438">
        <v>37</v>
      </c>
    </row>
    <row r="3439" spans="1:2" x14ac:dyDescent="0.45">
      <c r="A3439" t="s">
        <v>8219</v>
      </c>
      <c r="B3439">
        <v>36</v>
      </c>
    </row>
    <row r="3440" spans="1:2" x14ac:dyDescent="0.45">
      <c r="A3440" t="s">
        <v>8219</v>
      </c>
      <c r="B3440">
        <v>14</v>
      </c>
    </row>
    <row r="3441" spans="1:2" x14ac:dyDescent="0.45">
      <c r="A3441" t="s">
        <v>8219</v>
      </c>
      <c r="B3441">
        <v>18</v>
      </c>
    </row>
    <row r="3442" spans="1:2" x14ac:dyDescent="0.45">
      <c r="A3442" t="s">
        <v>8219</v>
      </c>
      <c r="B3442">
        <v>82</v>
      </c>
    </row>
    <row r="3443" spans="1:2" x14ac:dyDescent="0.45">
      <c r="A3443" t="s">
        <v>8219</v>
      </c>
      <c r="B3443">
        <v>43</v>
      </c>
    </row>
    <row r="3444" spans="1:2" x14ac:dyDescent="0.45">
      <c r="A3444" t="s">
        <v>8219</v>
      </c>
      <c r="B3444">
        <v>8</v>
      </c>
    </row>
    <row r="3445" spans="1:2" x14ac:dyDescent="0.45">
      <c r="A3445" t="s">
        <v>8219</v>
      </c>
      <c r="B3445">
        <v>45</v>
      </c>
    </row>
    <row r="3446" spans="1:2" x14ac:dyDescent="0.45">
      <c r="A3446" t="s">
        <v>8219</v>
      </c>
      <c r="B3446">
        <v>20</v>
      </c>
    </row>
    <row r="3447" spans="1:2" x14ac:dyDescent="0.45">
      <c r="A3447" t="s">
        <v>8219</v>
      </c>
      <c r="B3447">
        <v>31</v>
      </c>
    </row>
    <row r="3448" spans="1:2" x14ac:dyDescent="0.45">
      <c r="A3448" t="s">
        <v>8219</v>
      </c>
      <c r="B3448">
        <v>25</v>
      </c>
    </row>
    <row r="3449" spans="1:2" x14ac:dyDescent="0.45">
      <c r="A3449" t="s">
        <v>8219</v>
      </c>
      <c r="B3449">
        <v>14</v>
      </c>
    </row>
    <row r="3450" spans="1:2" x14ac:dyDescent="0.45">
      <c r="A3450" t="s">
        <v>8219</v>
      </c>
      <c r="B3450">
        <v>45</v>
      </c>
    </row>
    <row r="3451" spans="1:2" x14ac:dyDescent="0.45">
      <c r="A3451" t="s">
        <v>8219</v>
      </c>
      <c r="B3451">
        <v>20</v>
      </c>
    </row>
    <row r="3452" spans="1:2" x14ac:dyDescent="0.45">
      <c r="A3452" t="s">
        <v>8219</v>
      </c>
      <c r="B3452">
        <v>39</v>
      </c>
    </row>
    <row r="3453" spans="1:2" x14ac:dyDescent="0.45">
      <c r="A3453" t="s">
        <v>8219</v>
      </c>
      <c r="B3453">
        <v>16</v>
      </c>
    </row>
    <row r="3454" spans="1:2" x14ac:dyDescent="0.45">
      <c r="A3454" t="s">
        <v>8219</v>
      </c>
      <c r="B3454">
        <v>37</v>
      </c>
    </row>
    <row r="3455" spans="1:2" x14ac:dyDescent="0.45">
      <c r="A3455" t="s">
        <v>8219</v>
      </c>
      <c r="B3455">
        <v>14</v>
      </c>
    </row>
    <row r="3456" spans="1:2" x14ac:dyDescent="0.45">
      <c r="A3456" t="s">
        <v>8219</v>
      </c>
      <c r="B3456">
        <v>21</v>
      </c>
    </row>
    <row r="3457" spans="1:2" x14ac:dyDescent="0.45">
      <c r="A3457" t="s">
        <v>8219</v>
      </c>
      <c r="B3457">
        <v>69</v>
      </c>
    </row>
    <row r="3458" spans="1:2" x14ac:dyDescent="0.45">
      <c r="A3458" t="s">
        <v>8219</v>
      </c>
      <c r="B3458">
        <v>16</v>
      </c>
    </row>
    <row r="3459" spans="1:2" x14ac:dyDescent="0.45">
      <c r="A3459" t="s">
        <v>8219</v>
      </c>
      <c r="B3459">
        <v>55</v>
      </c>
    </row>
    <row r="3460" spans="1:2" x14ac:dyDescent="0.45">
      <c r="A3460" t="s">
        <v>8219</v>
      </c>
      <c r="B3460">
        <v>27</v>
      </c>
    </row>
    <row r="3461" spans="1:2" x14ac:dyDescent="0.45">
      <c r="A3461" t="s">
        <v>8219</v>
      </c>
      <c r="B3461">
        <v>36</v>
      </c>
    </row>
    <row r="3462" spans="1:2" x14ac:dyDescent="0.45">
      <c r="A3462" t="s">
        <v>8219</v>
      </c>
      <c r="B3462">
        <v>19</v>
      </c>
    </row>
    <row r="3463" spans="1:2" x14ac:dyDescent="0.45">
      <c r="A3463" t="s">
        <v>8219</v>
      </c>
      <c r="B3463">
        <v>12</v>
      </c>
    </row>
    <row r="3464" spans="1:2" x14ac:dyDescent="0.45">
      <c r="A3464" t="s">
        <v>8219</v>
      </c>
      <c r="B3464">
        <v>17</v>
      </c>
    </row>
    <row r="3465" spans="1:2" x14ac:dyDescent="0.45">
      <c r="A3465" t="s">
        <v>8219</v>
      </c>
      <c r="B3465">
        <v>114</v>
      </c>
    </row>
    <row r="3466" spans="1:2" x14ac:dyDescent="0.45">
      <c r="A3466" t="s">
        <v>8219</v>
      </c>
      <c r="B3466">
        <v>93</v>
      </c>
    </row>
    <row r="3467" spans="1:2" x14ac:dyDescent="0.45">
      <c r="A3467" t="s">
        <v>8219</v>
      </c>
      <c r="B3467">
        <v>36</v>
      </c>
    </row>
    <row r="3468" spans="1:2" x14ac:dyDescent="0.45">
      <c r="A3468" t="s">
        <v>8219</v>
      </c>
      <c r="B3468">
        <v>61</v>
      </c>
    </row>
    <row r="3469" spans="1:2" x14ac:dyDescent="0.45">
      <c r="A3469" t="s">
        <v>8219</v>
      </c>
      <c r="B3469">
        <v>47</v>
      </c>
    </row>
    <row r="3470" spans="1:2" x14ac:dyDescent="0.45">
      <c r="A3470" t="s">
        <v>8219</v>
      </c>
      <c r="B3470">
        <v>17</v>
      </c>
    </row>
    <row r="3471" spans="1:2" x14ac:dyDescent="0.45">
      <c r="A3471" t="s">
        <v>8219</v>
      </c>
      <c r="B3471">
        <v>63</v>
      </c>
    </row>
    <row r="3472" spans="1:2" x14ac:dyDescent="0.45">
      <c r="A3472" t="s">
        <v>8219</v>
      </c>
      <c r="B3472">
        <v>9</v>
      </c>
    </row>
    <row r="3473" spans="1:2" x14ac:dyDescent="0.45">
      <c r="A3473" t="s">
        <v>8219</v>
      </c>
      <c r="B3473">
        <v>30</v>
      </c>
    </row>
    <row r="3474" spans="1:2" x14ac:dyDescent="0.45">
      <c r="A3474" t="s">
        <v>8219</v>
      </c>
      <c r="B3474">
        <v>23</v>
      </c>
    </row>
    <row r="3475" spans="1:2" x14ac:dyDescent="0.45">
      <c r="A3475" t="s">
        <v>8219</v>
      </c>
      <c r="B3475">
        <v>33</v>
      </c>
    </row>
    <row r="3476" spans="1:2" x14ac:dyDescent="0.45">
      <c r="A3476" t="s">
        <v>8219</v>
      </c>
      <c r="B3476">
        <v>39</v>
      </c>
    </row>
    <row r="3477" spans="1:2" x14ac:dyDescent="0.45">
      <c r="A3477" t="s">
        <v>8219</v>
      </c>
      <c r="B3477">
        <v>17</v>
      </c>
    </row>
    <row r="3478" spans="1:2" x14ac:dyDescent="0.45">
      <c r="A3478" t="s">
        <v>8219</v>
      </c>
      <c r="B3478">
        <v>6</v>
      </c>
    </row>
    <row r="3479" spans="1:2" x14ac:dyDescent="0.45">
      <c r="A3479" t="s">
        <v>8219</v>
      </c>
      <c r="B3479">
        <v>39</v>
      </c>
    </row>
    <row r="3480" spans="1:2" x14ac:dyDescent="0.45">
      <c r="A3480" t="s">
        <v>8219</v>
      </c>
      <c r="B3480">
        <v>57</v>
      </c>
    </row>
    <row r="3481" spans="1:2" x14ac:dyDescent="0.45">
      <c r="A3481" t="s">
        <v>8219</v>
      </c>
      <c r="B3481">
        <v>56</v>
      </c>
    </row>
    <row r="3482" spans="1:2" x14ac:dyDescent="0.45">
      <c r="A3482" t="s">
        <v>8219</v>
      </c>
      <c r="B3482">
        <v>13</v>
      </c>
    </row>
    <row r="3483" spans="1:2" x14ac:dyDescent="0.45">
      <c r="A3483" t="s">
        <v>8219</v>
      </c>
      <c r="B3483">
        <v>95</v>
      </c>
    </row>
    <row r="3484" spans="1:2" x14ac:dyDescent="0.45">
      <c r="A3484" t="s">
        <v>8219</v>
      </c>
      <c r="B3484">
        <v>80</v>
      </c>
    </row>
    <row r="3485" spans="1:2" x14ac:dyDescent="0.45">
      <c r="A3485" t="s">
        <v>8219</v>
      </c>
      <c r="B3485">
        <v>133</v>
      </c>
    </row>
    <row r="3486" spans="1:2" x14ac:dyDescent="0.45">
      <c r="A3486" t="s">
        <v>8219</v>
      </c>
      <c r="B3486">
        <v>44</v>
      </c>
    </row>
    <row r="3487" spans="1:2" x14ac:dyDescent="0.45">
      <c r="A3487" t="s">
        <v>8219</v>
      </c>
      <c r="B3487">
        <v>30</v>
      </c>
    </row>
    <row r="3488" spans="1:2" x14ac:dyDescent="0.45">
      <c r="A3488" t="s">
        <v>8219</v>
      </c>
      <c r="B3488">
        <v>56</v>
      </c>
    </row>
    <row r="3489" spans="1:2" x14ac:dyDescent="0.45">
      <c r="A3489" t="s">
        <v>8219</v>
      </c>
      <c r="B3489">
        <v>66</v>
      </c>
    </row>
    <row r="3490" spans="1:2" x14ac:dyDescent="0.45">
      <c r="A3490" t="s">
        <v>8219</v>
      </c>
      <c r="B3490">
        <v>29</v>
      </c>
    </row>
    <row r="3491" spans="1:2" x14ac:dyDescent="0.45">
      <c r="A3491" t="s">
        <v>8219</v>
      </c>
      <c r="B3491">
        <v>72</v>
      </c>
    </row>
    <row r="3492" spans="1:2" x14ac:dyDescent="0.45">
      <c r="A3492" t="s">
        <v>8219</v>
      </c>
      <c r="B3492">
        <v>27</v>
      </c>
    </row>
    <row r="3493" spans="1:2" x14ac:dyDescent="0.45">
      <c r="A3493" t="s">
        <v>8219</v>
      </c>
      <c r="B3493">
        <v>10</v>
      </c>
    </row>
    <row r="3494" spans="1:2" x14ac:dyDescent="0.45">
      <c r="A3494" t="s">
        <v>8219</v>
      </c>
      <c r="B3494">
        <v>35</v>
      </c>
    </row>
    <row r="3495" spans="1:2" x14ac:dyDescent="0.45">
      <c r="A3495" t="s">
        <v>8219</v>
      </c>
      <c r="B3495">
        <v>29</v>
      </c>
    </row>
    <row r="3496" spans="1:2" x14ac:dyDescent="0.45">
      <c r="A3496" t="s">
        <v>8219</v>
      </c>
      <c r="B3496">
        <v>13</v>
      </c>
    </row>
    <row r="3497" spans="1:2" x14ac:dyDescent="0.45">
      <c r="A3497" t="s">
        <v>8219</v>
      </c>
      <c r="B3497">
        <v>72</v>
      </c>
    </row>
    <row r="3498" spans="1:2" x14ac:dyDescent="0.45">
      <c r="A3498" t="s">
        <v>8219</v>
      </c>
      <c r="B3498">
        <v>78</v>
      </c>
    </row>
    <row r="3499" spans="1:2" x14ac:dyDescent="0.45">
      <c r="A3499" t="s">
        <v>8219</v>
      </c>
      <c r="B3499">
        <v>49</v>
      </c>
    </row>
    <row r="3500" spans="1:2" x14ac:dyDescent="0.45">
      <c r="A3500" t="s">
        <v>8219</v>
      </c>
      <c r="B3500">
        <v>42</v>
      </c>
    </row>
    <row r="3501" spans="1:2" x14ac:dyDescent="0.45">
      <c r="A3501" t="s">
        <v>8219</v>
      </c>
      <c r="B3501">
        <v>35</v>
      </c>
    </row>
    <row r="3502" spans="1:2" x14ac:dyDescent="0.45">
      <c r="A3502" t="s">
        <v>8219</v>
      </c>
      <c r="B3502">
        <v>42</v>
      </c>
    </row>
    <row r="3503" spans="1:2" x14ac:dyDescent="0.45">
      <c r="A3503" t="s">
        <v>8219</v>
      </c>
      <c r="B3503">
        <v>42</v>
      </c>
    </row>
    <row r="3504" spans="1:2" x14ac:dyDescent="0.45">
      <c r="A3504" t="s">
        <v>8219</v>
      </c>
      <c r="B3504">
        <v>31</v>
      </c>
    </row>
    <row r="3505" spans="1:2" x14ac:dyDescent="0.45">
      <c r="A3505" t="s">
        <v>8219</v>
      </c>
      <c r="B3505">
        <v>38</v>
      </c>
    </row>
    <row r="3506" spans="1:2" x14ac:dyDescent="0.45">
      <c r="A3506" t="s">
        <v>8219</v>
      </c>
      <c r="B3506">
        <v>8</v>
      </c>
    </row>
    <row r="3507" spans="1:2" x14ac:dyDescent="0.45">
      <c r="A3507" t="s">
        <v>8219</v>
      </c>
      <c r="B3507">
        <v>39</v>
      </c>
    </row>
    <row r="3508" spans="1:2" x14ac:dyDescent="0.45">
      <c r="A3508" t="s">
        <v>8219</v>
      </c>
      <c r="B3508">
        <v>29</v>
      </c>
    </row>
    <row r="3509" spans="1:2" x14ac:dyDescent="0.45">
      <c r="A3509" t="s">
        <v>8219</v>
      </c>
      <c r="B3509">
        <v>72</v>
      </c>
    </row>
    <row r="3510" spans="1:2" x14ac:dyDescent="0.45">
      <c r="A3510" t="s">
        <v>8219</v>
      </c>
      <c r="B3510">
        <v>15</v>
      </c>
    </row>
    <row r="3511" spans="1:2" x14ac:dyDescent="0.45">
      <c r="A3511" t="s">
        <v>8219</v>
      </c>
      <c r="B3511">
        <v>33</v>
      </c>
    </row>
    <row r="3512" spans="1:2" x14ac:dyDescent="0.45">
      <c r="A3512" t="s">
        <v>8219</v>
      </c>
      <c r="B3512">
        <v>15</v>
      </c>
    </row>
    <row r="3513" spans="1:2" x14ac:dyDescent="0.45">
      <c r="A3513" t="s">
        <v>8219</v>
      </c>
      <c r="B3513">
        <v>19</v>
      </c>
    </row>
    <row r="3514" spans="1:2" x14ac:dyDescent="0.45">
      <c r="A3514" t="s">
        <v>8219</v>
      </c>
      <c r="B3514">
        <v>17</v>
      </c>
    </row>
    <row r="3515" spans="1:2" x14ac:dyDescent="0.45">
      <c r="A3515" t="s">
        <v>8219</v>
      </c>
      <c r="B3515">
        <v>44</v>
      </c>
    </row>
    <row r="3516" spans="1:2" x14ac:dyDescent="0.45">
      <c r="A3516" t="s">
        <v>8219</v>
      </c>
      <c r="B3516">
        <v>10</v>
      </c>
    </row>
    <row r="3517" spans="1:2" x14ac:dyDescent="0.45">
      <c r="A3517" t="s">
        <v>8219</v>
      </c>
      <c r="B3517">
        <v>46</v>
      </c>
    </row>
    <row r="3518" spans="1:2" x14ac:dyDescent="0.45">
      <c r="A3518" t="s">
        <v>8219</v>
      </c>
      <c r="B3518">
        <v>11</v>
      </c>
    </row>
    <row r="3519" spans="1:2" x14ac:dyDescent="0.45">
      <c r="A3519" t="s">
        <v>8219</v>
      </c>
      <c r="B3519">
        <v>13</v>
      </c>
    </row>
    <row r="3520" spans="1:2" x14ac:dyDescent="0.45">
      <c r="A3520" t="s">
        <v>8219</v>
      </c>
      <c r="B3520">
        <v>33</v>
      </c>
    </row>
    <row r="3521" spans="1:2" x14ac:dyDescent="0.45">
      <c r="A3521" t="s">
        <v>8219</v>
      </c>
      <c r="B3521">
        <v>28</v>
      </c>
    </row>
    <row r="3522" spans="1:2" x14ac:dyDescent="0.45">
      <c r="A3522" t="s">
        <v>8219</v>
      </c>
      <c r="B3522">
        <v>21</v>
      </c>
    </row>
    <row r="3523" spans="1:2" x14ac:dyDescent="0.45">
      <c r="A3523" t="s">
        <v>8219</v>
      </c>
      <c r="B3523">
        <v>13</v>
      </c>
    </row>
    <row r="3524" spans="1:2" x14ac:dyDescent="0.45">
      <c r="A3524" t="s">
        <v>8219</v>
      </c>
      <c r="B3524">
        <v>34</v>
      </c>
    </row>
    <row r="3525" spans="1:2" x14ac:dyDescent="0.45">
      <c r="A3525" t="s">
        <v>8219</v>
      </c>
      <c r="B3525">
        <v>80</v>
      </c>
    </row>
    <row r="3526" spans="1:2" x14ac:dyDescent="0.45">
      <c r="A3526" t="s">
        <v>8219</v>
      </c>
      <c r="B3526">
        <v>74</v>
      </c>
    </row>
    <row r="3527" spans="1:2" x14ac:dyDescent="0.45">
      <c r="A3527" t="s">
        <v>8219</v>
      </c>
      <c r="B3527">
        <v>7</v>
      </c>
    </row>
    <row r="3528" spans="1:2" x14ac:dyDescent="0.45">
      <c r="A3528" t="s">
        <v>8219</v>
      </c>
      <c r="B3528">
        <v>34</v>
      </c>
    </row>
    <row r="3529" spans="1:2" x14ac:dyDescent="0.45">
      <c r="A3529" t="s">
        <v>8219</v>
      </c>
      <c r="B3529">
        <v>86</v>
      </c>
    </row>
    <row r="3530" spans="1:2" x14ac:dyDescent="0.45">
      <c r="A3530" t="s">
        <v>8219</v>
      </c>
      <c r="B3530">
        <v>37</v>
      </c>
    </row>
    <row r="3531" spans="1:2" x14ac:dyDescent="0.45">
      <c r="A3531" t="s">
        <v>8219</v>
      </c>
      <c r="B3531">
        <v>18</v>
      </c>
    </row>
    <row r="3532" spans="1:2" x14ac:dyDescent="0.45">
      <c r="A3532" t="s">
        <v>8219</v>
      </c>
      <c r="B3532">
        <v>22</v>
      </c>
    </row>
    <row r="3533" spans="1:2" x14ac:dyDescent="0.45">
      <c r="A3533" t="s">
        <v>8219</v>
      </c>
      <c r="B3533">
        <v>26</v>
      </c>
    </row>
    <row r="3534" spans="1:2" x14ac:dyDescent="0.45">
      <c r="A3534" t="s">
        <v>8219</v>
      </c>
      <c r="B3534">
        <v>27</v>
      </c>
    </row>
    <row r="3535" spans="1:2" x14ac:dyDescent="0.45">
      <c r="A3535" t="s">
        <v>8219</v>
      </c>
      <c r="B3535">
        <v>8</v>
      </c>
    </row>
    <row r="3536" spans="1:2" x14ac:dyDescent="0.45">
      <c r="A3536" t="s">
        <v>8219</v>
      </c>
      <c r="B3536">
        <v>204</v>
      </c>
    </row>
    <row r="3537" spans="1:2" x14ac:dyDescent="0.45">
      <c r="A3537" t="s">
        <v>8219</v>
      </c>
      <c r="B3537">
        <v>46</v>
      </c>
    </row>
    <row r="3538" spans="1:2" x14ac:dyDescent="0.45">
      <c r="A3538" t="s">
        <v>8219</v>
      </c>
      <c r="B3538">
        <v>17</v>
      </c>
    </row>
    <row r="3539" spans="1:2" x14ac:dyDescent="0.45">
      <c r="A3539" t="s">
        <v>8219</v>
      </c>
      <c r="B3539">
        <v>28</v>
      </c>
    </row>
    <row r="3540" spans="1:2" x14ac:dyDescent="0.45">
      <c r="A3540" t="s">
        <v>8219</v>
      </c>
      <c r="B3540">
        <v>83</v>
      </c>
    </row>
    <row r="3541" spans="1:2" x14ac:dyDescent="0.45">
      <c r="A3541" t="s">
        <v>8219</v>
      </c>
      <c r="B3541">
        <v>13</v>
      </c>
    </row>
    <row r="3542" spans="1:2" x14ac:dyDescent="0.45">
      <c r="A3542" t="s">
        <v>8219</v>
      </c>
      <c r="B3542">
        <v>8</v>
      </c>
    </row>
    <row r="3543" spans="1:2" x14ac:dyDescent="0.45">
      <c r="A3543" t="s">
        <v>8219</v>
      </c>
      <c r="B3543">
        <v>32</v>
      </c>
    </row>
    <row r="3544" spans="1:2" x14ac:dyDescent="0.45">
      <c r="A3544" t="s">
        <v>8219</v>
      </c>
      <c r="B3544">
        <v>85</v>
      </c>
    </row>
    <row r="3545" spans="1:2" x14ac:dyDescent="0.45">
      <c r="A3545" t="s">
        <v>8219</v>
      </c>
      <c r="B3545">
        <v>29</v>
      </c>
    </row>
    <row r="3546" spans="1:2" x14ac:dyDescent="0.45">
      <c r="A3546" t="s">
        <v>8219</v>
      </c>
      <c r="B3546">
        <v>24</v>
      </c>
    </row>
    <row r="3547" spans="1:2" x14ac:dyDescent="0.45">
      <c r="A3547" t="s">
        <v>8219</v>
      </c>
      <c r="B3547">
        <v>8</v>
      </c>
    </row>
    <row r="3548" spans="1:2" x14ac:dyDescent="0.45">
      <c r="A3548" t="s">
        <v>8219</v>
      </c>
      <c r="B3548">
        <v>19</v>
      </c>
    </row>
    <row r="3549" spans="1:2" x14ac:dyDescent="0.45">
      <c r="A3549" t="s">
        <v>8219</v>
      </c>
      <c r="B3549">
        <v>336</v>
      </c>
    </row>
    <row r="3550" spans="1:2" x14ac:dyDescent="0.45">
      <c r="A3550" t="s">
        <v>8219</v>
      </c>
      <c r="B3550">
        <v>13</v>
      </c>
    </row>
    <row r="3551" spans="1:2" x14ac:dyDescent="0.45">
      <c r="A3551" t="s">
        <v>8219</v>
      </c>
      <c r="B3551">
        <v>42</v>
      </c>
    </row>
    <row r="3552" spans="1:2" x14ac:dyDescent="0.45">
      <c r="A3552" t="s">
        <v>8219</v>
      </c>
      <c r="B3552">
        <v>64</v>
      </c>
    </row>
    <row r="3553" spans="1:2" x14ac:dyDescent="0.45">
      <c r="A3553" t="s">
        <v>8219</v>
      </c>
      <c r="B3553">
        <v>25</v>
      </c>
    </row>
    <row r="3554" spans="1:2" x14ac:dyDescent="0.45">
      <c r="A3554" t="s">
        <v>8219</v>
      </c>
      <c r="B3554">
        <v>20</v>
      </c>
    </row>
    <row r="3555" spans="1:2" x14ac:dyDescent="0.45">
      <c r="A3555" t="s">
        <v>8219</v>
      </c>
      <c r="B3555">
        <v>104</v>
      </c>
    </row>
    <row r="3556" spans="1:2" x14ac:dyDescent="0.45">
      <c r="A3556" t="s">
        <v>8219</v>
      </c>
      <c r="B3556">
        <v>53</v>
      </c>
    </row>
    <row r="3557" spans="1:2" x14ac:dyDescent="0.45">
      <c r="A3557" t="s">
        <v>8219</v>
      </c>
      <c r="B3557">
        <v>14</v>
      </c>
    </row>
    <row r="3558" spans="1:2" x14ac:dyDescent="0.45">
      <c r="A3558" t="s">
        <v>8219</v>
      </c>
      <c r="B3558">
        <v>20</v>
      </c>
    </row>
    <row r="3559" spans="1:2" x14ac:dyDescent="0.45">
      <c r="A3559" t="s">
        <v>8219</v>
      </c>
      <c r="B3559">
        <v>558</v>
      </c>
    </row>
    <row r="3560" spans="1:2" x14ac:dyDescent="0.45">
      <c r="A3560" t="s">
        <v>8219</v>
      </c>
      <c r="B3560">
        <v>22</v>
      </c>
    </row>
    <row r="3561" spans="1:2" x14ac:dyDescent="0.45">
      <c r="A3561" t="s">
        <v>8219</v>
      </c>
      <c r="B3561">
        <v>24</v>
      </c>
    </row>
    <row r="3562" spans="1:2" x14ac:dyDescent="0.45">
      <c r="A3562" t="s">
        <v>8219</v>
      </c>
      <c r="B3562">
        <v>74</v>
      </c>
    </row>
    <row r="3563" spans="1:2" x14ac:dyDescent="0.45">
      <c r="A3563" t="s">
        <v>8219</v>
      </c>
      <c r="B3563">
        <v>54</v>
      </c>
    </row>
    <row r="3564" spans="1:2" x14ac:dyDescent="0.45">
      <c r="A3564" t="s">
        <v>8219</v>
      </c>
      <c r="B3564">
        <v>31</v>
      </c>
    </row>
    <row r="3565" spans="1:2" x14ac:dyDescent="0.45">
      <c r="A3565" t="s">
        <v>8219</v>
      </c>
      <c r="B3565">
        <v>25</v>
      </c>
    </row>
    <row r="3566" spans="1:2" x14ac:dyDescent="0.45">
      <c r="A3566" t="s">
        <v>8219</v>
      </c>
      <c r="B3566">
        <v>17</v>
      </c>
    </row>
    <row r="3567" spans="1:2" x14ac:dyDescent="0.45">
      <c r="A3567" t="s">
        <v>8219</v>
      </c>
      <c r="B3567">
        <v>12</v>
      </c>
    </row>
    <row r="3568" spans="1:2" x14ac:dyDescent="0.45">
      <c r="A3568" t="s">
        <v>8219</v>
      </c>
      <c r="B3568">
        <v>38</v>
      </c>
    </row>
    <row r="3569" spans="1:2" x14ac:dyDescent="0.45">
      <c r="A3569" t="s">
        <v>8219</v>
      </c>
      <c r="B3569">
        <v>41</v>
      </c>
    </row>
    <row r="3570" spans="1:2" x14ac:dyDescent="0.45">
      <c r="A3570" t="s">
        <v>8219</v>
      </c>
      <c r="B3570">
        <v>19</v>
      </c>
    </row>
    <row r="3571" spans="1:2" x14ac:dyDescent="0.45">
      <c r="A3571" t="s">
        <v>8219</v>
      </c>
      <c r="B3571">
        <v>41</v>
      </c>
    </row>
    <row r="3572" spans="1:2" x14ac:dyDescent="0.45">
      <c r="A3572" t="s">
        <v>8219</v>
      </c>
      <c r="B3572">
        <v>26</v>
      </c>
    </row>
    <row r="3573" spans="1:2" x14ac:dyDescent="0.45">
      <c r="A3573" t="s">
        <v>8219</v>
      </c>
      <c r="B3573">
        <v>25</v>
      </c>
    </row>
    <row r="3574" spans="1:2" x14ac:dyDescent="0.45">
      <c r="A3574" t="s">
        <v>8219</v>
      </c>
      <c r="B3574">
        <v>9</v>
      </c>
    </row>
    <row r="3575" spans="1:2" x14ac:dyDescent="0.45">
      <c r="A3575" t="s">
        <v>8219</v>
      </c>
      <c r="B3575">
        <v>78</v>
      </c>
    </row>
    <row r="3576" spans="1:2" x14ac:dyDescent="0.45">
      <c r="A3576" t="s">
        <v>8219</v>
      </c>
      <c r="B3576">
        <v>45</v>
      </c>
    </row>
    <row r="3577" spans="1:2" x14ac:dyDescent="0.45">
      <c r="A3577" t="s">
        <v>8219</v>
      </c>
      <c r="B3577">
        <v>102</v>
      </c>
    </row>
    <row r="3578" spans="1:2" x14ac:dyDescent="0.45">
      <c r="A3578" t="s">
        <v>8219</v>
      </c>
      <c r="B3578">
        <v>5</v>
      </c>
    </row>
    <row r="3579" spans="1:2" x14ac:dyDescent="0.45">
      <c r="A3579" t="s">
        <v>8219</v>
      </c>
      <c r="B3579">
        <v>27</v>
      </c>
    </row>
    <row r="3580" spans="1:2" x14ac:dyDescent="0.45">
      <c r="A3580" t="s">
        <v>8219</v>
      </c>
      <c r="B3580">
        <v>37</v>
      </c>
    </row>
    <row r="3581" spans="1:2" x14ac:dyDescent="0.45">
      <c r="A3581" t="s">
        <v>8219</v>
      </c>
      <c r="B3581">
        <v>14</v>
      </c>
    </row>
    <row r="3582" spans="1:2" x14ac:dyDescent="0.45">
      <c r="A3582" t="s">
        <v>8219</v>
      </c>
      <c r="B3582">
        <v>27</v>
      </c>
    </row>
    <row r="3583" spans="1:2" x14ac:dyDescent="0.45">
      <c r="A3583" t="s">
        <v>8219</v>
      </c>
      <c r="B3583">
        <v>45</v>
      </c>
    </row>
    <row r="3584" spans="1:2" x14ac:dyDescent="0.45">
      <c r="A3584" t="s">
        <v>8219</v>
      </c>
      <c r="B3584">
        <v>49</v>
      </c>
    </row>
    <row r="3585" spans="1:2" x14ac:dyDescent="0.45">
      <c r="A3585" t="s">
        <v>8219</v>
      </c>
      <c r="B3585">
        <v>24</v>
      </c>
    </row>
    <row r="3586" spans="1:2" x14ac:dyDescent="0.45">
      <c r="A3586" t="s">
        <v>8219</v>
      </c>
      <c r="B3586">
        <v>112</v>
      </c>
    </row>
    <row r="3587" spans="1:2" x14ac:dyDescent="0.45">
      <c r="A3587" t="s">
        <v>8219</v>
      </c>
      <c r="B3587">
        <v>23</v>
      </c>
    </row>
    <row r="3588" spans="1:2" x14ac:dyDescent="0.45">
      <c r="A3588" t="s">
        <v>8219</v>
      </c>
      <c r="B3588">
        <v>54</v>
      </c>
    </row>
    <row r="3589" spans="1:2" x14ac:dyDescent="0.45">
      <c r="A3589" t="s">
        <v>8219</v>
      </c>
      <c r="B3589">
        <v>28</v>
      </c>
    </row>
    <row r="3590" spans="1:2" x14ac:dyDescent="0.45">
      <c r="A3590" t="s">
        <v>8219</v>
      </c>
      <c r="B3590">
        <v>11</v>
      </c>
    </row>
    <row r="3591" spans="1:2" x14ac:dyDescent="0.45">
      <c r="A3591" t="s">
        <v>8219</v>
      </c>
      <c r="B3591">
        <v>62</v>
      </c>
    </row>
    <row r="3592" spans="1:2" x14ac:dyDescent="0.45">
      <c r="A3592" t="s">
        <v>8219</v>
      </c>
      <c r="B3592">
        <v>73</v>
      </c>
    </row>
    <row r="3593" spans="1:2" x14ac:dyDescent="0.45">
      <c r="A3593" t="s">
        <v>8219</v>
      </c>
      <c r="B3593">
        <v>18</v>
      </c>
    </row>
    <row r="3594" spans="1:2" x14ac:dyDescent="0.45">
      <c r="A3594" t="s">
        <v>8219</v>
      </c>
      <c r="B3594">
        <v>35</v>
      </c>
    </row>
    <row r="3595" spans="1:2" x14ac:dyDescent="0.45">
      <c r="A3595" t="s">
        <v>8219</v>
      </c>
      <c r="B3595">
        <v>43</v>
      </c>
    </row>
    <row r="3596" spans="1:2" x14ac:dyDescent="0.45">
      <c r="A3596" t="s">
        <v>8219</v>
      </c>
      <c r="B3596">
        <v>36</v>
      </c>
    </row>
    <row r="3597" spans="1:2" x14ac:dyDescent="0.45">
      <c r="A3597" t="s">
        <v>8219</v>
      </c>
      <c r="B3597">
        <v>62</v>
      </c>
    </row>
    <row r="3598" spans="1:2" x14ac:dyDescent="0.45">
      <c r="A3598" t="s">
        <v>8219</v>
      </c>
      <c r="B3598">
        <v>15</v>
      </c>
    </row>
    <row r="3599" spans="1:2" x14ac:dyDescent="0.45">
      <c r="A3599" t="s">
        <v>8219</v>
      </c>
      <c r="B3599">
        <v>33</v>
      </c>
    </row>
    <row r="3600" spans="1:2" x14ac:dyDescent="0.45">
      <c r="A3600" t="s">
        <v>8219</v>
      </c>
      <c r="B3600">
        <v>27</v>
      </c>
    </row>
    <row r="3601" spans="1:2" x14ac:dyDescent="0.45">
      <c r="A3601" t="s">
        <v>8219</v>
      </c>
      <c r="B3601">
        <v>17</v>
      </c>
    </row>
    <row r="3602" spans="1:2" x14ac:dyDescent="0.45">
      <c r="A3602" t="s">
        <v>8219</v>
      </c>
      <c r="B3602">
        <v>4</v>
      </c>
    </row>
    <row r="3603" spans="1:2" x14ac:dyDescent="0.45">
      <c r="A3603" t="s">
        <v>8219</v>
      </c>
      <c r="B3603">
        <v>53</v>
      </c>
    </row>
    <row r="3604" spans="1:2" x14ac:dyDescent="0.45">
      <c r="A3604" t="s">
        <v>8219</v>
      </c>
      <c r="B3604">
        <v>49</v>
      </c>
    </row>
    <row r="3605" spans="1:2" x14ac:dyDescent="0.45">
      <c r="A3605" t="s">
        <v>8219</v>
      </c>
      <c r="B3605">
        <v>57</v>
      </c>
    </row>
    <row r="3606" spans="1:2" x14ac:dyDescent="0.45">
      <c r="A3606" t="s">
        <v>8219</v>
      </c>
      <c r="B3606">
        <v>69</v>
      </c>
    </row>
    <row r="3607" spans="1:2" x14ac:dyDescent="0.45">
      <c r="A3607" t="s">
        <v>8219</v>
      </c>
      <c r="B3607">
        <v>15</v>
      </c>
    </row>
    <row r="3608" spans="1:2" x14ac:dyDescent="0.45">
      <c r="A3608" t="s">
        <v>8219</v>
      </c>
      <c r="B3608">
        <v>64</v>
      </c>
    </row>
    <row r="3609" spans="1:2" x14ac:dyDescent="0.45">
      <c r="A3609" t="s">
        <v>8219</v>
      </c>
      <c r="B3609">
        <v>20</v>
      </c>
    </row>
    <row r="3610" spans="1:2" x14ac:dyDescent="0.45">
      <c r="A3610" t="s">
        <v>8219</v>
      </c>
      <c r="B3610">
        <v>27</v>
      </c>
    </row>
    <row r="3611" spans="1:2" x14ac:dyDescent="0.45">
      <c r="A3611" t="s">
        <v>8219</v>
      </c>
      <c r="B3611">
        <v>21</v>
      </c>
    </row>
    <row r="3612" spans="1:2" x14ac:dyDescent="0.45">
      <c r="A3612" t="s">
        <v>8219</v>
      </c>
      <c r="B3612">
        <v>31</v>
      </c>
    </row>
    <row r="3613" spans="1:2" x14ac:dyDescent="0.45">
      <c r="A3613" t="s">
        <v>8219</v>
      </c>
      <c r="B3613">
        <v>51</v>
      </c>
    </row>
    <row r="3614" spans="1:2" x14ac:dyDescent="0.45">
      <c r="A3614" t="s">
        <v>8219</v>
      </c>
      <c r="B3614">
        <v>57</v>
      </c>
    </row>
    <row r="3615" spans="1:2" x14ac:dyDescent="0.45">
      <c r="A3615" t="s">
        <v>8219</v>
      </c>
      <c r="B3615">
        <v>20</v>
      </c>
    </row>
    <row r="3616" spans="1:2" x14ac:dyDescent="0.45">
      <c r="A3616" t="s">
        <v>8219</v>
      </c>
      <c r="B3616">
        <v>71</v>
      </c>
    </row>
    <row r="3617" spans="1:2" x14ac:dyDescent="0.45">
      <c r="A3617" t="s">
        <v>8219</v>
      </c>
      <c r="B3617">
        <v>72</v>
      </c>
    </row>
    <row r="3618" spans="1:2" x14ac:dyDescent="0.45">
      <c r="A3618" t="s">
        <v>8219</v>
      </c>
      <c r="B3618">
        <v>45</v>
      </c>
    </row>
    <row r="3619" spans="1:2" x14ac:dyDescent="0.45">
      <c r="A3619" t="s">
        <v>8219</v>
      </c>
      <c r="B3619">
        <v>51</v>
      </c>
    </row>
    <row r="3620" spans="1:2" x14ac:dyDescent="0.45">
      <c r="A3620" t="s">
        <v>8219</v>
      </c>
      <c r="B3620">
        <v>56</v>
      </c>
    </row>
    <row r="3621" spans="1:2" x14ac:dyDescent="0.45">
      <c r="A3621" t="s">
        <v>8219</v>
      </c>
      <c r="B3621">
        <v>17</v>
      </c>
    </row>
    <row r="3622" spans="1:2" x14ac:dyDescent="0.45">
      <c r="A3622" t="s">
        <v>8219</v>
      </c>
      <c r="B3622">
        <v>197</v>
      </c>
    </row>
    <row r="3623" spans="1:2" x14ac:dyDescent="0.45">
      <c r="A3623" t="s">
        <v>8219</v>
      </c>
      <c r="B3623">
        <v>70</v>
      </c>
    </row>
    <row r="3624" spans="1:2" x14ac:dyDescent="0.45">
      <c r="A3624" t="s">
        <v>8219</v>
      </c>
      <c r="B3624">
        <v>21</v>
      </c>
    </row>
    <row r="3625" spans="1:2" x14ac:dyDescent="0.45">
      <c r="A3625" t="s">
        <v>8219</v>
      </c>
      <c r="B3625">
        <v>34</v>
      </c>
    </row>
    <row r="3626" spans="1:2" x14ac:dyDescent="0.45">
      <c r="A3626" t="s">
        <v>8219</v>
      </c>
      <c r="B3626">
        <v>39</v>
      </c>
    </row>
    <row r="3627" spans="1:2" x14ac:dyDescent="0.45">
      <c r="A3627" t="s">
        <v>8219</v>
      </c>
      <c r="B3627">
        <v>78</v>
      </c>
    </row>
    <row r="3628" spans="1:2" x14ac:dyDescent="0.45">
      <c r="A3628" t="s">
        <v>8219</v>
      </c>
      <c r="B3628">
        <v>48</v>
      </c>
    </row>
    <row r="3629" spans="1:2" x14ac:dyDescent="0.45">
      <c r="A3629" t="s">
        <v>8219</v>
      </c>
      <c r="B3629">
        <v>29</v>
      </c>
    </row>
    <row r="3630" spans="1:2" hidden="1" x14ac:dyDescent="0.45">
      <c r="A3630" t="s">
        <v>8221</v>
      </c>
      <c r="B3630">
        <v>0</v>
      </c>
    </row>
    <row r="3631" spans="1:2" hidden="1" x14ac:dyDescent="0.45">
      <c r="A3631" t="s">
        <v>8221</v>
      </c>
      <c r="B3631">
        <v>2</v>
      </c>
    </row>
    <row r="3632" spans="1:2" hidden="1" x14ac:dyDescent="0.45">
      <c r="A3632" t="s">
        <v>8221</v>
      </c>
      <c r="B3632">
        <v>1</v>
      </c>
    </row>
    <row r="3633" spans="1:2" hidden="1" x14ac:dyDescent="0.45">
      <c r="A3633" t="s">
        <v>8221</v>
      </c>
      <c r="B3633">
        <v>59</v>
      </c>
    </row>
    <row r="3634" spans="1:2" hidden="1" x14ac:dyDescent="0.45">
      <c r="A3634" t="s">
        <v>8221</v>
      </c>
      <c r="B3634">
        <v>1</v>
      </c>
    </row>
    <row r="3635" spans="1:2" hidden="1" x14ac:dyDescent="0.45">
      <c r="A3635" t="s">
        <v>8221</v>
      </c>
      <c r="B3635">
        <v>31</v>
      </c>
    </row>
    <row r="3636" spans="1:2" hidden="1" x14ac:dyDescent="0.45">
      <c r="A3636" t="s">
        <v>8221</v>
      </c>
      <c r="B3636">
        <v>18</v>
      </c>
    </row>
    <row r="3637" spans="1:2" hidden="1" x14ac:dyDescent="0.45">
      <c r="A3637" t="s">
        <v>8221</v>
      </c>
      <c r="B3637">
        <v>10</v>
      </c>
    </row>
    <row r="3638" spans="1:2" hidden="1" x14ac:dyDescent="0.45">
      <c r="A3638" t="s">
        <v>8221</v>
      </c>
      <c r="B3638">
        <v>0</v>
      </c>
    </row>
    <row r="3639" spans="1:2" hidden="1" x14ac:dyDescent="0.45">
      <c r="A3639" t="s">
        <v>8221</v>
      </c>
      <c r="B3639">
        <v>14</v>
      </c>
    </row>
    <row r="3640" spans="1:2" hidden="1" x14ac:dyDescent="0.45">
      <c r="A3640" t="s">
        <v>8221</v>
      </c>
      <c r="B3640">
        <v>2</v>
      </c>
    </row>
    <row r="3641" spans="1:2" hidden="1" x14ac:dyDescent="0.45">
      <c r="A3641" t="s">
        <v>8221</v>
      </c>
      <c r="B3641">
        <v>1</v>
      </c>
    </row>
    <row r="3642" spans="1:2" hidden="1" x14ac:dyDescent="0.45">
      <c r="A3642" t="s">
        <v>8221</v>
      </c>
      <c r="B3642">
        <v>3</v>
      </c>
    </row>
    <row r="3643" spans="1:2" hidden="1" x14ac:dyDescent="0.45">
      <c r="A3643" t="s">
        <v>8221</v>
      </c>
      <c r="B3643">
        <v>0</v>
      </c>
    </row>
    <row r="3644" spans="1:2" hidden="1" x14ac:dyDescent="0.45">
      <c r="A3644" t="s">
        <v>8221</v>
      </c>
      <c r="B3644">
        <v>2</v>
      </c>
    </row>
    <row r="3645" spans="1:2" hidden="1" x14ac:dyDescent="0.45">
      <c r="A3645" t="s">
        <v>8221</v>
      </c>
      <c r="B3645">
        <v>0</v>
      </c>
    </row>
    <row r="3646" spans="1:2" hidden="1" x14ac:dyDescent="0.45">
      <c r="A3646" t="s">
        <v>8221</v>
      </c>
      <c r="B3646">
        <v>12</v>
      </c>
    </row>
    <row r="3647" spans="1:2" hidden="1" x14ac:dyDescent="0.45">
      <c r="A3647" t="s">
        <v>8221</v>
      </c>
      <c r="B3647">
        <v>1</v>
      </c>
    </row>
    <row r="3648" spans="1:2" hidden="1" x14ac:dyDescent="0.45">
      <c r="A3648" t="s">
        <v>8221</v>
      </c>
      <c r="B3648">
        <v>8</v>
      </c>
    </row>
    <row r="3649" spans="1:2" hidden="1" x14ac:dyDescent="0.45">
      <c r="A3649" t="s">
        <v>8221</v>
      </c>
      <c r="B3649">
        <v>2</v>
      </c>
    </row>
    <row r="3650" spans="1:2" x14ac:dyDescent="0.45">
      <c r="A3650" t="s">
        <v>8219</v>
      </c>
      <c r="B3650">
        <v>73</v>
      </c>
    </row>
    <row r="3651" spans="1:2" x14ac:dyDescent="0.45">
      <c r="A3651" t="s">
        <v>8219</v>
      </c>
      <c r="B3651">
        <v>8</v>
      </c>
    </row>
    <row r="3652" spans="1:2" x14ac:dyDescent="0.45">
      <c r="A3652" t="s">
        <v>8219</v>
      </c>
      <c r="B3652">
        <v>17</v>
      </c>
    </row>
    <row r="3653" spans="1:2" x14ac:dyDescent="0.45">
      <c r="A3653" t="s">
        <v>8219</v>
      </c>
      <c r="B3653">
        <v>9</v>
      </c>
    </row>
    <row r="3654" spans="1:2" x14ac:dyDescent="0.45">
      <c r="A3654" t="s">
        <v>8219</v>
      </c>
      <c r="B3654">
        <v>17</v>
      </c>
    </row>
    <row r="3655" spans="1:2" x14ac:dyDescent="0.45">
      <c r="A3655" t="s">
        <v>8219</v>
      </c>
      <c r="B3655">
        <v>33</v>
      </c>
    </row>
    <row r="3656" spans="1:2" x14ac:dyDescent="0.45">
      <c r="A3656" t="s">
        <v>8219</v>
      </c>
      <c r="B3656">
        <v>38</v>
      </c>
    </row>
    <row r="3657" spans="1:2" x14ac:dyDescent="0.45">
      <c r="A3657" t="s">
        <v>8219</v>
      </c>
      <c r="B3657">
        <v>79</v>
      </c>
    </row>
    <row r="3658" spans="1:2" x14ac:dyDescent="0.45">
      <c r="A3658" t="s">
        <v>8219</v>
      </c>
      <c r="B3658">
        <v>46</v>
      </c>
    </row>
    <row r="3659" spans="1:2" x14ac:dyDescent="0.45">
      <c r="A3659" t="s">
        <v>8219</v>
      </c>
      <c r="B3659">
        <v>20</v>
      </c>
    </row>
    <row r="3660" spans="1:2" x14ac:dyDescent="0.45">
      <c r="A3660" t="s">
        <v>8219</v>
      </c>
      <c r="B3660">
        <v>20</v>
      </c>
    </row>
    <row r="3661" spans="1:2" x14ac:dyDescent="0.45">
      <c r="A3661" t="s">
        <v>8219</v>
      </c>
      <c r="B3661">
        <v>13</v>
      </c>
    </row>
    <row r="3662" spans="1:2" x14ac:dyDescent="0.45">
      <c r="A3662" t="s">
        <v>8219</v>
      </c>
      <c r="B3662">
        <v>22</v>
      </c>
    </row>
    <row r="3663" spans="1:2" x14ac:dyDescent="0.45">
      <c r="A3663" t="s">
        <v>8219</v>
      </c>
      <c r="B3663">
        <v>36</v>
      </c>
    </row>
    <row r="3664" spans="1:2" x14ac:dyDescent="0.45">
      <c r="A3664" t="s">
        <v>8219</v>
      </c>
      <c r="B3664">
        <v>40</v>
      </c>
    </row>
    <row r="3665" spans="1:2" x14ac:dyDescent="0.45">
      <c r="A3665" t="s">
        <v>8219</v>
      </c>
      <c r="B3665">
        <v>9</v>
      </c>
    </row>
    <row r="3666" spans="1:2" x14ac:dyDescent="0.45">
      <c r="A3666" t="s">
        <v>8219</v>
      </c>
      <c r="B3666">
        <v>19</v>
      </c>
    </row>
    <row r="3667" spans="1:2" x14ac:dyDescent="0.45">
      <c r="A3667" t="s">
        <v>8219</v>
      </c>
      <c r="B3667">
        <v>14</v>
      </c>
    </row>
    <row r="3668" spans="1:2" x14ac:dyDescent="0.45">
      <c r="A3668" t="s">
        <v>8219</v>
      </c>
      <c r="B3668">
        <v>38</v>
      </c>
    </row>
    <row r="3669" spans="1:2" x14ac:dyDescent="0.45">
      <c r="A3669" t="s">
        <v>8219</v>
      </c>
      <c r="B3669">
        <v>58</v>
      </c>
    </row>
    <row r="3670" spans="1:2" x14ac:dyDescent="0.45">
      <c r="A3670" t="s">
        <v>8219</v>
      </c>
      <c r="B3670">
        <v>28</v>
      </c>
    </row>
    <row r="3671" spans="1:2" x14ac:dyDescent="0.45">
      <c r="A3671" t="s">
        <v>8219</v>
      </c>
      <c r="B3671">
        <v>17</v>
      </c>
    </row>
    <row r="3672" spans="1:2" x14ac:dyDescent="0.45">
      <c r="A3672" t="s">
        <v>8219</v>
      </c>
      <c r="B3672">
        <v>12</v>
      </c>
    </row>
    <row r="3673" spans="1:2" x14ac:dyDescent="0.45">
      <c r="A3673" t="s">
        <v>8219</v>
      </c>
      <c r="B3673">
        <v>40</v>
      </c>
    </row>
    <row r="3674" spans="1:2" x14ac:dyDescent="0.45">
      <c r="A3674" t="s">
        <v>8219</v>
      </c>
      <c r="B3674">
        <v>57</v>
      </c>
    </row>
    <row r="3675" spans="1:2" x14ac:dyDescent="0.45">
      <c r="A3675" t="s">
        <v>8219</v>
      </c>
      <c r="B3675">
        <v>114</v>
      </c>
    </row>
    <row r="3676" spans="1:2" x14ac:dyDescent="0.45">
      <c r="A3676" t="s">
        <v>8219</v>
      </c>
      <c r="B3676">
        <v>31</v>
      </c>
    </row>
    <row r="3677" spans="1:2" x14ac:dyDescent="0.45">
      <c r="A3677" t="s">
        <v>8219</v>
      </c>
      <c r="B3677">
        <v>3</v>
      </c>
    </row>
    <row r="3678" spans="1:2" x14ac:dyDescent="0.45">
      <c r="A3678" t="s">
        <v>8219</v>
      </c>
      <c r="B3678">
        <v>16</v>
      </c>
    </row>
    <row r="3679" spans="1:2" x14ac:dyDescent="0.45">
      <c r="A3679" t="s">
        <v>8219</v>
      </c>
      <c r="B3679">
        <v>199</v>
      </c>
    </row>
    <row r="3680" spans="1:2" x14ac:dyDescent="0.45">
      <c r="A3680" t="s">
        <v>8219</v>
      </c>
      <c r="B3680">
        <v>31</v>
      </c>
    </row>
    <row r="3681" spans="1:2" x14ac:dyDescent="0.45">
      <c r="A3681" t="s">
        <v>8219</v>
      </c>
      <c r="B3681">
        <v>30</v>
      </c>
    </row>
    <row r="3682" spans="1:2" x14ac:dyDescent="0.45">
      <c r="A3682" t="s">
        <v>8219</v>
      </c>
      <c r="B3682">
        <v>34</v>
      </c>
    </row>
    <row r="3683" spans="1:2" x14ac:dyDescent="0.45">
      <c r="A3683" t="s">
        <v>8219</v>
      </c>
      <c r="B3683">
        <v>18</v>
      </c>
    </row>
    <row r="3684" spans="1:2" x14ac:dyDescent="0.45">
      <c r="A3684" t="s">
        <v>8219</v>
      </c>
      <c r="B3684">
        <v>67</v>
      </c>
    </row>
    <row r="3685" spans="1:2" x14ac:dyDescent="0.45">
      <c r="A3685" t="s">
        <v>8219</v>
      </c>
      <c r="B3685">
        <v>66</v>
      </c>
    </row>
    <row r="3686" spans="1:2" x14ac:dyDescent="0.45">
      <c r="A3686" t="s">
        <v>8219</v>
      </c>
      <c r="B3686">
        <v>23</v>
      </c>
    </row>
    <row r="3687" spans="1:2" x14ac:dyDescent="0.45">
      <c r="A3687" t="s">
        <v>8219</v>
      </c>
      <c r="B3687">
        <v>126</v>
      </c>
    </row>
    <row r="3688" spans="1:2" x14ac:dyDescent="0.45">
      <c r="A3688" t="s">
        <v>8219</v>
      </c>
      <c r="B3688">
        <v>6</v>
      </c>
    </row>
    <row r="3689" spans="1:2" x14ac:dyDescent="0.45">
      <c r="A3689" t="s">
        <v>8219</v>
      </c>
      <c r="B3689">
        <v>25</v>
      </c>
    </row>
    <row r="3690" spans="1:2" x14ac:dyDescent="0.45">
      <c r="A3690" t="s">
        <v>8219</v>
      </c>
      <c r="B3690">
        <v>39</v>
      </c>
    </row>
    <row r="3691" spans="1:2" x14ac:dyDescent="0.45">
      <c r="A3691" t="s">
        <v>8219</v>
      </c>
      <c r="B3691">
        <v>62</v>
      </c>
    </row>
    <row r="3692" spans="1:2" x14ac:dyDescent="0.45">
      <c r="A3692" t="s">
        <v>8219</v>
      </c>
      <c r="B3692">
        <v>31</v>
      </c>
    </row>
    <row r="3693" spans="1:2" x14ac:dyDescent="0.45">
      <c r="A3693" t="s">
        <v>8219</v>
      </c>
      <c r="B3693">
        <v>274</v>
      </c>
    </row>
    <row r="3694" spans="1:2" x14ac:dyDescent="0.45">
      <c r="A3694" t="s">
        <v>8219</v>
      </c>
      <c r="B3694">
        <v>17</v>
      </c>
    </row>
    <row r="3695" spans="1:2" x14ac:dyDescent="0.45">
      <c r="A3695" t="s">
        <v>8219</v>
      </c>
      <c r="B3695">
        <v>14</v>
      </c>
    </row>
    <row r="3696" spans="1:2" x14ac:dyDescent="0.45">
      <c r="A3696" t="s">
        <v>8219</v>
      </c>
      <c r="B3696">
        <v>60</v>
      </c>
    </row>
    <row r="3697" spans="1:2" x14ac:dyDescent="0.45">
      <c r="A3697" t="s">
        <v>8219</v>
      </c>
      <c r="B3697">
        <v>33</v>
      </c>
    </row>
    <row r="3698" spans="1:2" x14ac:dyDescent="0.45">
      <c r="A3698" t="s">
        <v>8219</v>
      </c>
      <c r="B3698">
        <v>78</v>
      </c>
    </row>
    <row r="3699" spans="1:2" x14ac:dyDescent="0.45">
      <c r="A3699" t="s">
        <v>8219</v>
      </c>
      <c r="B3699">
        <v>30</v>
      </c>
    </row>
    <row r="3700" spans="1:2" x14ac:dyDescent="0.45">
      <c r="A3700" t="s">
        <v>8219</v>
      </c>
      <c r="B3700">
        <v>136</v>
      </c>
    </row>
    <row r="3701" spans="1:2" x14ac:dyDescent="0.45">
      <c r="A3701" t="s">
        <v>8219</v>
      </c>
      <c r="B3701">
        <v>40</v>
      </c>
    </row>
    <row r="3702" spans="1:2" x14ac:dyDescent="0.45">
      <c r="A3702" t="s">
        <v>8219</v>
      </c>
      <c r="B3702">
        <v>18</v>
      </c>
    </row>
    <row r="3703" spans="1:2" x14ac:dyDescent="0.45">
      <c r="A3703" t="s">
        <v>8219</v>
      </c>
      <c r="B3703">
        <v>39</v>
      </c>
    </row>
    <row r="3704" spans="1:2" x14ac:dyDescent="0.45">
      <c r="A3704" t="s">
        <v>8219</v>
      </c>
      <c r="B3704">
        <v>21</v>
      </c>
    </row>
    <row r="3705" spans="1:2" x14ac:dyDescent="0.45">
      <c r="A3705" t="s">
        <v>8219</v>
      </c>
      <c r="B3705">
        <v>30</v>
      </c>
    </row>
    <row r="3706" spans="1:2" x14ac:dyDescent="0.45">
      <c r="A3706" t="s">
        <v>8219</v>
      </c>
      <c r="B3706">
        <v>27</v>
      </c>
    </row>
    <row r="3707" spans="1:2" x14ac:dyDescent="0.45">
      <c r="A3707" t="s">
        <v>8219</v>
      </c>
      <c r="B3707">
        <v>35</v>
      </c>
    </row>
    <row r="3708" spans="1:2" x14ac:dyDescent="0.45">
      <c r="A3708" t="s">
        <v>8219</v>
      </c>
      <c r="B3708">
        <v>13</v>
      </c>
    </row>
    <row r="3709" spans="1:2" x14ac:dyDescent="0.45">
      <c r="A3709" t="s">
        <v>8219</v>
      </c>
      <c r="B3709">
        <v>23</v>
      </c>
    </row>
    <row r="3710" spans="1:2" x14ac:dyDescent="0.45">
      <c r="A3710" t="s">
        <v>8219</v>
      </c>
      <c r="B3710">
        <v>39</v>
      </c>
    </row>
    <row r="3711" spans="1:2" x14ac:dyDescent="0.45">
      <c r="A3711" t="s">
        <v>8219</v>
      </c>
      <c r="B3711">
        <v>35</v>
      </c>
    </row>
    <row r="3712" spans="1:2" x14ac:dyDescent="0.45">
      <c r="A3712" t="s">
        <v>8219</v>
      </c>
      <c r="B3712">
        <v>27</v>
      </c>
    </row>
    <row r="3713" spans="1:2" x14ac:dyDescent="0.45">
      <c r="A3713" t="s">
        <v>8219</v>
      </c>
      <c r="B3713">
        <v>21</v>
      </c>
    </row>
    <row r="3714" spans="1:2" x14ac:dyDescent="0.45">
      <c r="A3714" t="s">
        <v>8219</v>
      </c>
      <c r="B3714">
        <v>104</v>
      </c>
    </row>
    <row r="3715" spans="1:2" x14ac:dyDescent="0.45">
      <c r="A3715" t="s">
        <v>8219</v>
      </c>
      <c r="B3715">
        <v>19</v>
      </c>
    </row>
    <row r="3716" spans="1:2" x14ac:dyDescent="0.45">
      <c r="A3716" t="s">
        <v>8219</v>
      </c>
      <c r="B3716">
        <v>97</v>
      </c>
    </row>
    <row r="3717" spans="1:2" x14ac:dyDescent="0.45">
      <c r="A3717" t="s">
        <v>8219</v>
      </c>
      <c r="B3717">
        <v>27</v>
      </c>
    </row>
    <row r="3718" spans="1:2" x14ac:dyDescent="0.45">
      <c r="A3718" t="s">
        <v>8219</v>
      </c>
      <c r="B3718">
        <v>24</v>
      </c>
    </row>
    <row r="3719" spans="1:2" x14ac:dyDescent="0.45">
      <c r="A3719" t="s">
        <v>8219</v>
      </c>
      <c r="B3719">
        <v>13</v>
      </c>
    </row>
    <row r="3720" spans="1:2" x14ac:dyDescent="0.45">
      <c r="A3720" t="s">
        <v>8219</v>
      </c>
      <c r="B3720">
        <v>46</v>
      </c>
    </row>
    <row r="3721" spans="1:2" x14ac:dyDescent="0.45">
      <c r="A3721" t="s">
        <v>8219</v>
      </c>
      <c r="B3721">
        <v>4</v>
      </c>
    </row>
    <row r="3722" spans="1:2" x14ac:dyDescent="0.45">
      <c r="A3722" t="s">
        <v>8219</v>
      </c>
      <c r="B3722">
        <v>40</v>
      </c>
    </row>
    <row r="3723" spans="1:2" x14ac:dyDescent="0.45">
      <c r="A3723" t="s">
        <v>8219</v>
      </c>
      <c r="B3723">
        <v>44</v>
      </c>
    </row>
    <row r="3724" spans="1:2" x14ac:dyDescent="0.45">
      <c r="A3724" t="s">
        <v>8219</v>
      </c>
      <c r="B3724">
        <v>35</v>
      </c>
    </row>
    <row r="3725" spans="1:2" x14ac:dyDescent="0.45">
      <c r="A3725" t="s">
        <v>8219</v>
      </c>
      <c r="B3725">
        <v>63</v>
      </c>
    </row>
    <row r="3726" spans="1:2" x14ac:dyDescent="0.45">
      <c r="A3726" t="s">
        <v>8219</v>
      </c>
      <c r="B3726">
        <v>89</v>
      </c>
    </row>
    <row r="3727" spans="1:2" x14ac:dyDescent="0.45">
      <c r="A3727" t="s">
        <v>8219</v>
      </c>
      <c r="B3727">
        <v>15</v>
      </c>
    </row>
    <row r="3728" spans="1:2" x14ac:dyDescent="0.45">
      <c r="A3728" t="s">
        <v>8219</v>
      </c>
      <c r="B3728">
        <v>46</v>
      </c>
    </row>
    <row r="3729" spans="1:2" x14ac:dyDescent="0.45">
      <c r="A3729" t="s">
        <v>8219</v>
      </c>
      <c r="B3729">
        <v>33</v>
      </c>
    </row>
    <row r="3730" spans="1:2" hidden="1" x14ac:dyDescent="0.45">
      <c r="A3730" t="s">
        <v>8221</v>
      </c>
      <c r="B3730">
        <v>31</v>
      </c>
    </row>
    <row r="3731" spans="1:2" hidden="1" x14ac:dyDescent="0.45">
      <c r="A3731" t="s">
        <v>8221</v>
      </c>
      <c r="B3731">
        <v>5</v>
      </c>
    </row>
    <row r="3732" spans="1:2" hidden="1" x14ac:dyDescent="0.45">
      <c r="A3732" t="s">
        <v>8221</v>
      </c>
      <c r="B3732">
        <v>1</v>
      </c>
    </row>
    <row r="3733" spans="1:2" hidden="1" x14ac:dyDescent="0.45">
      <c r="A3733" t="s">
        <v>8221</v>
      </c>
      <c r="B3733">
        <v>12</v>
      </c>
    </row>
    <row r="3734" spans="1:2" hidden="1" x14ac:dyDescent="0.45">
      <c r="A3734" t="s">
        <v>8221</v>
      </c>
      <c r="B3734">
        <v>4</v>
      </c>
    </row>
    <row r="3735" spans="1:2" hidden="1" x14ac:dyDescent="0.45">
      <c r="A3735" t="s">
        <v>8221</v>
      </c>
      <c r="B3735">
        <v>0</v>
      </c>
    </row>
    <row r="3736" spans="1:2" hidden="1" x14ac:dyDescent="0.45">
      <c r="A3736" t="s">
        <v>8221</v>
      </c>
      <c r="B3736">
        <v>7</v>
      </c>
    </row>
    <row r="3737" spans="1:2" hidden="1" x14ac:dyDescent="0.45">
      <c r="A3737" t="s">
        <v>8221</v>
      </c>
      <c r="B3737">
        <v>2</v>
      </c>
    </row>
    <row r="3738" spans="1:2" hidden="1" x14ac:dyDescent="0.45">
      <c r="A3738" t="s">
        <v>8221</v>
      </c>
      <c r="B3738">
        <v>1</v>
      </c>
    </row>
    <row r="3739" spans="1:2" hidden="1" x14ac:dyDescent="0.45">
      <c r="A3739" t="s">
        <v>8221</v>
      </c>
      <c r="B3739">
        <v>4</v>
      </c>
    </row>
    <row r="3740" spans="1:2" hidden="1" x14ac:dyDescent="0.45">
      <c r="A3740" t="s">
        <v>8221</v>
      </c>
      <c r="B3740">
        <v>6</v>
      </c>
    </row>
    <row r="3741" spans="1:2" hidden="1" x14ac:dyDescent="0.45">
      <c r="A3741" t="s">
        <v>8221</v>
      </c>
      <c r="B3741">
        <v>8</v>
      </c>
    </row>
    <row r="3742" spans="1:2" hidden="1" x14ac:dyDescent="0.45">
      <c r="A3742" t="s">
        <v>8221</v>
      </c>
      <c r="B3742">
        <v>14</v>
      </c>
    </row>
    <row r="3743" spans="1:2" hidden="1" x14ac:dyDescent="0.45">
      <c r="A3743" t="s">
        <v>8221</v>
      </c>
      <c r="B3743">
        <v>0</v>
      </c>
    </row>
    <row r="3744" spans="1:2" hidden="1" x14ac:dyDescent="0.45">
      <c r="A3744" t="s">
        <v>8221</v>
      </c>
      <c r="B3744">
        <v>4</v>
      </c>
    </row>
    <row r="3745" spans="1:2" hidden="1" x14ac:dyDescent="0.45">
      <c r="A3745" t="s">
        <v>8221</v>
      </c>
      <c r="B3745">
        <v>0</v>
      </c>
    </row>
    <row r="3746" spans="1:2" hidden="1" x14ac:dyDescent="0.45">
      <c r="A3746" t="s">
        <v>8221</v>
      </c>
      <c r="B3746">
        <v>0</v>
      </c>
    </row>
    <row r="3747" spans="1:2" hidden="1" x14ac:dyDescent="0.45">
      <c r="A3747" t="s">
        <v>8221</v>
      </c>
      <c r="B3747">
        <v>1</v>
      </c>
    </row>
    <row r="3748" spans="1:2" hidden="1" x14ac:dyDescent="0.45">
      <c r="A3748" t="s">
        <v>8221</v>
      </c>
      <c r="B3748">
        <v>1</v>
      </c>
    </row>
    <row r="3749" spans="1:2" hidden="1" x14ac:dyDescent="0.45">
      <c r="A3749" t="s">
        <v>8221</v>
      </c>
      <c r="B3749">
        <v>1</v>
      </c>
    </row>
    <row r="3750" spans="1:2" x14ac:dyDescent="0.45">
      <c r="A3750" t="s">
        <v>8219</v>
      </c>
      <c r="B3750">
        <v>52</v>
      </c>
    </row>
    <row r="3751" spans="1:2" x14ac:dyDescent="0.45">
      <c r="A3751" t="s">
        <v>8219</v>
      </c>
      <c r="B3751">
        <v>7</v>
      </c>
    </row>
    <row r="3752" spans="1:2" x14ac:dyDescent="0.45">
      <c r="A3752" t="s">
        <v>8219</v>
      </c>
      <c r="B3752">
        <v>28</v>
      </c>
    </row>
    <row r="3753" spans="1:2" x14ac:dyDescent="0.45">
      <c r="A3753" t="s">
        <v>8219</v>
      </c>
      <c r="B3753">
        <v>11</v>
      </c>
    </row>
    <row r="3754" spans="1:2" x14ac:dyDescent="0.45">
      <c r="A3754" t="s">
        <v>8219</v>
      </c>
      <c r="B3754">
        <v>15</v>
      </c>
    </row>
    <row r="3755" spans="1:2" x14ac:dyDescent="0.45">
      <c r="A3755" t="s">
        <v>8219</v>
      </c>
      <c r="B3755">
        <v>30</v>
      </c>
    </row>
    <row r="3756" spans="1:2" x14ac:dyDescent="0.45">
      <c r="A3756" t="s">
        <v>8219</v>
      </c>
      <c r="B3756">
        <v>27</v>
      </c>
    </row>
    <row r="3757" spans="1:2" x14ac:dyDescent="0.45">
      <c r="A3757" t="s">
        <v>8219</v>
      </c>
      <c r="B3757">
        <v>28</v>
      </c>
    </row>
    <row r="3758" spans="1:2" x14ac:dyDescent="0.45">
      <c r="A3758" t="s">
        <v>8219</v>
      </c>
      <c r="B3758">
        <v>17</v>
      </c>
    </row>
    <row r="3759" spans="1:2" x14ac:dyDescent="0.45">
      <c r="A3759" t="s">
        <v>8219</v>
      </c>
      <c r="B3759">
        <v>50</v>
      </c>
    </row>
    <row r="3760" spans="1:2" x14ac:dyDescent="0.45">
      <c r="A3760" t="s">
        <v>8219</v>
      </c>
      <c r="B3760">
        <v>26</v>
      </c>
    </row>
    <row r="3761" spans="1:2" x14ac:dyDescent="0.45">
      <c r="A3761" t="s">
        <v>8219</v>
      </c>
      <c r="B3761">
        <v>88</v>
      </c>
    </row>
    <row r="3762" spans="1:2" x14ac:dyDescent="0.45">
      <c r="A3762" t="s">
        <v>8219</v>
      </c>
      <c r="B3762">
        <v>91</v>
      </c>
    </row>
    <row r="3763" spans="1:2" x14ac:dyDescent="0.45">
      <c r="A3763" t="s">
        <v>8219</v>
      </c>
      <c r="B3763">
        <v>3</v>
      </c>
    </row>
    <row r="3764" spans="1:2" x14ac:dyDescent="0.45">
      <c r="A3764" t="s">
        <v>8219</v>
      </c>
      <c r="B3764">
        <v>28</v>
      </c>
    </row>
    <row r="3765" spans="1:2" x14ac:dyDescent="0.45">
      <c r="A3765" t="s">
        <v>8219</v>
      </c>
      <c r="B3765">
        <v>77</v>
      </c>
    </row>
    <row r="3766" spans="1:2" x14ac:dyDescent="0.45">
      <c r="A3766" t="s">
        <v>8219</v>
      </c>
      <c r="B3766">
        <v>27</v>
      </c>
    </row>
    <row r="3767" spans="1:2" x14ac:dyDescent="0.45">
      <c r="A3767" t="s">
        <v>8219</v>
      </c>
      <c r="B3767">
        <v>107</v>
      </c>
    </row>
    <row r="3768" spans="1:2" x14ac:dyDescent="0.45">
      <c r="A3768" t="s">
        <v>8219</v>
      </c>
      <c r="B3768">
        <v>96</v>
      </c>
    </row>
    <row r="3769" spans="1:2" x14ac:dyDescent="0.45">
      <c r="A3769" t="s">
        <v>8219</v>
      </c>
      <c r="B3769">
        <v>56</v>
      </c>
    </row>
    <row r="3770" spans="1:2" x14ac:dyDescent="0.45">
      <c r="A3770" t="s">
        <v>8219</v>
      </c>
      <c r="B3770">
        <v>58</v>
      </c>
    </row>
    <row r="3771" spans="1:2" x14ac:dyDescent="0.45">
      <c r="A3771" t="s">
        <v>8219</v>
      </c>
      <c r="B3771">
        <v>15</v>
      </c>
    </row>
    <row r="3772" spans="1:2" x14ac:dyDescent="0.45">
      <c r="A3772" t="s">
        <v>8219</v>
      </c>
      <c r="B3772">
        <v>20</v>
      </c>
    </row>
    <row r="3773" spans="1:2" x14ac:dyDescent="0.45">
      <c r="A3773" t="s">
        <v>8219</v>
      </c>
      <c r="B3773">
        <v>38</v>
      </c>
    </row>
    <row r="3774" spans="1:2" x14ac:dyDescent="0.45">
      <c r="A3774" t="s">
        <v>8219</v>
      </c>
      <c r="B3774">
        <v>33</v>
      </c>
    </row>
    <row r="3775" spans="1:2" x14ac:dyDescent="0.45">
      <c r="A3775" t="s">
        <v>8219</v>
      </c>
      <c r="B3775">
        <v>57</v>
      </c>
    </row>
    <row r="3776" spans="1:2" x14ac:dyDescent="0.45">
      <c r="A3776" t="s">
        <v>8219</v>
      </c>
      <c r="B3776">
        <v>25</v>
      </c>
    </row>
    <row r="3777" spans="1:2" x14ac:dyDescent="0.45">
      <c r="A3777" t="s">
        <v>8219</v>
      </c>
      <c r="B3777">
        <v>14</v>
      </c>
    </row>
    <row r="3778" spans="1:2" x14ac:dyDescent="0.45">
      <c r="A3778" t="s">
        <v>8219</v>
      </c>
      <c r="B3778">
        <v>94</v>
      </c>
    </row>
    <row r="3779" spans="1:2" x14ac:dyDescent="0.45">
      <c r="A3779" t="s">
        <v>8219</v>
      </c>
      <c r="B3779">
        <v>59</v>
      </c>
    </row>
    <row r="3780" spans="1:2" x14ac:dyDescent="0.45">
      <c r="A3780" t="s">
        <v>8219</v>
      </c>
      <c r="B3780">
        <v>36</v>
      </c>
    </row>
    <row r="3781" spans="1:2" x14ac:dyDescent="0.45">
      <c r="A3781" t="s">
        <v>8219</v>
      </c>
      <c r="B3781">
        <v>115</v>
      </c>
    </row>
    <row r="3782" spans="1:2" x14ac:dyDescent="0.45">
      <c r="A3782" t="s">
        <v>8219</v>
      </c>
      <c r="B3782">
        <v>30</v>
      </c>
    </row>
    <row r="3783" spans="1:2" x14ac:dyDescent="0.45">
      <c r="A3783" t="s">
        <v>8219</v>
      </c>
      <c r="B3783">
        <v>52</v>
      </c>
    </row>
    <row r="3784" spans="1:2" x14ac:dyDescent="0.45">
      <c r="A3784" t="s">
        <v>8219</v>
      </c>
      <c r="B3784">
        <v>27</v>
      </c>
    </row>
    <row r="3785" spans="1:2" x14ac:dyDescent="0.45">
      <c r="A3785" t="s">
        <v>8219</v>
      </c>
      <c r="B3785">
        <v>24</v>
      </c>
    </row>
    <row r="3786" spans="1:2" x14ac:dyDescent="0.45">
      <c r="A3786" t="s">
        <v>8219</v>
      </c>
      <c r="B3786">
        <v>10</v>
      </c>
    </row>
    <row r="3787" spans="1:2" x14ac:dyDescent="0.45">
      <c r="A3787" t="s">
        <v>8219</v>
      </c>
      <c r="B3787">
        <v>30</v>
      </c>
    </row>
    <row r="3788" spans="1:2" x14ac:dyDescent="0.45">
      <c r="A3788" t="s">
        <v>8219</v>
      </c>
      <c r="B3788">
        <v>71</v>
      </c>
    </row>
    <row r="3789" spans="1:2" x14ac:dyDescent="0.45">
      <c r="A3789" t="s">
        <v>8219</v>
      </c>
      <c r="B3789">
        <v>10</v>
      </c>
    </row>
    <row r="3790" spans="1:2" hidden="1" x14ac:dyDescent="0.45">
      <c r="A3790" t="s">
        <v>8221</v>
      </c>
      <c r="B3790">
        <v>1</v>
      </c>
    </row>
    <row r="3791" spans="1:2" hidden="1" x14ac:dyDescent="0.45">
      <c r="A3791" t="s">
        <v>8221</v>
      </c>
      <c r="B3791">
        <v>4</v>
      </c>
    </row>
    <row r="3792" spans="1:2" hidden="1" x14ac:dyDescent="0.45">
      <c r="A3792" t="s">
        <v>8221</v>
      </c>
      <c r="B3792">
        <v>0</v>
      </c>
    </row>
    <row r="3793" spans="1:2" hidden="1" x14ac:dyDescent="0.45">
      <c r="A3793" t="s">
        <v>8221</v>
      </c>
      <c r="B3793">
        <v>0</v>
      </c>
    </row>
    <row r="3794" spans="1:2" hidden="1" x14ac:dyDescent="0.45">
      <c r="A3794" t="s">
        <v>8221</v>
      </c>
      <c r="B3794">
        <v>2</v>
      </c>
    </row>
    <row r="3795" spans="1:2" hidden="1" x14ac:dyDescent="0.45">
      <c r="A3795" t="s">
        <v>8221</v>
      </c>
      <c r="B3795">
        <v>24</v>
      </c>
    </row>
    <row r="3796" spans="1:2" hidden="1" x14ac:dyDescent="0.45">
      <c r="A3796" t="s">
        <v>8221</v>
      </c>
      <c r="B3796">
        <v>1</v>
      </c>
    </row>
    <row r="3797" spans="1:2" hidden="1" x14ac:dyDescent="0.45">
      <c r="A3797" t="s">
        <v>8221</v>
      </c>
      <c r="B3797">
        <v>2</v>
      </c>
    </row>
    <row r="3798" spans="1:2" hidden="1" x14ac:dyDescent="0.45">
      <c r="A3798" t="s">
        <v>8221</v>
      </c>
      <c r="B3798">
        <v>1</v>
      </c>
    </row>
    <row r="3799" spans="1:2" hidden="1" x14ac:dyDescent="0.45">
      <c r="A3799" t="s">
        <v>8221</v>
      </c>
      <c r="B3799">
        <v>37</v>
      </c>
    </row>
    <row r="3800" spans="1:2" hidden="1" x14ac:dyDescent="0.45">
      <c r="A3800" t="s">
        <v>8221</v>
      </c>
      <c r="B3800">
        <v>5</v>
      </c>
    </row>
    <row r="3801" spans="1:2" hidden="1" x14ac:dyDescent="0.45">
      <c r="A3801" t="s">
        <v>8221</v>
      </c>
      <c r="B3801">
        <v>4</v>
      </c>
    </row>
    <row r="3802" spans="1:2" hidden="1" x14ac:dyDescent="0.45">
      <c r="A3802" t="s">
        <v>8221</v>
      </c>
      <c r="B3802">
        <v>16</v>
      </c>
    </row>
    <row r="3803" spans="1:2" hidden="1" x14ac:dyDescent="0.45">
      <c r="A3803" t="s">
        <v>8221</v>
      </c>
      <c r="B3803">
        <v>9</v>
      </c>
    </row>
    <row r="3804" spans="1:2" hidden="1" x14ac:dyDescent="0.45">
      <c r="A3804" t="s">
        <v>8221</v>
      </c>
      <c r="B3804">
        <v>0</v>
      </c>
    </row>
    <row r="3805" spans="1:2" hidden="1" x14ac:dyDescent="0.45">
      <c r="A3805" t="s">
        <v>8221</v>
      </c>
      <c r="B3805">
        <v>40</v>
      </c>
    </row>
    <row r="3806" spans="1:2" hidden="1" x14ac:dyDescent="0.45">
      <c r="A3806" t="s">
        <v>8221</v>
      </c>
      <c r="B3806">
        <v>0</v>
      </c>
    </row>
    <row r="3807" spans="1:2" hidden="1" x14ac:dyDescent="0.45">
      <c r="A3807" t="s">
        <v>8221</v>
      </c>
      <c r="B3807">
        <v>2</v>
      </c>
    </row>
    <row r="3808" spans="1:2" hidden="1" x14ac:dyDescent="0.45">
      <c r="A3808" t="s">
        <v>8221</v>
      </c>
      <c r="B3808">
        <v>1</v>
      </c>
    </row>
    <row r="3809" spans="1:2" hidden="1" x14ac:dyDescent="0.45">
      <c r="A3809" t="s">
        <v>8221</v>
      </c>
      <c r="B3809">
        <v>9</v>
      </c>
    </row>
    <row r="3810" spans="1:2" x14ac:dyDescent="0.45">
      <c r="A3810" t="s">
        <v>8219</v>
      </c>
      <c r="B3810">
        <v>24</v>
      </c>
    </row>
    <row r="3811" spans="1:2" x14ac:dyDescent="0.45">
      <c r="A3811" t="s">
        <v>8219</v>
      </c>
      <c r="B3811">
        <v>38</v>
      </c>
    </row>
    <row r="3812" spans="1:2" x14ac:dyDescent="0.45">
      <c r="A3812" t="s">
        <v>8219</v>
      </c>
      <c r="B3812">
        <v>26</v>
      </c>
    </row>
    <row r="3813" spans="1:2" x14ac:dyDescent="0.45">
      <c r="A3813" t="s">
        <v>8219</v>
      </c>
      <c r="B3813">
        <v>19</v>
      </c>
    </row>
    <row r="3814" spans="1:2" x14ac:dyDescent="0.45">
      <c r="A3814" t="s">
        <v>8219</v>
      </c>
      <c r="B3814">
        <v>11</v>
      </c>
    </row>
    <row r="3815" spans="1:2" x14ac:dyDescent="0.45">
      <c r="A3815" t="s">
        <v>8219</v>
      </c>
      <c r="B3815">
        <v>27</v>
      </c>
    </row>
    <row r="3816" spans="1:2" x14ac:dyDescent="0.45">
      <c r="A3816" t="s">
        <v>8219</v>
      </c>
      <c r="B3816">
        <v>34</v>
      </c>
    </row>
    <row r="3817" spans="1:2" x14ac:dyDescent="0.45">
      <c r="A3817" t="s">
        <v>8219</v>
      </c>
      <c r="B3817">
        <v>20</v>
      </c>
    </row>
    <row r="3818" spans="1:2" x14ac:dyDescent="0.45">
      <c r="A3818" t="s">
        <v>8219</v>
      </c>
      <c r="B3818">
        <v>37</v>
      </c>
    </row>
    <row r="3819" spans="1:2" x14ac:dyDescent="0.45">
      <c r="A3819" t="s">
        <v>8219</v>
      </c>
      <c r="B3819">
        <v>20</v>
      </c>
    </row>
    <row r="3820" spans="1:2" x14ac:dyDescent="0.45">
      <c r="A3820" t="s">
        <v>8219</v>
      </c>
      <c r="B3820">
        <v>10</v>
      </c>
    </row>
    <row r="3821" spans="1:2" x14ac:dyDescent="0.45">
      <c r="A3821" t="s">
        <v>8219</v>
      </c>
      <c r="B3821">
        <v>26</v>
      </c>
    </row>
    <row r="3822" spans="1:2" x14ac:dyDescent="0.45">
      <c r="A3822" t="s">
        <v>8219</v>
      </c>
      <c r="B3822">
        <v>20</v>
      </c>
    </row>
    <row r="3823" spans="1:2" x14ac:dyDescent="0.45">
      <c r="A3823" t="s">
        <v>8219</v>
      </c>
      <c r="B3823">
        <v>46</v>
      </c>
    </row>
    <row r="3824" spans="1:2" x14ac:dyDescent="0.45">
      <c r="A3824" t="s">
        <v>8219</v>
      </c>
      <c r="B3824">
        <v>76</v>
      </c>
    </row>
    <row r="3825" spans="1:2" x14ac:dyDescent="0.45">
      <c r="A3825" t="s">
        <v>8219</v>
      </c>
      <c r="B3825">
        <v>41</v>
      </c>
    </row>
    <row r="3826" spans="1:2" x14ac:dyDescent="0.45">
      <c r="A3826" t="s">
        <v>8219</v>
      </c>
      <c r="B3826">
        <v>7</v>
      </c>
    </row>
    <row r="3827" spans="1:2" x14ac:dyDescent="0.45">
      <c r="A3827" t="s">
        <v>8219</v>
      </c>
      <c r="B3827">
        <v>49</v>
      </c>
    </row>
    <row r="3828" spans="1:2" x14ac:dyDescent="0.45">
      <c r="A3828" t="s">
        <v>8219</v>
      </c>
      <c r="B3828">
        <v>26</v>
      </c>
    </row>
    <row r="3829" spans="1:2" x14ac:dyDescent="0.45">
      <c r="A3829" t="s">
        <v>8219</v>
      </c>
      <c r="B3829">
        <v>65</v>
      </c>
    </row>
    <row r="3830" spans="1:2" x14ac:dyDescent="0.45">
      <c r="A3830" t="s">
        <v>8219</v>
      </c>
      <c r="B3830">
        <v>28</v>
      </c>
    </row>
    <row r="3831" spans="1:2" x14ac:dyDescent="0.45">
      <c r="A3831" t="s">
        <v>8219</v>
      </c>
      <c r="B3831">
        <v>8</v>
      </c>
    </row>
    <row r="3832" spans="1:2" x14ac:dyDescent="0.45">
      <c r="A3832" t="s">
        <v>8219</v>
      </c>
      <c r="B3832">
        <v>3</v>
      </c>
    </row>
    <row r="3833" spans="1:2" x14ac:dyDescent="0.45">
      <c r="A3833" t="s">
        <v>8219</v>
      </c>
      <c r="B3833">
        <v>9</v>
      </c>
    </row>
    <row r="3834" spans="1:2" x14ac:dyDescent="0.45">
      <c r="A3834" t="s">
        <v>8219</v>
      </c>
      <c r="B3834">
        <v>9</v>
      </c>
    </row>
    <row r="3835" spans="1:2" x14ac:dyDescent="0.45">
      <c r="A3835" t="s">
        <v>8219</v>
      </c>
      <c r="B3835">
        <v>20</v>
      </c>
    </row>
    <row r="3836" spans="1:2" x14ac:dyDescent="0.45">
      <c r="A3836" t="s">
        <v>8219</v>
      </c>
      <c r="B3836">
        <v>57</v>
      </c>
    </row>
    <row r="3837" spans="1:2" x14ac:dyDescent="0.45">
      <c r="A3837" t="s">
        <v>8219</v>
      </c>
      <c r="B3837">
        <v>8</v>
      </c>
    </row>
    <row r="3838" spans="1:2" x14ac:dyDescent="0.45">
      <c r="A3838" t="s">
        <v>8219</v>
      </c>
      <c r="B3838">
        <v>14</v>
      </c>
    </row>
    <row r="3839" spans="1:2" x14ac:dyDescent="0.45">
      <c r="A3839" t="s">
        <v>8219</v>
      </c>
      <c r="B3839">
        <v>17</v>
      </c>
    </row>
    <row r="3840" spans="1:2" x14ac:dyDescent="0.45">
      <c r="A3840" t="s">
        <v>8219</v>
      </c>
      <c r="B3840">
        <v>100</v>
      </c>
    </row>
    <row r="3841" spans="1:2" x14ac:dyDescent="0.45">
      <c r="A3841" t="s">
        <v>8219</v>
      </c>
      <c r="B3841">
        <v>32</v>
      </c>
    </row>
    <row r="3842" spans="1:2" x14ac:dyDescent="0.45">
      <c r="A3842" t="s">
        <v>8219</v>
      </c>
      <c r="B3842">
        <v>3</v>
      </c>
    </row>
    <row r="3843" spans="1:2" hidden="1" x14ac:dyDescent="0.45">
      <c r="A3843" t="s">
        <v>8221</v>
      </c>
      <c r="B3843">
        <v>34</v>
      </c>
    </row>
    <row r="3844" spans="1:2" hidden="1" x14ac:dyDescent="0.45">
      <c r="A3844" t="s">
        <v>8221</v>
      </c>
      <c r="B3844">
        <v>23</v>
      </c>
    </row>
    <row r="3845" spans="1:2" hidden="1" x14ac:dyDescent="0.45">
      <c r="A3845" t="s">
        <v>8221</v>
      </c>
      <c r="B3845">
        <v>19</v>
      </c>
    </row>
    <row r="3846" spans="1:2" hidden="1" x14ac:dyDescent="0.45">
      <c r="A3846" t="s">
        <v>8221</v>
      </c>
      <c r="B3846">
        <v>50</v>
      </c>
    </row>
    <row r="3847" spans="1:2" hidden="1" x14ac:dyDescent="0.45">
      <c r="A3847" t="s">
        <v>8221</v>
      </c>
      <c r="B3847">
        <v>12</v>
      </c>
    </row>
    <row r="3848" spans="1:2" hidden="1" x14ac:dyDescent="0.45">
      <c r="A3848" t="s">
        <v>8221</v>
      </c>
      <c r="B3848">
        <v>8</v>
      </c>
    </row>
    <row r="3849" spans="1:2" hidden="1" x14ac:dyDescent="0.45">
      <c r="A3849" t="s">
        <v>8221</v>
      </c>
      <c r="B3849">
        <v>9</v>
      </c>
    </row>
    <row r="3850" spans="1:2" hidden="1" x14ac:dyDescent="0.45">
      <c r="A3850" t="s">
        <v>8221</v>
      </c>
      <c r="B3850">
        <v>43</v>
      </c>
    </row>
    <row r="3851" spans="1:2" hidden="1" x14ac:dyDescent="0.45">
      <c r="A3851" t="s">
        <v>8221</v>
      </c>
      <c r="B3851">
        <v>28</v>
      </c>
    </row>
    <row r="3852" spans="1:2" hidden="1" x14ac:dyDescent="0.45">
      <c r="A3852" t="s">
        <v>8221</v>
      </c>
      <c r="B3852">
        <v>4</v>
      </c>
    </row>
    <row r="3853" spans="1:2" hidden="1" x14ac:dyDescent="0.45">
      <c r="A3853" t="s">
        <v>8221</v>
      </c>
      <c r="B3853">
        <v>24</v>
      </c>
    </row>
    <row r="3854" spans="1:2" hidden="1" x14ac:dyDescent="0.45">
      <c r="A3854" t="s">
        <v>8221</v>
      </c>
      <c r="B3854">
        <v>2</v>
      </c>
    </row>
    <row r="3855" spans="1:2" hidden="1" x14ac:dyDescent="0.45">
      <c r="A3855" t="s">
        <v>8221</v>
      </c>
      <c r="B3855">
        <v>2</v>
      </c>
    </row>
    <row r="3856" spans="1:2" hidden="1" x14ac:dyDescent="0.45">
      <c r="A3856" t="s">
        <v>8221</v>
      </c>
      <c r="B3856">
        <v>20</v>
      </c>
    </row>
    <row r="3857" spans="1:2" hidden="1" x14ac:dyDescent="0.45">
      <c r="A3857" t="s">
        <v>8221</v>
      </c>
      <c r="B3857">
        <v>1</v>
      </c>
    </row>
    <row r="3858" spans="1:2" hidden="1" x14ac:dyDescent="0.45">
      <c r="A3858" t="s">
        <v>8221</v>
      </c>
      <c r="B3858">
        <v>1</v>
      </c>
    </row>
    <row r="3859" spans="1:2" hidden="1" x14ac:dyDescent="0.45">
      <c r="A3859" t="s">
        <v>8221</v>
      </c>
      <c r="B3859">
        <v>4</v>
      </c>
    </row>
    <row r="3860" spans="1:2" hidden="1" x14ac:dyDescent="0.45">
      <c r="A3860" t="s">
        <v>8221</v>
      </c>
      <c r="B3860">
        <v>1</v>
      </c>
    </row>
    <row r="3861" spans="1:2" hidden="1" x14ac:dyDescent="0.45">
      <c r="A3861" t="s">
        <v>8221</v>
      </c>
      <c r="B3861">
        <v>1</v>
      </c>
    </row>
    <row r="3862" spans="1:2" hidden="1" x14ac:dyDescent="0.45">
      <c r="A3862" t="s">
        <v>8221</v>
      </c>
      <c r="B3862">
        <v>13</v>
      </c>
    </row>
    <row r="3863" spans="1:2" hidden="1" x14ac:dyDescent="0.45">
      <c r="A3863" t="s">
        <v>8221</v>
      </c>
      <c r="B3863">
        <v>1</v>
      </c>
    </row>
    <row r="3864" spans="1:2" hidden="1" x14ac:dyDescent="0.45">
      <c r="A3864" t="s">
        <v>8221</v>
      </c>
      <c r="B3864">
        <v>1</v>
      </c>
    </row>
    <row r="3865" spans="1:2" hidden="1" x14ac:dyDescent="0.45">
      <c r="A3865" t="s">
        <v>8221</v>
      </c>
      <c r="B3865">
        <v>0</v>
      </c>
    </row>
    <row r="3866" spans="1:2" hidden="1" x14ac:dyDescent="0.45">
      <c r="A3866" t="s">
        <v>8221</v>
      </c>
      <c r="B3866">
        <v>3</v>
      </c>
    </row>
    <row r="3867" spans="1:2" hidden="1" x14ac:dyDescent="0.45">
      <c r="A3867" t="s">
        <v>8221</v>
      </c>
      <c r="B3867">
        <v>14</v>
      </c>
    </row>
    <row r="3868" spans="1:2" hidden="1" x14ac:dyDescent="0.45">
      <c r="A3868" t="s">
        <v>8221</v>
      </c>
      <c r="B3868">
        <v>2</v>
      </c>
    </row>
    <row r="3869" spans="1:2" hidden="1" x14ac:dyDescent="0.45">
      <c r="A3869" t="s">
        <v>8221</v>
      </c>
      <c r="B3869">
        <v>5</v>
      </c>
    </row>
    <row r="3870" spans="1:2" hidden="1" x14ac:dyDescent="0.45">
      <c r="A3870" t="s">
        <v>8220</v>
      </c>
      <c r="B3870">
        <v>1</v>
      </c>
    </row>
    <row r="3871" spans="1:2" hidden="1" x14ac:dyDescent="0.45">
      <c r="A3871" t="s">
        <v>8220</v>
      </c>
      <c r="B3871">
        <v>15</v>
      </c>
    </row>
    <row r="3872" spans="1:2" hidden="1" x14ac:dyDescent="0.45">
      <c r="A3872" t="s">
        <v>8220</v>
      </c>
      <c r="B3872">
        <v>10</v>
      </c>
    </row>
    <row r="3873" spans="1:2" hidden="1" x14ac:dyDescent="0.45">
      <c r="A3873" t="s">
        <v>8220</v>
      </c>
      <c r="B3873">
        <v>3</v>
      </c>
    </row>
    <row r="3874" spans="1:2" hidden="1" x14ac:dyDescent="0.45">
      <c r="A3874" t="s">
        <v>8220</v>
      </c>
      <c r="B3874">
        <v>0</v>
      </c>
    </row>
    <row r="3875" spans="1:2" hidden="1" x14ac:dyDescent="0.45">
      <c r="A3875" t="s">
        <v>8220</v>
      </c>
      <c r="B3875">
        <v>0</v>
      </c>
    </row>
    <row r="3876" spans="1:2" hidden="1" x14ac:dyDescent="0.45">
      <c r="A3876" t="s">
        <v>8220</v>
      </c>
      <c r="B3876">
        <v>0</v>
      </c>
    </row>
    <row r="3877" spans="1:2" hidden="1" x14ac:dyDescent="0.45">
      <c r="A3877" t="s">
        <v>8220</v>
      </c>
      <c r="B3877">
        <v>0</v>
      </c>
    </row>
    <row r="3878" spans="1:2" hidden="1" x14ac:dyDescent="0.45">
      <c r="A3878" t="s">
        <v>8220</v>
      </c>
      <c r="B3878">
        <v>46</v>
      </c>
    </row>
    <row r="3879" spans="1:2" hidden="1" x14ac:dyDescent="0.45">
      <c r="A3879" t="s">
        <v>8220</v>
      </c>
      <c r="B3879">
        <v>14</v>
      </c>
    </row>
    <row r="3880" spans="1:2" hidden="1" x14ac:dyDescent="0.45">
      <c r="A3880" t="s">
        <v>8220</v>
      </c>
      <c r="B3880">
        <v>1</v>
      </c>
    </row>
    <row r="3881" spans="1:2" hidden="1" x14ac:dyDescent="0.45">
      <c r="A3881" t="s">
        <v>8220</v>
      </c>
      <c r="B3881">
        <v>0</v>
      </c>
    </row>
    <row r="3882" spans="1:2" hidden="1" x14ac:dyDescent="0.45">
      <c r="A3882" t="s">
        <v>8220</v>
      </c>
      <c r="B3882">
        <v>17</v>
      </c>
    </row>
    <row r="3883" spans="1:2" hidden="1" x14ac:dyDescent="0.45">
      <c r="A3883" t="s">
        <v>8220</v>
      </c>
      <c r="B3883">
        <v>1</v>
      </c>
    </row>
    <row r="3884" spans="1:2" hidden="1" x14ac:dyDescent="0.45">
      <c r="A3884" t="s">
        <v>8220</v>
      </c>
      <c r="B3884">
        <v>0</v>
      </c>
    </row>
    <row r="3885" spans="1:2" hidden="1" x14ac:dyDescent="0.45">
      <c r="A3885" t="s">
        <v>8220</v>
      </c>
      <c r="B3885">
        <v>0</v>
      </c>
    </row>
    <row r="3886" spans="1:2" hidden="1" x14ac:dyDescent="0.45">
      <c r="A3886" t="s">
        <v>8220</v>
      </c>
      <c r="B3886">
        <v>0</v>
      </c>
    </row>
    <row r="3887" spans="1:2" hidden="1" x14ac:dyDescent="0.45">
      <c r="A3887" t="s">
        <v>8220</v>
      </c>
      <c r="B3887">
        <v>0</v>
      </c>
    </row>
    <row r="3888" spans="1:2" hidden="1" x14ac:dyDescent="0.45">
      <c r="A3888" t="s">
        <v>8220</v>
      </c>
      <c r="B3888">
        <v>0</v>
      </c>
    </row>
    <row r="3889" spans="1:2" hidden="1" x14ac:dyDescent="0.45">
      <c r="A3889" t="s">
        <v>8220</v>
      </c>
      <c r="B3889">
        <v>2</v>
      </c>
    </row>
    <row r="3890" spans="1:2" hidden="1" x14ac:dyDescent="0.45">
      <c r="A3890" t="s">
        <v>8221</v>
      </c>
      <c r="B3890">
        <v>14</v>
      </c>
    </row>
    <row r="3891" spans="1:2" hidden="1" x14ac:dyDescent="0.45">
      <c r="A3891" t="s">
        <v>8221</v>
      </c>
      <c r="B3891">
        <v>9</v>
      </c>
    </row>
    <row r="3892" spans="1:2" hidden="1" x14ac:dyDescent="0.45">
      <c r="A3892" t="s">
        <v>8221</v>
      </c>
      <c r="B3892">
        <v>8</v>
      </c>
    </row>
    <row r="3893" spans="1:2" hidden="1" x14ac:dyDescent="0.45">
      <c r="A3893" t="s">
        <v>8221</v>
      </c>
      <c r="B3893">
        <v>7</v>
      </c>
    </row>
    <row r="3894" spans="1:2" hidden="1" x14ac:dyDescent="0.45">
      <c r="A3894" t="s">
        <v>8221</v>
      </c>
      <c r="B3894">
        <v>0</v>
      </c>
    </row>
    <row r="3895" spans="1:2" hidden="1" x14ac:dyDescent="0.45">
      <c r="A3895" t="s">
        <v>8221</v>
      </c>
      <c r="B3895">
        <v>84</v>
      </c>
    </row>
    <row r="3896" spans="1:2" hidden="1" x14ac:dyDescent="0.45">
      <c r="A3896" t="s">
        <v>8221</v>
      </c>
      <c r="B3896">
        <v>11</v>
      </c>
    </row>
    <row r="3897" spans="1:2" hidden="1" x14ac:dyDescent="0.45">
      <c r="A3897" t="s">
        <v>8221</v>
      </c>
      <c r="B3897">
        <v>1</v>
      </c>
    </row>
    <row r="3898" spans="1:2" hidden="1" x14ac:dyDescent="0.45">
      <c r="A3898" t="s">
        <v>8221</v>
      </c>
      <c r="B3898">
        <v>4</v>
      </c>
    </row>
    <row r="3899" spans="1:2" hidden="1" x14ac:dyDescent="0.45">
      <c r="A3899" t="s">
        <v>8221</v>
      </c>
      <c r="B3899">
        <v>10</v>
      </c>
    </row>
    <row r="3900" spans="1:2" hidden="1" x14ac:dyDescent="0.45">
      <c r="A3900" t="s">
        <v>8221</v>
      </c>
      <c r="B3900">
        <v>16</v>
      </c>
    </row>
    <row r="3901" spans="1:2" hidden="1" x14ac:dyDescent="0.45">
      <c r="A3901" t="s">
        <v>8221</v>
      </c>
      <c r="B3901">
        <v>2</v>
      </c>
    </row>
    <row r="3902" spans="1:2" hidden="1" x14ac:dyDescent="0.45">
      <c r="A3902" t="s">
        <v>8221</v>
      </c>
      <c r="B3902">
        <v>5</v>
      </c>
    </row>
    <row r="3903" spans="1:2" hidden="1" x14ac:dyDescent="0.45">
      <c r="A3903" t="s">
        <v>8221</v>
      </c>
      <c r="B3903">
        <v>1</v>
      </c>
    </row>
    <row r="3904" spans="1:2" hidden="1" x14ac:dyDescent="0.45">
      <c r="A3904" t="s">
        <v>8221</v>
      </c>
      <c r="B3904">
        <v>31</v>
      </c>
    </row>
    <row r="3905" spans="1:2" hidden="1" x14ac:dyDescent="0.45">
      <c r="A3905" t="s">
        <v>8221</v>
      </c>
      <c r="B3905">
        <v>0</v>
      </c>
    </row>
    <row r="3906" spans="1:2" hidden="1" x14ac:dyDescent="0.45">
      <c r="A3906" t="s">
        <v>8221</v>
      </c>
      <c r="B3906">
        <v>2</v>
      </c>
    </row>
    <row r="3907" spans="1:2" hidden="1" x14ac:dyDescent="0.45">
      <c r="A3907" t="s">
        <v>8221</v>
      </c>
      <c r="B3907">
        <v>7</v>
      </c>
    </row>
    <row r="3908" spans="1:2" hidden="1" x14ac:dyDescent="0.45">
      <c r="A3908" t="s">
        <v>8221</v>
      </c>
      <c r="B3908">
        <v>16</v>
      </c>
    </row>
    <row r="3909" spans="1:2" hidden="1" x14ac:dyDescent="0.45">
      <c r="A3909" t="s">
        <v>8221</v>
      </c>
      <c r="B3909">
        <v>4</v>
      </c>
    </row>
    <row r="3910" spans="1:2" hidden="1" x14ac:dyDescent="0.45">
      <c r="A3910" t="s">
        <v>8221</v>
      </c>
      <c r="B3910">
        <v>4</v>
      </c>
    </row>
    <row r="3911" spans="1:2" hidden="1" x14ac:dyDescent="0.45">
      <c r="A3911" t="s">
        <v>8221</v>
      </c>
      <c r="B3911">
        <v>4</v>
      </c>
    </row>
    <row r="3912" spans="1:2" hidden="1" x14ac:dyDescent="0.45">
      <c r="A3912" t="s">
        <v>8221</v>
      </c>
      <c r="B3912">
        <v>3</v>
      </c>
    </row>
    <row r="3913" spans="1:2" hidden="1" x14ac:dyDescent="0.45">
      <c r="A3913" t="s">
        <v>8221</v>
      </c>
      <c r="B3913">
        <v>36</v>
      </c>
    </row>
    <row r="3914" spans="1:2" hidden="1" x14ac:dyDescent="0.45">
      <c r="A3914" t="s">
        <v>8221</v>
      </c>
      <c r="B3914">
        <v>1</v>
      </c>
    </row>
    <row r="3915" spans="1:2" hidden="1" x14ac:dyDescent="0.45">
      <c r="A3915" t="s">
        <v>8221</v>
      </c>
      <c r="B3915">
        <v>7</v>
      </c>
    </row>
    <row r="3916" spans="1:2" hidden="1" x14ac:dyDescent="0.45">
      <c r="A3916" t="s">
        <v>8221</v>
      </c>
      <c r="B3916">
        <v>27</v>
      </c>
    </row>
    <row r="3917" spans="1:2" hidden="1" x14ac:dyDescent="0.45">
      <c r="A3917" t="s">
        <v>8221</v>
      </c>
      <c r="B3917">
        <v>1</v>
      </c>
    </row>
    <row r="3918" spans="1:2" hidden="1" x14ac:dyDescent="0.45">
      <c r="A3918" t="s">
        <v>8221</v>
      </c>
      <c r="B3918">
        <v>0</v>
      </c>
    </row>
    <row r="3919" spans="1:2" hidden="1" x14ac:dyDescent="0.45">
      <c r="A3919" t="s">
        <v>8221</v>
      </c>
      <c r="B3919">
        <v>1</v>
      </c>
    </row>
    <row r="3920" spans="1:2" hidden="1" x14ac:dyDescent="0.45">
      <c r="A3920" t="s">
        <v>8221</v>
      </c>
      <c r="B3920">
        <v>3</v>
      </c>
    </row>
    <row r="3921" spans="1:2" hidden="1" x14ac:dyDescent="0.45">
      <c r="A3921" t="s">
        <v>8221</v>
      </c>
      <c r="B3921">
        <v>3</v>
      </c>
    </row>
    <row r="3922" spans="1:2" hidden="1" x14ac:dyDescent="0.45">
      <c r="A3922" t="s">
        <v>8221</v>
      </c>
      <c r="B3922">
        <v>3</v>
      </c>
    </row>
    <row r="3923" spans="1:2" hidden="1" x14ac:dyDescent="0.45">
      <c r="A3923" t="s">
        <v>8221</v>
      </c>
      <c r="B3923">
        <v>0</v>
      </c>
    </row>
    <row r="3924" spans="1:2" hidden="1" x14ac:dyDescent="0.45">
      <c r="A3924" t="s">
        <v>8221</v>
      </c>
      <c r="B3924">
        <v>6</v>
      </c>
    </row>
    <row r="3925" spans="1:2" hidden="1" x14ac:dyDescent="0.45">
      <c r="A3925" t="s">
        <v>8221</v>
      </c>
      <c r="B3925">
        <v>17</v>
      </c>
    </row>
    <row r="3926" spans="1:2" hidden="1" x14ac:dyDescent="0.45">
      <c r="A3926" t="s">
        <v>8221</v>
      </c>
      <c r="B3926">
        <v>40</v>
      </c>
    </row>
    <row r="3927" spans="1:2" hidden="1" x14ac:dyDescent="0.45">
      <c r="A3927" t="s">
        <v>8221</v>
      </c>
      <c r="B3927">
        <v>3</v>
      </c>
    </row>
    <row r="3928" spans="1:2" hidden="1" x14ac:dyDescent="0.45">
      <c r="A3928" t="s">
        <v>8221</v>
      </c>
      <c r="B3928">
        <v>1</v>
      </c>
    </row>
    <row r="3929" spans="1:2" hidden="1" x14ac:dyDescent="0.45">
      <c r="A3929" t="s">
        <v>8221</v>
      </c>
      <c r="B3929">
        <v>2</v>
      </c>
    </row>
    <row r="3930" spans="1:2" hidden="1" x14ac:dyDescent="0.45">
      <c r="A3930" t="s">
        <v>8221</v>
      </c>
      <c r="B3930">
        <v>7</v>
      </c>
    </row>
    <row r="3931" spans="1:2" hidden="1" x14ac:dyDescent="0.45">
      <c r="A3931" t="s">
        <v>8221</v>
      </c>
      <c r="B3931">
        <v>14</v>
      </c>
    </row>
    <row r="3932" spans="1:2" hidden="1" x14ac:dyDescent="0.45">
      <c r="A3932" t="s">
        <v>8221</v>
      </c>
      <c r="B3932">
        <v>0</v>
      </c>
    </row>
    <row r="3933" spans="1:2" hidden="1" x14ac:dyDescent="0.45">
      <c r="A3933" t="s">
        <v>8221</v>
      </c>
      <c r="B3933">
        <v>0</v>
      </c>
    </row>
    <row r="3934" spans="1:2" hidden="1" x14ac:dyDescent="0.45">
      <c r="A3934" t="s">
        <v>8221</v>
      </c>
      <c r="B3934">
        <v>1</v>
      </c>
    </row>
    <row r="3935" spans="1:2" hidden="1" x14ac:dyDescent="0.45">
      <c r="A3935" t="s">
        <v>8221</v>
      </c>
      <c r="B3935">
        <v>12</v>
      </c>
    </row>
    <row r="3936" spans="1:2" hidden="1" x14ac:dyDescent="0.45">
      <c r="A3936" t="s">
        <v>8221</v>
      </c>
      <c r="B3936">
        <v>12</v>
      </c>
    </row>
    <row r="3937" spans="1:2" hidden="1" x14ac:dyDescent="0.45">
      <c r="A3937" t="s">
        <v>8221</v>
      </c>
      <c r="B3937">
        <v>23</v>
      </c>
    </row>
    <row r="3938" spans="1:2" hidden="1" x14ac:dyDescent="0.45">
      <c r="A3938" t="s">
        <v>8221</v>
      </c>
      <c r="B3938">
        <v>0</v>
      </c>
    </row>
    <row r="3939" spans="1:2" hidden="1" x14ac:dyDescent="0.45">
      <c r="A3939" t="s">
        <v>8221</v>
      </c>
      <c r="B3939">
        <v>10</v>
      </c>
    </row>
    <row r="3940" spans="1:2" hidden="1" x14ac:dyDescent="0.45">
      <c r="A3940" t="s">
        <v>8221</v>
      </c>
      <c r="B3940">
        <v>5</v>
      </c>
    </row>
    <row r="3941" spans="1:2" hidden="1" x14ac:dyDescent="0.45">
      <c r="A3941" t="s">
        <v>8221</v>
      </c>
      <c r="B3941">
        <v>1</v>
      </c>
    </row>
    <row r="3942" spans="1:2" hidden="1" x14ac:dyDescent="0.45">
      <c r="A3942" t="s">
        <v>8221</v>
      </c>
      <c r="B3942">
        <v>2</v>
      </c>
    </row>
    <row r="3943" spans="1:2" hidden="1" x14ac:dyDescent="0.45">
      <c r="A3943" t="s">
        <v>8221</v>
      </c>
      <c r="B3943">
        <v>2</v>
      </c>
    </row>
    <row r="3944" spans="1:2" hidden="1" x14ac:dyDescent="0.45">
      <c r="A3944" t="s">
        <v>8221</v>
      </c>
      <c r="B3944">
        <v>0</v>
      </c>
    </row>
    <row r="3945" spans="1:2" hidden="1" x14ac:dyDescent="0.45">
      <c r="A3945" t="s">
        <v>8221</v>
      </c>
      <c r="B3945">
        <v>13</v>
      </c>
    </row>
    <row r="3946" spans="1:2" hidden="1" x14ac:dyDescent="0.45">
      <c r="A3946" t="s">
        <v>8221</v>
      </c>
      <c r="B3946">
        <v>0</v>
      </c>
    </row>
    <row r="3947" spans="1:2" hidden="1" x14ac:dyDescent="0.45">
      <c r="A3947" t="s">
        <v>8221</v>
      </c>
      <c r="B3947">
        <v>1</v>
      </c>
    </row>
    <row r="3948" spans="1:2" hidden="1" x14ac:dyDescent="0.45">
      <c r="A3948" t="s">
        <v>8221</v>
      </c>
      <c r="B3948">
        <v>5</v>
      </c>
    </row>
    <row r="3949" spans="1:2" hidden="1" x14ac:dyDescent="0.45">
      <c r="A3949" t="s">
        <v>8221</v>
      </c>
      <c r="B3949">
        <v>2</v>
      </c>
    </row>
    <row r="3950" spans="1:2" hidden="1" x14ac:dyDescent="0.45">
      <c r="A3950" t="s">
        <v>8221</v>
      </c>
      <c r="B3950">
        <v>0</v>
      </c>
    </row>
    <row r="3951" spans="1:2" hidden="1" x14ac:dyDescent="0.45">
      <c r="A3951" t="s">
        <v>8221</v>
      </c>
      <c r="B3951">
        <v>32</v>
      </c>
    </row>
    <row r="3952" spans="1:2" hidden="1" x14ac:dyDescent="0.45">
      <c r="A3952" t="s">
        <v>8221</v>
      </c>
      <c r="B3952">
        <v>1</v>
      </c>
    </row>
    <row r="3953" spans="1:2" hidden="1" x14ac:dyDescent="0.45">
      <c r="A3953" t="s">
        <v>8221</v>
      </c>
      <c r="B3953">
        <v>1</v>
      </c>
    </row>
    <row r="3954" spans="1:2" hidden="1" x14ac:dyDescent="0.45">
      <c r="A3954" t="s">
        <v>8221</v>
      </c>
      <c r="B3954">
        <v>1</v>
      </c>
    </row>
    <row r="3955" spans="1:2" hidden="1" x14ac:dyDescent="0.45">
      <c r="A3955" t="s">
        <v>8221</v>
      </c>
      <c r="B3955">
        <v>0</v>
      </c>
    </row>
    <row r="3956" spans="1:2" hidden="1" x14ac:dyDescent="0.45">
      <c r="A3956" t="s">
        <v>8221</v>
      </c>
      <c r="B3956">
        <v>0</v>
      </c>
    </row>
    <row r="3957" spans="1:2" hidden="1" x14ac:dyDescent="0.45">
      <c r="A3957" t="s">
        <v>8221</v>
      </c>
      <c r="B3957">
        <v>8</v>
      </c>
    </row>
    <row r="3958" spans="1:2" hidden="1" x14ac:dyDescent="0.45">
      <c r="A3958" t="s">
        <v>8221</v>
      </c>
      <c r="B3958">
        <v>0</v>
      </c>
    </row>
    <row r="3959" spans="1:2" hidden="1" x14ac:dyDescent="0.45">
      <c r="A3959" t="s">
        <v>8221</v>
      </c>
      <c r="B3959">
        <v>1</v>
      </c>
    </row>
    <row r="3960" spans="1:2" hidden="1" x14ac:dyDescent="0.45">
      <c r="A3960" t="s">
        <v>8221</v>
      </c>
      <c r="B3960">
        <v>16</v>
      </c>
    </row>
    <row r="3961" spans="1:2" hidden="1" x14ac:dyDescent="0.45">
      <c r="A3961" t="s">
        <v>8221</v>
      </c>
      <c r="B3961">
        <v>12</v>
      </c>
    </row>
    <row r="3962" spans="1:2" hidden="1" x14ac:dyDescent="0.45">
      <c r="A3962" t="s">
        <v>8221</v>
      </c>
      <c r="B3962">
        <v>4</v>
      </c>
    </row>
    <row r="3963" spans="1:2" hidden="1" x14ac:dyDescent="0.45">
      <c r="A3963" t="s">
        <v>8221</v>
      </c>
      <c r="B3963">
        <v>2</v>
      </c>
    </row>
    <row r="3964" spans="1:2" hidden="1" x14ac:dyDescent="0.45">
      <c r="A3964" t="s">
        <v>8221</v>
      </c>
      <c r="B3964">
        <v>3</v>
      </c>
    </row>
    <row r="3965" spans="1:2" hidden="1" x14ac:dyDescent="0.45">
      <c r="A3965" t="s">
        <v>8221</v>
      </c>
      <c r="B3965">
        <v>0</v>
      </c>
    </row>
    <row r="3966" spans="1:2" hidden="1" x14ac:dyDescent="0.45">
      <c r="A3966" t="s">
        <v>8221</v>
      </c>
      <c r="B3966">
        <v>3</v>
      </c>
    </row>
    <row r="3967" spans="1:2" hidden="1" x14ac:dyDescent="0.45">
      <c r="A3967" t="s">
        <v>8221</v>
      </c>
      <c r="B3967">
        <v>4</v>
      </c>
    </row>
    <row r="3968" spans="1:2" hidden="1" x14ac:dyDescent="0.45">
      <c r="A3968" t="s">
        <v>8221</v>
      </c>
      <c r="B3968">
        <v>2</v>
      </c>
    </row>
    <row r="3969" spans="1:2" hidden="1" x14ac:dyDescent="0.45">
      <c r="A3969" t="s">
        <v>8221</v>
      </c>
      <c r="B3969">
        <v>10</v>
      </c>
    </row>
    <row r="3970" spans="1:2" hidden="1" x14ac:dyDescent="0.45">
      <c r="A3970" t="s">
        <v>8221</v>
      </c>
      <c r="B3970">
        <v>11</v>
      </c>
    </row>
    <row r="3971" spans="1:2" hidden="1" x14ac:dyDescent="0.45">
      <c r="A3971" t="s">
        <v>8221</v>
      </c>
      <c r="B3971">
        <v>6</v>
      </c>
    </row>
    <row r="3972" spans="1:2" hidden="1" x14ac:dyDescent="0.45">
      <c r="A3972" t="s">
        <v>8221</v>
      </c>
      <c r="B3972">
        <v>2</v>
      </c>
    </row>
    <row r="3973" spans="1:2" hidden="1" x14ac:dyDescent="0.45">
      <c r="A3973" t="s">
        <v>8221</v>
      </c>
      <c r="B3973">
        <v>6</v>
      </c>
    </row>
    <row r="3974" spans="1:2" hidden="1" x14ac:dyDescent="0.45">
      <c r="A3974" t="s">
        <v>8221</v>
      </c>
      <c r="B3974">
        <v>8</v>
      </c>
    </row>
    <row r="3975" spans="1:2" hidden="1" x14ac:dyDescent="0.45">
      <c r="A3975" t="s">
        <v>8221</v>
      </c>
      <c r="B3975">
        <v>37</v>
      </c>
    </row>
    <row r="3976" spans="1:2" hidden="1" x14ac:dyDescent="0.45">
      <c r="A3976" t="s">
        <v>8221</v>
      </c>
      <c r="B3976">
        <v>11</v>
      </c>
    </row>
    <row r="3977" spans="1:2" hidden="1" x14ac:dyDescent="0.45">
      <c r="A3977" t="s">
        <v>8221</v>
      </c>
      <c r="B3977">
        <v>0</v>
      </c>
    </row>
    <row r="3978" spans="1:2" hidden="1" x14ac:dyDescent="0.45">
      <c r="A3978" t="s">
        <v>8221</v>
      </c>
      <c r="B3978">
        <v>10</v>
      </c>
    </row>
    <row r="3979" spans="1:2" hidden="1" x14ac:dyDescent="0.45">
      <c r="A3979" t="s">
        <v>8221</v>
      </c>
      <c r="B3979">
        <v>6</v>
      </c>
    </row>
    <row r="3980" spans="1:2" hidden="1" x14ac:dyDescent="0.45">
      <c r="A3980" t="s">
        <v>8221</v>
      </c>
      <c r="B3980">
        <v>8</v>
      </c>
    </row>
    <row r="3981" spans="1:2" hidden="1" x14ac:dyDescent="0.45">
      <c r="A3981" t="s">
        <v>8221</v>
      </c>
      <c r="B3981">
        <v>6</v>
      </c>
    </row>
    <row r="3982" spans="1:2" hidden="1" x14ac:dyDescent="0.45">
      <c r="A3982" t="s">
        <v>8221</v>
      </c>
      <c r="B3982">
        <v>7</v>
      </c>
    </row>
    <row r="3983" spans="1:2" hidden="1" x14ac:dyDescent="0.45">
      <c r="A3983" t="s">
        <v>8221</v>
      </c>
      <c r="B3983">
        <v>7</v>
      </c>
    </row>
    <row r="3984" spans="1:2" hidden="1" x14ac:dyDescent="0.45">
      <c r="A3984" t="s">
        <v>8221</v>
      </c>
      <c r="B3984">
        <v>5</v>
      </c>
    </row>
    <row r="3985" spans="1:2" hidden="1" x14ac:dyDescent="0.45">
      <c r="A3985" t="s">
        <v>8221</v>
      </c>
      <c r="B3985">
        <v>46</v>
      </c>
    </row>
    <row r="3986" spans="1:2" hidden="1" x14ac:dyDescent="0.45">
      <c r="A3986" t="s">
        <v>8221</v>
      </c>
      <c r="B3986">
        <v>10</v>
      </c>
    </row>
    <row r="3987" spans="1:2" hidden="1" x14ac:dyDescent="0.45">
      <c r="A3987" t="s">
        <v>8221</v>
      </c>
      <c r="B3987">
        <v>19</v>
      </c>
    </row>
    <row r="3988" spans="1:2" hidden="1" x14ac:dyDescent="0.45">
      <c r="A3988" t="s">
        <v>8221</v>
      </c>
      <c r="B3988">
        <v>13</v>
      </c>
    </row>
    <row r="3989" spans="1:2" hidden="1" x14ac:dyDescent="0.45">
      <c r="A3989" t="s">
        <v>8221</v>
      </c>
      <c r="B3989">
        <v>13</v>
      </c>
    </row>
    <row r="3990" spans="1:2" hidden="1" x14ac:dyDescent="0.45">
      <c r="A3990" t="s">
        <v>8221</v>
      </c>
      <c r="B3990">
        <v>4</v>
      </c>
    </row>
    <row r="3991" spans="1:2" hidden="1" x14ac:dyDescent="0.45">
      <c r="A3991" t="s">
        <v>8221</v>
      </c>
      <c r="B3991">
        <v>0</v>
      </c>
    </row>
    <row r="3992" spans="1:2" hidden="1" x14ac:dyDescent="0.45">
      <c r="A3992" t="s">
        <v>8221</v>
      </c>
      <c r="B3992">
        <v>3</v>
      </c>
    </row>
    <row r="3993" spans="1:2" hidden="1" x14ac:dyDescent="0.45">
      <c r="A3993" t="s">
        <v>8221</v>
      </c>
      <c r="B3993">
        <v>1</v>
      </c>
    </row>
    <row r="3994" spans="1:2" hidden="1" x14ac:dyDescent="0.45">
      <c r="A3994" t="s">
        <v>8221</v>
      </c>
      <c r="B3994">
        <v>9</v>
      </c>
    </row>
    <row r="3995" spans="1:2" hidden="1" x14ac:dyDescent="0.45">
      <c r="A3995" t="s">
        <v>8221</v>
      </c>
      <c r="B3995">
        <v>1</v>
      </c>
    </row>
    <row r="3996" spans="1:2" hidden="1" x14ac:dyDescent="0.45">
      <c r="A3996" t="s">
        <v>8221</v>
      </c>
      <c r="B3996">
        <v>1</v>
      </c>
    </row>
    <row r="3997" spans="1:2" hidden="1" x14ac:dyDescent="0.45">
      <c r="A3997" t="s">
        <v>8221</v>
      </c>
      <c r="B3997">
        <v>4</v>
      </c>
    </row>
    <row r="3998" spans="1:2" hidden="1" x14ac:dyDescent="0.45">
      <c r="A3998" t="s">
        <v>8221</v>
      </c>
      <c r="B3998">
        <v>17</v>
      </c>
    </row>
    <row r="3999" spans="1:2" hidden="1" x14ac:dyDescent="0.45">
      <c r="A3999" t="s">
        <v>8221</v>
      </c>
      <c r="B3999">
        <v>0</v>
      </c>
    </row>
    <row r="4000" spans="1:2" hidden="1" x14ac:dyDescent="0.45">
      <c r="A4000" t="s">
        <v>8221</v>
      </c>
      <c r="B4000">
        <v>12</v>
      </c>
    </row>
    <row r="4001" spans="1:2" hidden="1" x14ac:dyDescent="0.45">
      <c r="A4001" t="s">
        <v>8221</v>
      </c>
      <c r="B4001">
        <v>14</v>
      </c>
    </row>
    <row r="4002" spans="1:2" hidden="1" x14ac:dyDescent="0.45">
      <c r="A4002" t="s">
        <v>8221</v>
      </c>
      <c r="B4002">
        <v>1</v>
      </c>
    </row>
    <row r="4003" spans="1:2" hidden="1" x14ac:dyDescent="0.45">
      <c r="A4003" t="s">
        <v>8221</v>
      </c>
      <c r="B4003">
        <v>14</v>
      </c>
    </row>
    <row r="4004" spans="1:2" hidden="1" x14ac:dyDescent="0.45">
      <c r="A4004" t="s">
        <v>8221</v>
      </c>
      <c r="B4004">
        <v>4</v>
      </c>
    </row>
    <row r="4005" spans="1:2" hidden="1" x14ac:dyDescent="0.45">
      <c r="A4005" t="s">
        <v>8221</v>
      </c>
      <c r="B4005">
        <v>2</v>
      </c>
    </row>
    <row r="4006" spans="1:2" hidden="1" x14ac:dyDescent="0.45">
      <c r="A4006" t="s">
        <v>8221</v>
      </c>
      <c r="B4006">
        <v>1</v>
      </c>
    </row>
    <row r="4007" spans="1:2" hidden="1" x14ac:dyDescent="0.45">
      <c r="A4007" t="s">
        <v>8221</v>
      </c>
      <c r="B4007">
        <v>2</v>
      </c>
    </row>
    <row r="4008" spans="1:2" hidden="1" x14ac:dyDescent="0.45">
      <c r="A4008" t="s">
        <v>8221</v>
      </c>
      <c r="B4008">
        <v>1</v>
      </c>
    </row>
    <row r="4009" spans="1:2" hidden="1" x14ac:dyDescent="0.45">
      <c r="A4009" t="s">
        <v>8221</v>
      </c>
      <c r="B4009">
        <v>1</v>
      </c>
    </row>
    <row r="4010" spans="1:2" hidden="1" x14ac:dyDescent="0.45">
      <c r="A4010" t="s">
        <v>8221</v>
      </c>
      <c r="B4010">
        <v>4</v>
      </c>
    </row>
    <row r="4011" spans="1:2" hidden="1" x14ac:dyDescent="0.45">
      <c r="A4011" t="s">
        <v>8221</v>
      </c>
      <c r="B4011">
        <v>3</v>
      </c>
    </row>
    <row r="4012" spans="1:2" hidden="1" x14ac:dyDescent="0.45">
      <c r="A4012" t="s">
        <v>8221</v>
      </c>
      <c r="B4012">
        <v>38</v>
      </c>
    </row>
    <row r="4013" spans="1:2" hidden="1" x14ac:dyDescent="0.45">
      <c r="A4013" t="s">
        <v>8221</v>
      </c>
      <c r="B4013">
        <v>4</v>
      </c>
    </row>
    <row r="4014" spans="1:2" hidden="1" x14ac:dyDescent="0.45">
      <c r="A4014" t="s">
        <v>8221</v>
      </c>
      <c r="B4014">
        <v>0</v>
      </c>
    </row>
    <row r="4015" spans="1:2" hidden="1" x14ac:dyDescent="0.45">
      <c r="A4015" t="s">
        <v>8221</v>
      </c>
      <c r="B4015">
        <v>2</v>
      </c>
    </row>
    <row r="4016" spans="1:2" hidden="1" x14ac:dyDescent="0.45">
      <c r="A4016" t="s">
        <v>8221</v>
      </c>
      <c r="B4016">
        <v>0</v>
      </c>
    </row>
    <row r="4017" spans="1:2" hidden="1" x14ac:dyDescent="0.45">
      <c r="A4017" t="s">
        <v>8221</v>
      </c>
      <c r="B4017">
        <v>1</v>
      </c>
    </row>
    <row r="4018" spans="1:2" hidden="1" x14ac:dyDescent="0.45">
      <c r="A4018" t="s">
        <v>8221</v>
      </c>
      <c r="B4018">
        <v>7</v>
      </c>
    </row>
    <row r="4019" spans="1:2" hidden="1" x14ac:dyDescent="0.45">
      <c r="A4019" t="s">
        <v>8221</v>
      </c>
      <c r="B4019">
        <v>2</v>
      </c>
    </row>
    <row r="4020" spans="1:2" hidden="1" x14ac:dyDescent="0.45">
      <c r="A4020" t="s">
        <v>8221</v>
      </c>
      <c r="B4020">
        <v>4</v>
      </c>
    </row>
    <row r="4021" spans="1:2" hidden="1" x14ac:dyDescent="0.45">
      <c r="A4021" t="s">
        <v>8221</v>
      </c>
      <c r="B4021">
        <v>4</v>
      </c>
    </row>
    <row r="4022" spans="1:2" hidden="1" x14ac:dyDescent="0.45">
      <c r="A4022" t="s">
        <v>8221</v>
      </c>
      <c r="B4022">
        <v>3</v>
      </c>
    </row>
    <row r="4023" spans="1:2" hidden="1" x14ac:dyDescent="0.45">
      <c r="A4023" t="s">
        <v>8221</v>
      </c>
      <c r="B4023">
        <v>2</v>
      </c>
    </row>
    <row r="4024" spans="1:2" hidden="1" x14ac:dyDescent="0.45">
      <c r="A4024" t="s">
        <v>8221</v>
      </c>
      <c r="B4024">
        <v>197</v>
      </c>
    </row>
    <row r="4025" spans="1:2" hidden="1" x14ac:dyDescent="0.45">
      <c r="A4025" t="s">
        <v>8221</v>
      </c>
      <c r="B4025">
        <v>0</v>
      </c>
    </row>
    <row r="4026" spans="1:2" hidden="1" x14ac:dyDescent="0.45">
      <c r="A4026" t="s">
        <v>8221</v>
      </c>
      <c r="B4026">
        <v>1</v>
      </c>
    </row>
    <row r="4027" spans="1:2" hidden="1" x14ac:dyDescent="0.45">
      <c r="A4027" t="s">
        <v>8221</v>
      </c>
      <c r="B4027">
        <v>4</v>
      </c>
    </row>
    <row r="4028" spans="1:2" hidden="1" x14ac:dyDescent="0.45">
      <c r="A4028" t="s">
        <v>8221</v>
      </c>
      <c r="B4028">
        <v>0</v>
      </c>
    </row>
    <row r="4029" spans="1:2" hidden="1" x14ac:dyDescent="0.45">
      <c r="A4029" t="s">
        <v>8221</v>
      </c>
      <c r="B4029">
        <v>7</v>
      </c>
    </row>
    <row r="4030" spans="1:2" hidden="1" x14ac:dyDescent="0.45">
      <c r="A4030" t="s">
        <v>8221</v>
      </c>
      <c r="B4030">
        <v>11</v>
      </c>
    </row>
    <row r="4031" spans="1:2" hidden="1" x14ac:dyDescent="0.45">
      <c r="A4031" t="s">
        <v>8221</v>
      </c>
      <c r="B4031">
        <v>0</v>
      </c>
    </row>
    <row r="4032" spans="1:2" hidden="1" x14ac:dyDescent="0.45">
      <c r="A4032" t="s">
        <v>8221</v>
      </c>
      <c r="B4032">
        <v>6</v>
      </c>
    </row>
    <row r="4033" spans="1:2" hidden="1" x14ac:dyDescent="0.45">
      <c r="A4033" t="s">
        <v>8221</v>
      </c>
      <c r="B4033">
        <v>0</v>
      </c>
    </row>
    <row r="4034" spans="1:2" hidden="1" x14ac:dyDescent="0.45">
      <c r="A4034" t="s">
        <v>8221</v>
      </c>
      <c r="B4034">
        <v>7</v>
      </c>
    </row>
    <row r="4035" spans="1:2" hidden="1" x14ac:dyDescent="0.45">
      <c r="A4035" t="s">
        <v>8221</v>
      </c>
      <c r="B4035">
        <v>94</v>
      </c>
    </row>
    <row r="4036" spans="1:2" hidden="1" x14ac:dyDescent="0.45">
      <c r="A4036" t="s">
        <v>8221</v>
      </c>
      <c r="B4036">
        <v>2</v>
      </c>
    </row>
    <row r="4037" spans="1:2" hidden="1" x14ac:dyDescent="0.45">
      <c r="A4037" t="s">
        <v>8221</v>
      </c>
      <c r="B4037">
        <v>25</v>
      </c>
    </row>
    <row r="4038" spans="1:2" hidden="1" x14ac:dyDescent="0.45">
      <c r="A4038" t="s">
        <v>8221</v>
      </c>
      <c r="B4038">
        <v>17</v>
      </c>
    </row>
    <row r="4039" spans="1:2" hidden="1" x14ac:dyDescent="0.45">
      <c r="A4039" t="s">
        <v>8221</v>
      </c>
      <c r="B4039">
        <v>2</v>
      </c>
    </row>
    <row r="4040" spans="1:2" hidden="1" x14ac:dyDescent="0.45">
      <c r="A4040" t="s">
        <v>8221</v>
      </c>
      <c r="B4040">
        <v>4</v>
      </c>
    </row>
    <row r="4041" spans="1:2" hidden="1" x14ac:dyDescent="0.45">
      <c r="A4041" t="s">
        <v>8221</v>
      </c>
      <c r="B4041">
        <v>5</v>
      </c>
    </row>
    <row r="4042" spans="1:2" hidden="1" x14ac:dyDescent="0.45">
      <c r="A4042" t="s">
        <v>8221</v>
      </c>
      <c r="B4042">
        <v>2</v>
      </c>
    </row>
    <row r="4043" spans="1:2" hidden="1" x14ac:dyDescent="0.45">
      <c r="A4043" t="s">
        <v>8221</v>
      </c>
      <c r="B4043">
        <v>2</v>
      </c>
    </row>
    <row r="4044" spans="1:2" hidden="1" x14ac:dyDescent="0.45">
      <c r="A4044" t="s">
        <v>8221</v>
      </c>
      <c r="B4044">
        <v>3</v>
      </c>
    </row>
    <row r="4045" spans="1:2" hidden="1" x14ac:dyDescent="0.45">
      <c r="A4045" t="s">
        <v>8221</v>
      </c>
      <c r="B4045">
        <v>0</v>
      </c>
    </row>
    <row r="4046" spans="1:2" hidden="1" x14ac:dyDescent="0.45">
      <c r="A4046" t="s">
        <v>8221</v>
      </c>
      <c r="B4046">
        <v>4</v>
      </c>
    </row>
    <row r="4047" spans="1:2" hidden="1" x14ac:dyDescent="0.45">
      <c r="A4047" t="s">
        <v>8221</v>
      </c>
      <c r="B4047">
        <v>1</v>
      </c>
    </row>
    <row r="4048" spans="1:2" hidden="1" x14ac:dyDescent="0.45">
      <c r="A4048" t="s">
        <v>8221</v>
      </c>
      <c r="B4048">
        <v>12</v>
      </c>
    </row>
    <row r="4049" spans="1:2" hidden="1" x14ac:dyDescent="0.45">
      <c r="A4049" t="s">
        <v>8221</v>
      </c>
      <c r="B4049">
        <v>4</v>
      </c>
    </row>
    <row r="4050" spans="1:2" hidden="1" x14ac:dyDescent="0.45">
      <c r="A4050" t="s">
        <v>8221</v>
      </c>
      <c r="B4050">
        <v>91</v>
      </c>
    </row>
    <row r="4051" spans="1:2" hidden="1" x14ac:dyDescent="0.45">
      <c r="A4051" t="s">
        <v>8221</v>
      </c>
      <c r="B4051">
        <v>1</v>
      </c>
    </row>
    <row r="4052" spans="1:2" hidden="1" x14ac:dyDescent="0.45">
      <c r="A4052" t="s">
        <v>8221</v>
      </c>
      <c r="B4052">
        <v>1</v>
      </c>
    </row>
    <row r="4053" spans="1:2" hidden="1" x14ac:dyDescent="0.45">
      <c r="A4053" t="s">
        <v>8221</v>
      </c>
      <c r="B4053">
        <v>0</v>
      </c>
    </row>
    <row r="4054" spans="1:2" hidden="1" x14ac:dyDescent="0.45">
      <c r="A4054" t="s">
        <v>8221</v>
      </c>
      <c r="B4054">
        <v>13</v>
      </c>
    </row>
    <row r="4055" spans="1:2" hidden="1" x14ac:dyDescent="0.45">
      <c r="A4055" t="s">
        <v>8221</v>
      </c>
      <c r="B4055">
        <v>2</v>
      </c>
    </row>
    <row r="4056" spans="1:2" hidden="1" x14ac:dyDescent="0.45">
      <c r="A4056" t="s">
        <v>8221</v>
      </c>
      <c r="B4056">
        <v>0</v>
      </c>
    </row>
    <row r="4057" spans="1:2" hidden="1" x14ac:dyDescent="0.45">
      <c r="A4057" t="s">
        <v>8221</v>
      </c>
      <c r="B4057">
        <v>21</v>
      </c>
    </row>
    <row r="4058" spans="1:2" hidden="1" x14ac:dyDescent="0.45">
      <c r="A4058" t="s">
        <v>8221</v>
      </c>
      <c r="B4058">
        <v>9</v>
      </c>
    </row>
    <row r="4059" spans="1:2" hidden="1" x14ac:dyDescent="0.45">
      <c r="A4059" t="s">
        <v>8221</v>
      </c>
      <c r="B4059">
        <v>6</v>
      </c>
    </row>
    <row r="4060" spans="1:2" hidden="1" x14ac:dyDescent="0.45">
      <c r="A4060" t="s">
        <v>8221</v>
      </c>
      <c r="B4060">
        <v>4</v>
      </c>
    </row>
    <row r="4061" spans="1:2" hidden="1" x14ac:dyDescent="0.45">
      <c r="A4061" t="s">
        <v>8221</v>
      </c>
      <c r="B4061">
        <v>7</v>
      </c>
    </row>
    <row r="4062" spans="1:2" hidden="1" x14ac:dyDescent="0.45">
      <c r="A4062" t="s">
        <v>8221</v>
      </c>
      <c r="B4062">
        <v>5</v>
      </c>
    </row>
    <row r="4063" spans="1:2" hidden="1" x14ac:dyDescent="0.45">
      <c r="A4063" t="s">
        <v>8221</v>
      </c>
      <c r="B4063">
        <v>0</v>
      </c>
    </row>
    <row r="4064" spans="1:2" hidden="1" x14ac:dyDescent="0.45">
      <c r="A4064" t="s">
        <v>8221</v>
      </c>
      <c r="B4064">
        <v>3</v>
      </c>
    </row>
    <row r="4065" spans="1:2" hidden="1" x14ac:dyDescent="0.45">
      <c r="A4065" t="s">
        <v>8221</v>
      </c>
      <c r="B4065">
        <v>9</v>
      </c>
    </row>
    <row r="4066" spans="1:2" hidden="1" x14ac:dyDescent="0.45">
      <c r="A4066" t="s">
        <v>8221</v>
      </c>
      <c r="B4066">
        <v>6</v>
      </c>
    </row>
    <row r="4067" spans="1:2" hidden="1" x14ac:dyDescent="0.45">
      <c r="A4067" t="s">
        <v>8221</v>
      </c>
      <c r="B4067">
        <v>4</v>
      </c>
    </row>
    <row r="4068" spans="1:2" hidden="1" x14ac:dyDescent="0.45">
      <c r="A4068" t="s">
        <v>8221</v>
      </c>
      <c r="B4068">
        <v>1</v>
      </c>
    </row>
    <row r="4069" spans="1:2" hidden="1" x14ac:dyDescent="0.45">
      <c r="A4069" t="s">
        <v>8221</v>
      </c>
      <c r="B4069">
        <v>17</v>
      </c>
    </row>
    <row r="4070" spans="1:2" hidden="1" x14ac:dyDescent="0.45">
      <c r="A4070" t="s">
        <v>8221</v>
      </c>
      <c r="B4070">
        <v>1</v>
      </c>
    </row>
    <row r="4071" spans="1:2" hidden="1" x14ac:dyDescent="0.45">
      <c r="A4071" t="s">
        <v>8221</v>
      </c>
      <c r="B4071">
        <v>13</v>
      </c>
    </row>
    <row r="4072" spans="1:2" hidden="1" x14ac:dyDescent="0.45">
      <c r="A4072" t="s">
        <v>8221</v>
      </c>
      <c r="B4072">
        <v>6</v>
      </c>
    </row>
    <row r="4073" spans="1:2" hidden="1" x14ac:dyDescent="0.45">
      <c r="A4073" t="s">
        <v>8221</v>
      </c>
      <c r="B4073">
        <v>0</v>
      </c>
    </row>
    <row r="4074" spans="1:2" hidden="1" x14ac:dyDescent="0.45">
      <c r="A4074" t="s">
        <v>8221</v>
      </c>
      <c r="B4074">
        <v>2</v>
      </c>
    </row>
    <row r="4075" spans="1:2" hidden="1" x14ac:dyDescent="0.45">
      <c r="A4075" t="s">
        <v>8221</v>
      </c>
      <c r="B4075">
        <v>2</v>
      </c>
    </row>
    <row r="4076" spans="1:2" hidden="1" x14ac:dyDescent="0.45">
      <c r="A4076" t="s">
        <v>8221</v>
      </c>
      <c r="B4076">
        <v>21</v>
      </c>
    </row>
    <row r="4077" spans="1:2" hidden="1" x14ac:dyDescent="0.45">
      <c r="A4077" t="s">
        <v>8221</v>
      </c>
      <c r="B4077">
        <v>13</v>
      </c>
    </row>
    <row r="4078" spans="1:2" hidden="1" x14ac:dyDescent="0.45">
      <c r="A4078" t="s">
        <v>8221</v>
      </c>
      <c r="B4078">
        <v>0</v>
      </c>
    </row>
    <row r="4079" spans="1:2" hidden="1" x14ac:dyDescent="0.45">
      <c r="A4079" t="s">
        <v>8221</v>
      </c>
      <c r="B4079">
        <v>6</v>
      </c>
    </row>
    <row r="4080" spans="1:2" hidden="1" x14ac:dyDescent="0.45">
      <c r="A4080" t="s">
        <v>8221</v>
      </c>
      <c r="B4080">
        <v>0</v>
      </c>
    </row>
    <row r="4081" spans="1:2" hidden="1" x14ac:dyDescent="0.45">
      <c r="A4081" t="s">
        <v>8221</v>
      </c>
      <c r="B4081">
        <v>1</v>
      </c>
    </row>
    <row r="4082" spans="1:2" hidden="1" x14ac:dyDescent="0.45">
      <c r="A4082" t="s">
        <v>8221</v>
      </c>
      <c r="B4082">
        <v>0</v>
      </c>
    </row>
    <row r="4083" spans="1:2" hidden="1" x14ac:dyDescent="0.45">
      <c r="A4083" t="s">
        <v>8221</v>
      </c>
      <c r="B4083">
        <v>12</v>
      </c>
    </row>
    <row r="4084" spans="1:2" hidden="1" x14ac:dyDescent="0.45">
      <c r="A4084" t="s">
        <v>8221</v>
      </c>
      <c r="B4084">
        <v>2</v>
      </c>
    </row>
    <row r="4085" spans="1:2" hidden="1" x14ac:dyDescent="0.45">
      <c r="A4085" t="s">
        <v>8221</v>
      </c>
      <c r="B4085">
        <v>6</v>
      </c>
    </row>
    <row r="4086" spans="1:2" hidden="1" x14ac:dyDescent="0.45">
      <c r="A4086" t="s">
        <v>8221</v>
      </c>
      <c r="B4086">
        <v>1</v>
      </c>
    </row>
    <row r="4087" spans="1:2" hidden="1" x14ac:dyDescent="0.45">
      <c r="A4087" t="s">
        <v>8221</v>
      </c>
      <c r="B4087">
        <v>1</v>
      </c>
    </row>
    <row r="4088" spans="1:2" hidden="1" x14ac:dyDescent="0.45">
      <c r="A4088" t="s">
        <v>8221</v>
      </c>
      <c r="B4088">
        <v>5</v>
      </c>
    </row>
    <row r="4089" spans="1:2" hidden="1" x14ac:dyDescent="0.45">
      <c r="A4089" t="s">
        <v>8221</v>
      </c>
      <c r="B4089">
        <v>0</v>
      </c>
    </row>
    <row r="4090" spans="1:2" hidden="1" x14ac:dyDescent="0.45">
      <c r="A4090" t="s">
        <v>8221</v>
      </c>
      <c r="B4090">
        <v>3</v>
      </c>
    </row>
    <row r="4091" spans="1:2" hidden="1" x14ac:dyDescent="0.45">
      <c r="A4091" t="s">
        <v>8221</v>
      </c>
      <c r="B4091">
        <v>8</v>
      </c>
    </row>
    <row r="4092" spans="1:2" hidden="1" x14ac:dyDescent="0.45">
      <c r="A4092" t="s">
        <v>8221</v>
      </c>
      <c r="B4092">
        <v>3</v>
      </c>
    </row>
    <row r="4093" spans="1:2" hidden="1" x14ac:dyDescent="0.45">
      <c r="A4093" t="s">
        <v>8221</v>
      </c>
      <c r="B4093">
        <v>8</v>
      </c>
    </row>
    <row r="4094" spans="1:2" hidden="1" x14ac:dyDescent="0.45">
      <c r="A4094" t="s">
        <v>8221</v>
      </c>
      <c r="B4094">
        <v>1</v>
      </c>
    </row>
    <row r="4095" spans="1:2" hidden="1" x14ac:dyDescent="0.45">
      <c r="A4095" t="s">
        <v>8221</v>
      </c>
      <c r="B4095">
        <v>4</v>
      </c>
    </row>
    <row r="4096" spans="1:2" hidden="1" x14ac:dyDescent="0.45">
      <c r="A4096" t="s">
        <v>8221</v>
      </c>
      <c r="B4096">
        <v>8</v>
      </c>
    </row>
    <row r="4097" spans="1:2" hidden="1" x14ac:dyDescent="0.45">
      <c r="A4097" t="s">
        <v>8221</v>
      </c>
      <c r="B4097">
        <v>1</v>
      </c>
    </row>
    <row r="4098" spans="1:2" hidden="1" x14ac:dyDescent="0.45">
      <c r="A4098" t="s">
        <v>8221</v>
      </c>
      <c r="B4098">
        <v>5</v>
      </c>
    </row>
    <row r="4099" spans="1:2" hidden="1" x14ac:dyDescent="0.45">
      <c r="A4099" t="s">
        <v>8221</v>
      </c>
      <c r="B4099">
        <v>0</v>
      </c>
    </row>
    <row r="4100" spans="1:2" hidden="1" x14ac:dyDescent="0.45">
      <c r="A4100" t="s">
        <v>8221</v>
      </c>
      <c r="B4100">
        <v>0</v>
      </c>
    </row>
    <row r="4101" spans="1:2" hidden="1" x14ac:dyDescent="0.45">
      <c r="A4101" t="s">
        <v>8221</v>
      </c>
      <c r="B4101">
        <v>1</v>
      </c>
    </row>
    <row r="4102" spans="1:2" hidden="1" x14ac:dyDescent="0.45">
      <c r="A4102" t="s">
        <v>8221</v>
      </c>
      <c r="B4102">
        <v>0</v>
      </c>
    </row>
    <row r="4103" spans="1:2" hidden="1" x14ac:dyDescent="0.45">
      <c r="A4103" t="s">
        <v>8221</v>
      </c>
      <c r="B4103">
        <v>0</v>
      </c>
    </row>
    <row r="4104" spans="1:2" hidden="1" x14ac:dyDescent="0.45">
      <c r="A4104" t="s">
        <v>8221</v>
      </c>
      <c r="B4104">
        <v>6</v>
      </c>
    </row>
    <row r="4105" spans="1:2" hidden="1" x14ac:dyDescent="0.45">
      <c r="A4105" t="s">
        <v>8221</v>
      </c>
      <c r="B4105">
        <v>6</v>
      </c>
    </row>
    <row r="4106" spans="1:2" hidden="1" x14ac:dyDescent="0.45">
      <c r="A4106" t="s">
        <v>8221</v>
      </c>
      <c r="B4106">
        <v>14</v>
      </c>
    </row>
    <row r="4107" spans="1:2" hidden="1" x14ac:dyDescent="0.45">
      <c r="A4107" t="s">
        <v>8221</v>
      </c>
      <c r="B4107">
        <v>6</v>
      </c>
    </row>
    <row r="4108" spans="1:2" hidden="1" x14ac:dyDescent="0.45">
      <c r="A4108" t="s">
        <v>8221</v>
      </c>
      <c r="B4108">
        <v>33</v>
      </c>
    </row>
    <row r="4109" spans="1:2" hidden="1" x14ac:dyDescent="0.45">
      <c r="A4109" t="s">
        <v>8221</v>
      </c>
      <c r="B4109">
        <v>4</v>
      </c>
    </row>
    <row r="4110" spans="1:2" hidden="1" x14ac:dyDescent="0.45">
      <c r="A4110" t="s">
        <v>8221</v>
      </c>
      <c r="B4110">
        <v>1</v>
      </c>
    </row>
    <row r="4111" spans="1:2" hidden="1" x14ac:dyDescent="0.45">
      <c r="A4111" t="s">
        <v>8221</v>
      </c>
      <c r="B4111">
        <v>0</v>
      </c>
    </row>
    <row r="4112" spans="1:2" hidden="1" x14ac:dyDescent="0.45">
      <c r="A4112" t="s">
        <v>8221</v>
      </c>
      <c r="B4112">
        <v>6</v>
      </c>
    </row>
    <row r="4113" spans="1:2" hidden="1" x14ac:dyDescent="0.45">
      <c r="A4113" t="s">
        <v>8221</v>
      </c>
      <c r="B4113">
        <v>6</v>
      </c>
    </row>
    <row r="4114" spans="1:2" hidden="1" x14ac:dyDescent="0.45">
      <c r="A4114" t="s">
        <v>8221</v>
      </c>
      <c r="B4114">
        <v>1</v>
      </c>
    </row>
    <row r="4115" spans="1:2" hidden="1" x14ac:dyDescent="0.45">
      <c r="A4115" t="s">
        <v>8221</v>
      </c>
      <c r="B4115">
        <v>3</v>
      </c>
    </row>
    <row r="4116" spans="1:2" hidden="1" x14ac:dyDescent="0.45">
      <c r="A4116" t="s">
        <v>8221</v>
      </c>
      <c r="B4116">
        <v>1</v>
      </c>
    </row>
    <row r="4117" spans="1:2" hidden="1" x14ac:dyDescent="0.45">
      <c r="A4117" t="s">
        <v>8221</v>
      </c>
      <c r="B4117">
        <v>3</v>
      </c>
    </row>
  </sheetData>
  <autoFilter ref="A1:B4117" xr:uid="{8B894042-613B-4708-8634-0F0EF398F223}">
    <filterColumn colId="0">
      <filters>
        <filter val="successful"/>
      </filters>
    </filterColumn>
  </autoFilter>
  <conditionalFormatting sqref="A2:A118">
    <cfRule type="cellIs" dxfId="44" priority="10" operator="equal">
      <formula>"canceled"</formula>
    </cfRule>
    <cfRule type="cellIs" dxfId="43" priority="11" operator="equal">
      <formula>"failed"</formula>
    </cfRule>
    <cfRule type="cellIs" dxfId="42" priority="12" operator="equal">
      <formula>"successful"</formula>
    </cfRule>
  </conditionalFormatting>
  <conditionalFormatting sqref="A4116:A4117">
    <cfRule type="cellIs" dxfId="41" priority="25" operator="equal">
      <formula>"canceled"</formula>
    </cfRule>
    <cfRule type="cellIs" dxfId="40" priority="26" operator="equal">
      <formula>"failed"</formula>
    </cfRule>
    <cfRule type="cellIs" dxfId="39" priority="27" operator="equal">
      <formula>"successful"</formula>
    </cfRule>
  </conditionalFormatting>
  <conditionalFormatting sqref="A119:A4115">
    <cfRule type="cellIs" dxfId="35" priority="7" operator="equal">
      <formula>"canceled"</formula>
    </cfRule>
    <cfRule type="cellIs" dxfId="34" priority="8" operator="equal">
      <formula>"failed"</formula>
    </cfRule>
    <cfRule type="cellIs" dxfId="33" priority="9" operator="equal">
      <formula>"successful"</formula>
    </cfRule>
  </conditionalFormatting>
  <conditionalFormatting sqref="E2:E1531">
    <cfRule type="cellIs" dxfId="32" priority="4" operator="equal">
      <formula>"canceled"</formula>
    </cfRule>
    <cfRule type="cellIs" dxfId="31" priority="5" operator="equal">
      <formula>"failed"</formula>
    </cfRule>
    <cfRule type="cellIs" dxfId="30" priority="6" operator="equal">
      <formula>"successful"</formula>
    </cfRule>
  </conditionalFormatting>
  <conditionalFormatting sqref="E1532:E1533">
    <cfRule type="cellIs" dxfId="29" priority="1" operator="equal">
      <formula>"canceled"</formula>
    </cfRule>
    <cfRule type="cellIs" dxfId="28" priority="2" operator="equal">
      <formula>"failed"</formula>
    </cfRule>
    <cfRule type="cellIs" dxfId="27" priority="3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319A2-4216-48E2-A03E-7F41520AC3FC}">
  <sheetPr codeName="Sheet7" filterMode="1"/>
  <dimension ref="C1:D4117"/>
  <sheetViews>
    <sheetView workbookViewId="0">
      <selection activeCell="C1" sqref="C1"/>
    </sheetView>
  </sheetViews>
  <sheetFormatPr defaultRowHeight="14.25" x14ac:dyDescent="0.45"/>
  <sheetData>
    <row r="1" spans="3:4" x14ac:dyDescent="0.45">
      <c r="C1" s="1" t="s">
        <v>8402</v>
      </c>
      <c r="D1" s="1" t="s">
        <v>8262</v>
      </c>
    </row>
    <row r="2" spans="3:4" hidden="1" x14ac:dyDescent="0.45">
      <c r="C2" t="s">
        <v>8219</v>
      </c>
      <c r="D2">
        <v>182</v>
      </c>
    </row>
    <row r="3" spans="3:4" hidden="1" x14ac:dyDescent="0.45">
      <c r="C3" t="s">
        <v>8219</v>
      </c>
      <c r="D3">
        <v>79</v>
      </c>
    </row>
    <row r="4" spans="3:4" hidden="1" x14ac:dyDescent="0.45">
      <c r="C4" t="s">
        <v>8219</v>
      </c>
      <c r="D4">
        <v>35</v>
      </c>
    </row>
    <row r="5" spans="3:4" hidden="1" x14ac:dyDescent="0.45">
      <c r="C5" t="s">
        <v>8219</v>
      </c>
      <c r="D5">
        <v>150</v>
      </c>
    </row>
    <row r="6" spans="3:4" hidden="1" x14ac:dyDescent="0.45">
      <c r="C6" t="s">
        <v>8219</v>
      </c>
      <c r="D6">
        <v>284</v>
      </c>
    </row>
    <row r="7" spans="3:4" hidden="1" x14ac:dyDescent="0.45">
      <c r="C7" t="s">
        <v>8219</v>
      </c>
      <c r="D7">
        <v>47</v>
      </c>
    </row>
    <row r="8" spans="3:4" hidden="1" x14ac:dyDescent="0.45">
      <c r="C8" t="s">
        <v>8219</v>
      </c>
      <c r="D8">
        <v>58</v>
      </c>
    </row>
    <row r="9" spans="3:4" hidden="1" x14ac:dyDescent="0.45">
      <c r="C9" t="s">
        <v>8219</v>
      </c>
      <c r="D9">
        <v>57</v>
      </c>
    </row>
    <row r="10" spans="3:4" hidden="1" x14ac:dyDescent="0.45">
      <c r="C10" t="s">
        <v>8219</v>
      </c>
      <c r="D10">
        <v>12</v>
      </c>
    </row>
    <row r="11" spans="3:4" hidden="1" x14ac:dyDescent="0.45">
      <c r="C11" t="s">
        <v>8219</v>
      </c>
      <c r="D11">
        <v>20</v>
      </c>
    </row>
    <row r="12" spans="3:4" hidden="1" x14ac:dyDescent="0.45">
      <c r="C12" t="s">
        <v>8219</v>
      </c>
      <c r="D12">
        <v>19</v>
      </c>
    </row>
    <row r="13" spans="3:4" hidden="1" x14ac:dyDescent="0.45">
      <c r="C13" t="s">
        <v>8219</v>
      </c>
      <c r="D13">
        <v>75</v>
      </c>
    </row>
    <row r="14" spans="3:4" hidden="1" x14ac:dyDescent="0.45">
      <c r="C14" t="s">
        <v>8219</v>
      </c>
      <c r="D14">
        <v>827</v>
      </c>
    </row>
    <row r="15" spans="3:4" hidden="1" x14ac:dyDescent="0.45">
      <c r="C15" t="s">
        <v>8219</v>
      </c>
      <c r="D15">
        <v>51</v>
      </c>
    </row>
    <row r="16" spans="3:4" hidden="1" x14ac:dyDescent="0.45">
      <c r="C16" t="s">
        <v>8219</v>
      </c>
      <c r="D16">
        <v>41</v>
      </c>
    </row>
    <row r="17" spans="3:4" hidden="1" x14ac:dyDescent="0.45">
      <c r="C17" t="s">
        <v>8219</v>
      </c>
      <c r="D17">
        <v>98</v>
      </c>
    </row>
    <row r="18" spans="3:4" hidden="1" x14ac:dyDescent="0.45">
      <c r="C18" t="s">
        <v>8219</v>
      </c>
      <c r="D18">
        <v>70</v>
      </c>
    </row>
    <row r="19" spans="3:4" hidden="1" x14ac:dyDescent="0.45">
      <c r="C19" t="s">
        <v>8219</v>
      </c>
      <c r="D19">
        <v>36</v>
      </c>
    </row>
    <row r="20" spans="3:4" hidden="1" x14ac:dyDescent="0.45">
      <c r="C20" t="s">
        <v>8219</v>
      </c>
      <c r="D20">
        <v>342</v>
      </c>
    </row>
    <row r="21" spans="3:4" hidden="1" x14ac:dyDescent="0.45">
      <c r="C21" t="s">
        <v>8219</v>
      </c>
      <c r="D21">
        <v>22</v>
      </c>
    </row>
    <row r="22" spans="3:4" hidden="1" x14ac:dyDescent="0.45">
      <c r="C22" t="s">
        <v>8219</v>
      </c>
      <c r="D22">
        <v>25</v>
      </c>
    </row>
    <row r="23" spans="3:4" hidden="1" x14ac:dyDescent="0.45">
      <c r="C23" t="s">
        <v>8219</v>
      </c>
      <c r="D23">
        <v>101</v>
      </c>
    </row>
    <row r="24" spans="3:4" hidden="1" x14ac:dyDescent="0.45">
      <c r="C24" t="s">
        <v>8219</v>
      </c>
      <c r="D24">
        <v>8</v>
      </c>
    </row>
    <row r="25" spans="3:4" hidden="1" x14ac:dyDescent="0.45">
      <c r="C25" t="s">
        <v>8219</v>
      </c>
      <c r="D25">
        <v>23</v>
      </c>
    </row>
    <row r="26" spans="3:4" hidden="1" x14ac:dyDescent="0.45">
      <c r="C26" t="s">
        <v>8219</v>
      </c>
      <c r="D26">
        <v>574</v>
      </c>
    </row>
    <row r="27" spans="3:4" hidden="1" x14ac:dyDescent="0.45">
      <c r="C27" t="s">
        <v>8219</v>
      </c>
      <c r="D27">
        <v>14</v>
      </c>
    </row>
    <row r="28" spans="3:4" hidden="1" x14ac:dyDescent="0.45">
      <c r="C28" t="s">
        <v>8219</v>
      </c>
      <c r="D28">
        <v>19</v>
      </c>
    </row>
    <row r="29" spans="3:4" hidden="1" x14ac:dyDescent="0.45">
      <c r="C29" t="s">
        <v>8219</v>
      </c>
      <c r="D29">
        <v>150</v>
      </c>
    </row>
    <row r="30" spans="3:4" hidden="1" x14ac:dyDescent="0.45">
      <c r="C30" t="s">
        <v>8219</v>
      </c>
      <c r="D30">
        <v>71</v>
      </c>
    </row>
    <row r="31" spans="3:4" hidden="1" x14ac:dyDescent="0.45">
      <c r="C31" t="s">
        <v>8219</v>
      </c>
      <c r="D31">
        <v>117</v>
      </c>
    </row>
    <row r="32" spans="3:4" hidden="1" x14ac:dyDescent="0.45">
      <c r="C32" t="s">
        <v>8219</v>
      </c>
      <c r="D32">
        <v>53</v>
      </c>
    </row>
    <row r="33" spans="3:4" hidden="1" x14ac:dyDescent="0.45">
      <c r="C33" t="s">
        <v>8219</v>
      </c>
      <c r="D33">
        <v>1</v>
      </c>
    </row>
    <row r="34" spans="3:4" hidden="1" x14ac:dyDescent="0.45">
      <c r="C34" t="s">
        <v>8219</v>
      </c>
      <c r="D34">
        <v>89</v>
      </c>
    </row>
    <row r="35" spans="3:4" hidden="1" x14ac:dyDescent="0.45">
      <c r="C35" t="s">
        <v>8219</v>
      </c>
      <c r="D35">
        <v>64</v>
      </c>
    </row>
    <row r="36" spans="3:4" hidden="1" x14ac:dyDescent="0.45">
      <c r="C36" t="s">
        <v>8219</v>
      </c>
      <c r="D36">
        <v>68</v>
      </c>
    </row>
    <row r="37" spans="3:4" hidden="1" x14ac:dyDescent="0.45">
      <c r="C37" t="s">
        <v>8219</v>
      </c>
      <c r="D37">
        <v>28</v>
      </c>
    </row>
    <row r="38" spans="3:4" hidden="1" x14ac:dyDescent="0.45">
      <c r="C38" t="s">
        <v>8219</v>
      </c>
      <c r="D38">
        <v>44</v>
      </c>
    </row>
    <row r="39" spans="3:4" hidden="1" x14ac:dyDescent="0.45">
      <c r="C39" t="s">
        <v>8219</v>
      </c>
      <c r="D39">
        <v>253</v>
      </c>
    </row>
    <row r="40" spans="3:4" hidden="1" x14ac:dyDescent="0.45">
      <c r="C40" t="s">
        <v>8219</v>
      </c>
      <c r="D40">
        <v>66</v>
      </c>
    </row>
    <row r="41" spans="3:4" hidden="1" x14ac:dyDescent="0.45">
      <c r="C41" t="s">
        <v>8219</v>
      </c>
      <c r="D41">
        <v>217</v>
      </c>
    </row>
    <row r="42" spans="3:4" hidden="1" x14ac:dyDescent="0.45">
      <c r="C42" t="s">
        <v>8219</v>
      </c>
      <c r="D42">
        <v>16</v>
      </c>
    </row>
    <row r="43" spans="3:4" hidden="1" x14ac:dyDescent="0.45">
      <c r="C43" t="s">
        <v>8219</v>
      </c>
      <c r="D43">
        <v>19</v>
      </c>
    </row>
    <row r="44" spans="3:4" hidden="1" x14ac:dyDescent="0.45">
      <c r="C44" t="s">
        <v>8219</v>
      </c>
      <c r="D44">
        <v>169</v>
      </c>
    </row>
    <row r="45" spans="3:4" hidden="1" x14ac:dyDescent="0.45">
      <c r="C45" t="s">
        <v>8219</v>
      </c>
      <c r="D45">
        <v>263</v>
      </c>
    </row>
    <row r="46" spans="3:4" hidden="1" x14ac:dyDescent="0.45">
      <c r="C46" t="s">
        <v>8219</v>
      </c>
      <c r="D46">
        <v>15</v>
      </c>
    </row>
    <row r="47" spans="3:4" hidden="1" x14ac:dyDescent="0.45">
      <c r="C47" t="s">
        <v>8219</v>
      </c>
      <c r="D47">
        <v>61</v>
      </c>
    </row>
    <row r="48" spans="3:4" hidden="1" x14ac:dyDescent="0.45">
      <c r="C48" t="s">
        <v>8219</v>
      </c>
      <c r="D48">
        <v>45</v>
      </c>
    </row>
    <row r="49" spans="3:4" hidden="1" x14ac:dyDescent="0.45">
      <c r="C49" t="s">
        <v>8219</v>
      </c>
      <c r="D49">
        <v>70</v>
      </c>
    </row>
    <row r="50" spans="3:4" hidden="1" x14ac:dyDescent="0.45">
      <c r="C50" t="s">
        <v>8219</v>
      </c>
      <c r="D50">
        <v>38</v>
      </c>
    </row>
    <row r="51" spans="3:4" hidden="1" x14ac:dyDescent="0.45">
      <c r="C51" t="s">
        <v>8219</v>
      </c>
      <c r="D51">
        <v>87</v>
      </c>
    </row>
    <row r="52" spans="3:4" hidden="1" x14ac:dyDescent="0.45">
      <c r="C52" t="s">
        <v>8219</v>
      </c>
      <c r="D52">
        <v>22</v>
      </c>
    </row>
    <row r="53" spans="3:4" hidden="1" x14ac:dyDescent="0.45">
      <c r="C53" t="s">
        <v>8219</v>
      </c>
      <c r="D53">
        <v>119</v>
      </c>
    </row>
    <row r="54" spans="3:4" hidden="1" x14ac:dyDescent="0.45">
      <c r="C54" t="s">
        <v>8219</v>
      </c>
      <c r="D54">
        <v>52</v>
      </c>
    </row>
    <row r="55" spans="3:4" hidden="1" x14ac:dyDescent="0.45">
      <c r="C55" t="s">
        <v>8219</v>
      </c>
      <c r="D55">
        <v>117</v>
      </c>
    </row>
    <row r="56" spans="3:4" hidden="1" x14ac:dyDescent="0.45">
      <c r="C56" t="s">
        <v>8219</v>
      </c>
      <c r="D56">
        <v>52</v>
      </c>
    </row>
    <row r="57" spans="3:4" hidden="1" x14ac:dyDescent="0.45">
      <c r="C57" t="s">
        <v>8219</v>
      </c>
      <c r="D57">
        <v>86</v>
      </c>
    </row>
    <row r="58" spans="3:4" hidden="1" x14ac:dyDescent="0.45">
      <c r="C58" t="s">
        <v>8219</v>
      </c>
      <c r="D58">
        <v>174</v>
      </c>
    </row>
    <row r="59" spans="3:4" hidden="1" x14ac:dyDescent="0.45">
      <c r="C59" t="s">
        <v>8219</v>
      </c>
      <c r="D59">
        <v>69</v>
      </c>
    </row>
    <row r="60" spans="3:4" hidden="1" x14ac:dyDescent="0.45">
      <c r="C60" t="s">
        <v>8219</v>
      </c>
      <c r="D60">
        <v>75</v>
      </c>
    </row>
    <row r="61" spans="3:4" hidden="1" x14ac:dyDescent="0.45">
      <c r="C61" t="s">
        <v>8219</v>
      </c>
      <c r="D61">
        <v>33</v>
      </c>
    </row>
    <row r="62" spans="3:4" hidden="1" x14ac:dyDescent="0.45">
      <c r="C62" t="s">
        <v>8219</v>
      </c>
      <c r="D62">
        <v>108</v>
      </c>
    </row>
    <row r="63" spans="3:4" hidden="1" x14ac:dyDescent="0.45">
      <c r="C63" t="s">
        <v>8219</v>
      </c>
      <c r="D63">
        <v>23</v>
      </c>
    </row>
    <row r="64" spans="3:4" hidden="1" x14ac:dyDescent="0.45">
      <c r="C64" t="s">
        <v>8219</v>
      </c>
      <c r="D64">
        <v>48</v>
      </c>
    </row>
    <row r="65" spans="3:4" hidden="1" x14ac:dyDescent="0.45">
      <c r="C65" t="s">
        <v>8219</v>
      </c>
      <c r="D65">
        <v>64</v>
      </c>
    </row>
    <row r="66" spans="3:4" hidden="1" x14ac:dyDescent="0.45">
      <c r="C66" t="s">
        <v>8219</v>
      </c>
      <c r="D66">
        <v>24</v>
      </c>
    </row>
    <row r="67" spans="3:4" hidden="1" x14ac:dyDescent="0.45">
      <c r="C67" t="s">
        <v>8219</v>
      </c>
      <c r="D67">
        <v>57</v>
      </c>
    </row>
    <row r="68" spans="3:4" hidden="1" x14ac:dyDescent="0.45">
      <c r="C68" t="s">
        <v>8219</v>
      </c>
      <c r="D68">
        <v>26</v>
      </c>
    </row>
    <row r="69" spans="3:4" hidden="1" x14ac:dyDescent="0.45">
      <c r="C69" t="s">
        <v>8219</v>
      </c>
      <c r="D69">
        <v>20</v>
      </c>
    </row>
    <row r="70" spans="3:4" hidden="1" x14ac:dyDescent="0.45">
      <c r="C70" t="s">
        <v>8219</v>
      </c>
      <c r="D70">
        <v>36</v>
      </c>
    </row>
    <row r="71" spans="3:4" hidden="1" x14ac:dyDescent="0.45">
      <c r="C71" t="s">
        <v>8219</v>
      </c>
      <c r="D71">
        <v>178</v>
      </c>
    </row>
    <row r="72" spans="3:4" hidden="1" x14ac:dyDescent="0.45">
      <c r="C72" t="s">
        <v>8219</v>
      </c>
      <c r="D72">
        <v>17</v>
      </c>
    </row>
    <row r="73" spans="3:4" hidden="1" x14ac:dyDescent="0.45">
      <c r="C73" t="s">
        <v>8219</v>
      </c>
      <c r="D73">
        <v>32</v>
      </c>
    </row>
    <row r="74" spans="3:4" hidden="1" x14ac:dyDescent="0.45">
      <c r="C74" t="s">
        <v>8219</v>
      </c>
      <c r="D74">
        <v>41</v>
      </c>
    </row>
    <row r="75" spans="3:4" hidden="1" x14ac:dyDescent="0.45">
      <c r="C75" t="s">
        <v>8219</v>
      </c>
      <c r="D75">
        <v>18</v>
      </c>
    </row>
    <row r="76" spans="3:4" hidden="1" x14ac:dyDescent="0.45">
      <c r="C76" t="s">
        <v>8219</v>
      </c>
      <c r="D76">
        <v>29</v>
      </c>
    </row>
    <row r="77" spans="3:4" hidden="1" x14ac:dyDescent="0.45">
      <c r="C77" t="s">
        <v>8219</v>
      </c>
      <c r="D77">
        <v>47</v>
      </c>
    </row>
    <row r="78" spans="3:4" hidden="1" x14ac:dyDescent="0.45">
      <c r="C78" t="s">
        <v>8219</v>
      </c>
      <c r="D78">
        <v>15</v>
      </c>
    </row>
    <row r="79" spans="3:4" hidden="1" x14ac:dyDescent="0.45">
      <c r="C79" t="s">
        <v>8219</v>
      </c>
      <c r="D79">
        <v>26</v>
      </c>
    </row>
    <row r="80" spans="3:4" hidden="1" x14ac:dyDescent="0.45">
      <c r="C80" t="s">
        <v>8219</v>
      </c>
      <c r="D80">
        <v>35</v>
      </c>
    </row>
    <row r="81" spans="3:4" hidden="1" x14ac:dyDescent="0.45">
      <c r="C81" t="s">
        <v>8219</v>
      </c>
      <c r="D81">
        <v>41</v>
      </c>
    </row>
    <row r="82" spans="3:4" hidden="1" x14ac:dyDescent="0.45">
      <c r="C82" t="s">
        <v>8219</v>
      </c>
      <c r="D82">
        <v>47</v>
      </c>
    </row>
    <row r="83" spans="3:4" hidden="1" x14ac:dyDescent="0.45">
      <c r="C83" t="s">
        <v>8219</v>
      </c>
      <c r="D83">
        <v>28</v>
      </c>
    </row>
    <row r="84" spans="3:4" hidden="1" x14ac:dyDescent="0.45">
      <c r="C84" t="s">
        <v>8219</v>
      </c>
      <c r="D84">
        <v>100</v>
      </c>
    </row>
    <row r="85" spans="3:4" hidden="1" x14ac:dyDescent="0.45">
      <c r="C85" t="s">
        <v>8219</v>
      </c>
      <c r="D85">
        <v>13</v>
      </c>
    </row>
    <row r="86" spans="3:4" hidden="1" x14ac:dyDescent="0.45">
      <c r="C86" t="s">
        <v>8219</v>
      </c>
      <c r="D86">
        <v>7</v>
      </c>
    </row>
    <row r="87" spans="3:4" hidden="1" x14ac:dyDescent="0.45">
      <c r="C87" t="s">
        <v>8219</v>
      </c>
      <c r="D87">
        <v>21</v>
      </c>
    </row>
    <row r="88" spans="3:4" hidden="1" x14ac:dyDescent="0.45">
      <c r="C88" t="s">
        <v>8219</v>
      </c>
      <c r="D88">
        <v>17</v>
      </c>
    </row>
    <row r="89" spans="3:4" hidden="1" x14ac:dyDescent="0.45">
      <c r="C89" t="s">
        <v>8219</v>
      </c>
      <c r="D89">
        <v>25</v>
      </c>
    </row>
    <row r="90" spans="3:4" hidden="1" x14ac:dyDescent="0.45">
      <c r="C90" t="s">
        <v>8219</v>
      </c>
      <c r="D90">
        <v>60</v>
      </c>
    </row>
    <row r="91" spans="3:4" hidden="1" x14ac:dyDescent="0.45">
      <c r="C91" t="s">
        <v>8219</v>
      </c>
      <c r="D91">
        <v>56</v>
      </c>
    </row>
    <row r="92" spans="3:4" hidden="1" x14ac:dyDescent="0.45">
      <c r="C92" t="s">
        <v>8219</v>
      </c>
      <c r="D92">
        <v>16</v>
      </c>
    </row>
    <row r="93" spans="3:4" hidden="1" x14ac:dyDescent="0.45">
      <c r="C93" t="s">
        <v>8219</v>
      </c>
      <c r="D93">
        <v>46</v>
      </c>
    </row>
    <row r="94" spans="3:4" hidden="1" x14ac:dyDescent="0.45">
      <c r="C94" t="s">
        <v>8219</v>
      </c>
      <c r="D94">
        <v>43</v>
      </c>
    </row>
    <row r="95" spans="3:4" hidden="1" x14ac:dyDescent="0.45">
      <c r="C95" t="s">
        <v>8219</v>
      </c>
      <c r="D95">
        <v>15</v>
      </c>
    </row>
    <row r="96" spans="3:4" hidden="1" x14ac:dyDescent="0.45">
      <c r="C96" t="s">
        <v>8219</v>
      </c>
      <c r="D96">
        <v>12</v>
      </c>
    </row>
    <row r="97" spans="3:4" hidden="1" x14ac:dyDescent="0.45">
      <c r="C97" t="s">
        <v>8219</v>
      </c>
      <c r="D97">
        <v>21</v>
      </c>
    </row>
    <row r="98" spans="3:4" hidden="1" x14ac:dyDescent="0.45">
      <c r="C98" t="s">
        <v>8219</v>
      </c>
      <c r="D98">
        <v>34</v>
      </c>
    </row>
    <row r="99" spans="3:4" hidden="1" x14ac:dyDescent="0.45">
      <c r="C99" t="s">
        <v>8219</v>
      </c>
      <c r="D99">
        <v>8</v>
      </c>
    </row>
    <row r="100" spans="3:4" hidden="1" x14ac:dyDescent="0.45">
      <c r="C100" t="s">
        <v>8219</v>
      </c>
      <c r="D100">
        <v>60</v>
      </c>
    </row>
    <row r="101" spans="3:4" hidden="1" x14ac:dyDescent="0.45">
      <c r="C101" t="s">
        <v>8219</v>
      </c>
      <c r="D101">
        <v>39</v>
      </c>
    </row>
    <row r="102" spans="3:4" hidden="1" x14ac:dyDescent="0.45">
      <c r="C102" t="s">
        <v>8219</v>
      </c>
      <c r="D102">
        <v>26</v>
      </c>
    </row>
    <row r="103" spans="3:4" hidden="1" x14ac:dyDescent="0.45">
      <c r="C103" t="s">
        <v>8219</v>
      </c>
      <c r="D103">
        <v>35</v>
      </c>
    </row>
    <row r="104" spans="3:4" hidden="1" x14ac:dyDescent="0.45">
      <c r="C104" t="s">
        <v>8219</v>
      </c>
      <c r="D104">
        <v>65</v>
      </c>
    </row>
    <row r="105" spans="3:4" hidden="1" x14ac:dyDescent="0.45">
      <c r="C105" t="s">
        <v>8219</v>
      </c>
      <c r="D105">
        <v>49</v>
      </c>
    </row>
    <row r="106" spans="3:4" hidden="1" x14ac:dyDescent="0.45">
      <c r="C106" t="s">
        <v>8219</v>
      </c>
      <c r="D106">
        <v>10</v>
      </c>
    </row>
    <row r="107" spans="3:4" hidden="1" x14ac:dyDescent="0.45">
      <c r="C107" t="s">
        <v>8219</v>
      </c>
      <c r="D107">
        <v>60</v>
      </c>
    </row>
    <row r="108" spans="3:4" hidden="1" x14ac:dyDescent="0.45">
      <c r="C108" t="s">
        <v>8219</v>
      </c>
      <c r="D108">
        <v>27</v>
      </c>
    </row>
    <row r="109" spans="3:4" hidden="1" x14ac:dyDescent="0.45">
      <c r="C109" t="s">
        <v>8219</v>
      </c>
      <c r="D109">
        <v>69</v>
      </c>
    </row>
    <row r="110" spans="3:4" hidden="1" x14ac:dyDescent="0.45">
      <c r="C110" t="s">
        <v>8219</v>
      </c>
      <c r="D110">
        <v>47</v>
      </c>
    </row>
    <row r="111" spans="3:4" hidden="1" x14ac:dyDescent="0.45">
      <c r="C111" t="s">
        <v>8219</v>
      </c>
      <c r="D111">
        <v>47</v>
      </c>
    </row>
    <row r="112" spans="3:4" hidden="1" x14ac:dyDescent="0.45">
      <c r="C112" t="s">
        <v>8219</v>
      </c>
      <c r="D112">
        <v>26</v>
      </c>
    </row>
    <row r="113" spans="3:4" hidden="1" x14ac:dyDescent="0.45">
      <c r="C113" t="s">
        <v>8219</v>
      </c>
      <c r="D113">
        <v>53</v>
      </c>
    </row>
    <row r="114" spans="3:4" hidden="1" x14ac:dyDescent="0.45">
      <c r="C114" t="s">
        <v>8219</v>
      </c>
      <c r="D114">
        <v>81</v>
      </c>
    </row>
    <row r="115" spans="3:4" hidden="1" x14ac:dyDescent="0.45">
      <c r="C115" t="s">
        <v>8219</v>
      </c>
      <c r="D115">
        <v>78</v>
      </c>
    </row>
    <row r="116" spans="3:4" hidden="1" x14ac:dyDescent="0.45">
      <c r="C116" t="s">
        <v>8219</v>
      </c>
      <c r="D116">
        <v>35</v>
      </c>
    </row>
    <row r="117" spans="3:4" hidden="1" x14ac:dyDescent="0.45">
      <c r="C117" t="s">
        <v>8219</v>
      </c>
      <c r="D117">
        <v>22</v>
      </c>
    </row>
    <row r="118" spans="3:4" hidden="1" x14ac:dyDescent="0.45">
      <c r="C118" t="s">
        <v>8219</v>
      </c>
      <c r="D118">
        <v>57</v>
      </c>
    </row>
    <row r="119" spans="3:4" hidden="1" x14ac:dyDescent="0.45">
      <c r="C119" t="s">
        <v>8219</v>
      </c>
      <c r="D119">
        <v>27</v>
      </c>
    </row>
    <row r="120" spans="3:4" hidden="1" x14ac:dyDescent="0.45">
      <c r="C120" t="s">
        <v>8219</v>
      </c>
      <c r="D120">
        <v>39</v>
      </c>
    </row>
    <row r="121" spans="3:4" hidden="1" x14ac:dyDescent="0.45">
      <c r="C121" t="s">
        <v>8219</v>
      </c>
      <c r="D121">
        <v>37</v>
      </c>
    </row>
    <row r="122" spans="3:4" hidden="1" x14ac:dyDescent="0.45">
      <c r="C122" t="s">
        <v>8220</v>
      </c>
      <c r="D122">
        <v>1</v>
      </c>
    </row>
    <row r="123" spans="3:4" hidden="1" x14ac:dyDescent="0.45">
      <c r="C123" t="s">
        <v>8220</v>
      </c>
      <c r="D123">
        <v>1</v>
      </c>
    </row>
    <row r="124" spans="3:4" hidden="1" x14ac:dyDescent="0.45">
      <c r="C124" t="s">
        <v>8220</v>
      </c>
      <c r="D124">
        <v>0</v>
      </c>
    </row>
    <row r="125" spans="3:4" hidden="1" x14ac:dyDescent="0.45">
      <c r="C125" t="s">
        <v>8220</v>
      </c>
      <c r="D125">
        <v>6</v>
      </c>
    </row>
    <row r="126" spans="3:4" hidden="1" x14ac:dyDescent="0.45">
      <c r="C126" t="s">
        <v>8220</v>
      </c>
      <c r="D126">
        <v>0</v>
      </c>
    </row>
    <row r="127" spans="3:4" hidden="1" x14ac:dyDescent="0.45">
      <c r="C127" t="s">
        <v>8220</v>
      </c>
      <c r="D127">
        <v>6</v>
      </c>
    </row>
    <row r="128" spans="3:4" hidden="1" x14ac:dyDescent="0.45">
      <c r="C128" t="s">
        <v>8220</v>
      </c>
      <c r="D128">
        <v>13</v>
      </c>
    </row>
    <row r="129" spans="3:4" hidden="1" x14ac:dyDescent="0.45">
      <c r="C129" t="s">
        <v>8220</v>
      </c>
      <c r="D129">
        <v>4</v>
      </c>
    </row>
    <row r="130" spans="3:4" hidden="1" x14ac:dyDescent="0.45">
      <c r="C130" t="s">
        <v>8220</v>
      </c>
      <c r="D130">
        <v>6</v>
      </c>
    </row>
    <row r="131" spans="3:4" hidden="1" x14ac:dyDescent="0.45">
      <c r="C131" t="s">
        <v>8220</v>
      </c>
      <c r="D131">
        <v>0</v>
      </c>
    </row>
    <row r="132" spans="3:4" hidden="1" x14ac:dyDescent="0.45">
      <c r="C132" t="s">
        <v>8220</v>
      </c>
      <c r="D132">
        <v>0</v>
      </c>
    </row>
    <row r="133" spans="3:4" hidden="1" x14ac:dyDescent="0.45">
      <c r="C133" t="s">
        <v>8220</v>
      </c>
      <c r="D133">
        <v>0</v>
      </c>
    </row>
    <row r="134" spans="3:4" hidden="1" x14ac:dyDescent="0.45">
      <c r="C134" t="s">
        <v>8220</v>
      </c>
      <c r="D134">
        <v>81</v>
      </c>
    </row>
    <row r="135" spans="3:4" hidden="1" x14ac:dyDescent="0.45">
      <c r="C135" t="s">
        <v>8220</v>
      </c>
      <c r="D135">
        <v>0</v>
      </c>
    </row>
    <row r="136" spans="3:4" hidden="1" x14ac:dyDescent="0.45">
      <c r="C136" t="s">
        <v>8220</v>
      </c>
      <c r="D136">
        <v>0</v>
      </c>
    </row>
    <row r="137" spans="3:4" hidden="1" x14ac:dyDescent="0.45">
      <c r="C137" t="s">
        <v>8220</v>
      </c>
      <c r="D137">
        <v>5</v>
      </c>
    </row>
    <row r="138" spans="3:4" hidden="1" x14ac:dyDescent="0.45">
      <c r="C138" t="s">
        <v>8220</v>
      </c>
      <c r="D138">
        <v>0</v>
      </c>
    </row>
    <row r="139" spans="3:4" hidden="1" x14ac:dyDescent="0.45">
      <c r="C139" t="s">
        <v>8220</v>
      </c>
      <c r="D139">
        <v>0</v>
      </c>
    </row>
    <row r="140" spans="3:4" hidden="1" x14ac:dyDescent="0.45">
      <c r="C140" t="s">
        <v>8220</v>
      </c>
      <c r="D140">
        <v>58</v>
      </c>
    </row>
    <row r="141" spans="3:4" hidden="1" x14ac:dyDescent="0.45">
      <c r="C141" t="s">
        <v>8220</v>
      </c>
      <c r="D141">
        <v>1</v>
      </c>
    </row>
    <row r="142" spans="3:4" hidden="1" x14ac:dyDescent="0.45">
      <c r="C142" t="s">
        <v>8220</v>
      </c>
      <c r="D142">
        <v>0</v>
      </c>
    </row>
    <row r="143" spans="3:4" hidden="1" x14ac:dyDescent="0.45">
      <c r="C143" t="s">
        <v>8220</v>
      </c>
      <c r="D143">
        <v>28</v>
      </c>
    </row>
    <row r="144" spans="3:4" hidden="1" x14ac:dyDescent="0.45">
      <c r="C144" t="s">
        <v>8220</v>
      </c>
      <c r="D144">
        <v>1</v>
      </c>
    </row>
    <row r="145" spans="3:4" hidden="1" x14ac:dyDescent="0.45">
      <c r="C145" t="s">
        <v>8220</v>
      </c>
      <c r="D145">
        <v>0</v>
      </c>
    </row>
    <row r="146" spans="3:4" hidden="1" x14ac:dyDescent="0.45">
      <c r="C146" t="s">
        <v>8220</v>
      </c>
      <c r="D146">
        <v>37</v>
      </c>
    </row>
    <row r="147" spans="3:4" hidden="1" x14ac:dyDescent="0.45">
      <c r="C147" t="s">
        <v>8220</v>
      </c>
      <c r="D147">
        <v>9</v>
      </c>
    </row>
    <row r="148" spans="3:4" hidden="1" x14ac:dyDescent="0.45">
      <c r="C148" t="s">
        <v>8220</v>
      </c>
      <c r="D148">
        <v>3</v>
      </c>
    </row>
    <row r="149" spans="3:4" hidden="1" x14ac:dyDescent="0.45">
      <c r="C149" t="s">
        <v>8220</v>
      </c>
      <c r="D149">
        <v>0</v>
      </c>
    </row>
    <row r="150" spans="3:4" hidden="1" x14ac:dyDescent="0.45">
      <c r="C150" t="s">
        <v>8220</v>
      </c>
      <c r="D150">
        <v>2</v>
      </c>
    </row>
    <row r="151" spans="3:4" hidden="1" x14ac:dyDescent="0.45">
      <c r="C151" t="s">
        <v>8220</v>
      </c>
      <c r="D151">
        <v>6</v>
      </c>
    </row>
    <row r="152" spans="3:4" hidden="1" x14ac:dyDescent="0.45">
      <c r="C152" t="s">
        <v>8220</v>
      </c>
      <c r="D152">
        <v>67</v>
      </c>
    </row>
    <row r="153" spans="3:4" hidden="1" x14ac:dyDescent="0.45">
      <c r="C153" t="s">
        <v>8220</v>
      </c>
      <c r="D153">
        <v>5</v>
      </c>
    </row>
    <row r="154" spans="3:4" hidden="1" x14ac:dyDescent="0.45">
      <c r="C154" t="s">
        <v>8220</v>
      </c>
      <c r="D154">
        <v>2</v>
      </c>
    </row>
    <row r="155" spans="3:4" hidden="1" x14ac:dyDescent="0.45">
      <c r="C155" t="s">
        <v>8220</v>
      </c>
      <c r="D155">
        <v>10</v>
      </c>
    </row>
    <row r="156" spans="3:4" hidden="1" x14ac:dyDescent="0.45">
      <c r="C156" t="s">
        <v>8220</v>
      </c>
      <c r="D156">
        <v>3</v>
      </c>
    </row>
    <row r="157" spans="3:4" hidden="1" x14ac:dyDescent="0.45">
      <c r="C157" t="s">
        <v>8220</v>
      </c>
      <c r="D157">
        <v>4</v>
      </c>
    </row>
    <row r="158" spans="3:4" hidden="1" x14ac:dyDescent="0.45">
      <c r="C158" t="s">
        <v>8220</v>
      </c>
      <c r="D158">
        <v>15</v>
      </c>
    </row>
    <row r="159" spans="3:4" hidden="1" x14ac:dyDescent="0.45">
      <c r="C159" t="s">
        <v>8220</v>
      </c>
      <c r="D159">
        <v>2</v>
      </c>
    </row>
    <row r="160" spans="3:4" hidden="1" x14ac:dyDescent="0.45">
      <c r="C160" t="s">
        <v>8220</v>
      </c>
      <c r="D160">
        <v>0</v>
      </c>
    </row>
    <row r="161" spans="3:4" hidden="1" x14ac:dyDescent="0.45">
      <c r="C161" t="s">
        <v>8220</v>
      </c>
      <c r="D161">
        <v>1</v>
      </c>
    </row>
    <row r="162" spans="3:4" x14ac:dyDescent="0.45">
      <c r="C162" t="s">
        <v>8221</v>
      </c>
      <c r="D162">
        <v>0</v>
      </c>
    </row>
    <row r="163" spans="3:4" x14ac:dyDescent="0.45">
      <c r="C163" t="s">
        <v>8221</v>
      </c>
      <c r="D163">
        <v>1</v>
      </c>
    </row>
    <row r="164" spans="3:4" x14ac:dyDescent="0.45">
      <c r="C164" t="s">
        <v>8221</v>
      </c>
      <c r="D164">
        <v>10</v>
      </c>
    </row>
    <row r="165" spans="3:4" x14ac:dyDescent="0.45">
      <c r="C165" t="s">
        <v>8221</v>
      </c>
      <c r="D165">
        <v>0</v>
      </c>
    </row>
    <row r="166" spans="3:4" x14ac:dyDescent="0.45">
      <c r="C166" t="s">
        <v>8221</v>
      </c>
      <c r="D166">
        <v>7</v>
      </c>
    </row>
    <row r="167" spans="3:4" x14ac:dyDescent="0.45">
      <c r="C167" t="s">
        <v>8221</v>
      </c>
      <c r="D167">
        <v>0</v>
      </c>
    </row>
    <row r="168" spans="3:4" x14ac:dyDescent="0.45">
      <c r="C168" t="s">
        <v>8221</v>
      </c>
      <c r="D168">
        <v>1</v>
      </c>
    </row>
    <row r="169" spans="3:4" x14ac:dyDescent="0.45">
      <c r="C169" t="s">
        <v>8221</v>
      </c>
      <c r="D169">
        <v>2</v>
      </c>
    </row>
    <row r="170" spans="3:4" x14ac:dyDescent="0.45">
      <c r="C170" t="s">
        <v>8221</v>
      </c>
      <c r="D170">
        <v>3</v>
      </c>
    </row>
    <row r="171" spans="3:4" x14ac:dyDescent="0.45">
      <c r="C171" t="s">
        <v>8221</v>
      </c>
      <c r="D171">
        <v>10</v>
      </c>
    </row>
    <row r="172" spans="3:4" x14ac:dyDescent="0.45">
      <c r="C172" t="s">
        <v>8221</v>
      </c>
      <c r="D172">
        <v>10</v>
      </c>
    </row>
    <row r="173" spans="3:4" x14ac:dyDescent="0.45">
      <c r="C173" t="s">
        <v>8221</v>
      </c>
      <c r="D173">
        <v>1</v>
      </c>
    </row>
    <row r="174" spans="3:4" x14ac:dyDescent="0.45">
      <c r="C174" t="s">
        <v>8221</v>
      </c>
      <c r="D174">
        <v>0</v>
      </c>
    </row>
    <row r="175" spans="3:4" x14ac:dyDescent="0.45">
      <c r="C175" t="s">
        <v>8221</v>
      </c>
      <c r="D175">
        <v>0</v>
      </c>
    </row>
    <row r="176" spans="3:4" x14ac:dyDescent="0.45">
      <c r="C176" t="s">
        <v>8221</v>
      </c>
      <c r="D176">
        <v>0</v>
      </c>
    </row>
    <row r="177" spans="3:4" x14ac:dyDescent="0.45">
      <c r="C177" t="s">
        <v>8221</v>
      </c>
      <c r="D177">
        <v>26</v>
      </c>
    </row>
    <row r="178" spans="3:4" x14ac:dyDescent="0.45">
      <c r="C178" t="s">
        <v>8221</v>
      </c>
      <c r="D178">
        <v>0</v>
      </c>
    </row>
    <row r="179" spans="3:4" x14ac:dyDescent="0.45">
      <c r="C179" t="s">
        <v>8221</v>
      </c>
      <c r="D179">
        <v>7</v>
      </c>
    </row>
    <row r="180" spans="3:4" x14ac:dyDescent="0.45">
      <c r="C180" t="s">
        <v>8221</v>
      </c>
      <c r="D180">
        <v>0</v>
      </c>
    </row>
    <row r="181" spans="3:4" x14ac:dyDescent="0.45">
      <c r="C181" t="s">
        <v>8221</v>
      </c>
      <c r="D181">
        <v>2</v>
      </c>
    </row>
    <row r="182" spans="3:4" x14ac:dyDescent="0.45">
      <c r="C182" t="s">
        <v>8221</v>
      </c>
      <c r="D182">
        <v>13</v>
      </c>
    </row>
    <row r="183" spans="3:4" x14ac:dyDescent="0.45">
      <c r="C183" t="s">
        <v>8221</v>
      </c>
      <c r="D183">
        <v>4</v>
      </c>
    </row>
    <row r="184" spans="3:4" x14ac:dyDescent="0.45">
      <c r="C184" t="s">
        <v>8221</v>
      </c>
      <c r="D184">
        <v>0</v>
      </c>
    </row>
    <row r="185" spans="3:4" x14ac:dyDescent="0.45">
      <c r="C185" t="s">
        <v>8221</v>
      </c>
      <c r="D185">
        <v>12</v>
      </c>
    </row>
    <row r="186" spans="3:4" x14ac:dyDescent="0.45">
      <c r="C186" t="s">
        <v>8221</v>
      </c>
      <c r="D186">
        <v>2</v>
      </c>
    </row>
    <row r="187" spans="3:4" x14ac:dyDescent="0.45">
      <c r="C187" t="s">
        <v>8221</v>
      </c>
      <c r="D187">
        <v>10</v>
      </c>
    </row>
    <row r="188" spans="3:4" x14ac:dyDescent="0.45">
      <c r="C188" t="s">
        <v>8221</v>
      </c>
      <c r="D188">
        <v>0</v>
      </c>
    </row>
    <row r="189" spans="3:4" x14ac:dyDescent="0.45">
      <c r="C189" t="s">
        <v>8221</v>
      </c>
      <c r="D189">
        <v>5</v>
      </c>
    </row>
    <row r="190" spans="3:4" x14ac:dyDescent="0.45">
      <c r="C190" t="s">
        <v>8221</v>
      </c>
      <c r="D190">
        <v>0</v>
      </c>
    </row>
    <row r="191" spans="3:4" x14ac:dyDescent="0.45">
      <c r="C191" t="s">
        <v>8221</v>
      </c>
      <c r="D191">
        <v>5</v>
      </c>
    </row>
    <row r="192" spans="3:4" x14ac:dyDescent="0.45">
      <c r="C192" t="s">
        <v>8221</v>
      </c>
      <c r="D192">
        <v>1</v>
      </c>
    </row>
    <row r="193" spans="3:4" x14ac:dyDescent="0.45">
      <c r="C193" t="s">
        <v>8221</v>
      </c>
      <c r="D193">
        <v>3</v>
      </c>
    </row>
    <row r="194" spans="3:4" x14ac:dyDescent="0.45">
      <c r="C194" t="s">
        <v>8221</v>
      </c>
      <c r="D194">
        <v>3</v>
      </c>
    </row>
    <row r="195" spans="3:4" x14ac:dyDescent="0.45">
      <c r="C195" t="s">
        <v>8221</v>
      </c>
      <c r="D195">
        <v>0</v>
      </c>
    </row>
    <row r="196" spans="3:4" x14ac:dyDescent="0.45">
      <c r="C196" t="s">
        <v>8221</v>
      </c>
      <c r="D196">
        <v>3</v>
      </c>
    </row>
    <row r="197" spans="3:4" x14ac:dyDescent="0.45">
      <c r="C197" t="s">
        <v>8221</v>
      </c>
      <c r="D197">
        <v>0</v>
      </c>
    </row>
    <row r="198" spans="3:4" x14ac:dyDescent="0.45">
      <c r="C198" t="s">
        <v>8221</v>
      </c>
      <c r="D198">
        <v>19</v>
      </c>
    </row>
    <row r="199" spans="3:4" x14ac:dyDescent="0.45">
      <c r="C199" t="s">
        <v>8221</v>
      </c>
      <c r="D199">
        <v>8</v>
      </c>
    </row>
    <row r="200" spans="3:4" x14ac:dyDescent="0.45">
      <c r="C200" t="s">
        <v>8221</v>
      </c>
      <c r="D200">
        <v>6</v>
      </c>
    </row>
    <row r="201" spans="3:4" x14ac:dyDescent="0.45">
      <c r="C201" t="s">
        <v>8221</v>
      </c>
      <c r="D201">
        <v>0</v>
      </c>
    </row>
    <row r="202" spans="3:4" x14ac:dyDescent="0.45">
      <c r="C202" t="s">
        <v>8221</v>
      </c>
      <c r="D202">
        <v>18</v>
      </c>
    </row>
    <row r="203" spans="3:4" x14ac:dyDescent="0.45">
      <c r="C203" t="s">
        <v>8221</v>
      </c>
      <c r="D203">
        <v>7</v>
      </c>
    </row>
    <row r="204" spans="3:4" x14ac:dyDescent="0.45">
      <c r="C204" t="s">
        <v>8221</v>
      </c>
      <c r="D204">
        <v>0</v>
      </c>
    </row>
    <row r="205" spans="3:4" x14ac:dyDescent="0.45">
      <c r="C205" t="s">
        <v>8221</v>
      </c>
      <c r="D205">
        <v>8</v>
      </c>
    </row>
    <row r="206" spans="3:4" x14ac:dyDescent="0.45">
      <c r="C206" t="s">
        <v>8221</v>
      </c>
      <c r="D206">
        <v>1293</v>
      </c>
    </row>
    <row r="207" spans="3:4" x14ac:dyDescent="0.45">
      <c r="C207" t="s">
        <v>8221</v>
      </c>
      <c r="D207">
        <v>17</v>
      </c>
    </row>
    <row r="208" spans="3:4" x14ac:dyDescent="0.45">
      <c r="C208" t="s">
        <v>8221</v>
      </c>
      <c r="D208">
        <v>0</v>
      </c>
    </row>
    <row r="209" spans="3:4" x14ac:dyDescent="0.45">
      <c r="C209" t="s">
        <v>8221</v>
      </c>
      <c r="D209">
        <v>13</v>
      </c>
    </row>
    <row r="210" spans="3:4" x14ac:dyDescent="0.45">
      <c r="C210" t="s">
        <v>8221</v>
      </c>
      <c r="D210">
        <v>0</v>
      </c>
    </row>
    <row r="211" spans="3:4" x14ac:dyDescent="0.45">
      <c r="C211" t="s">
        <v>8221</v>
      </c>
      <c r="D211">
        <v>0</v>
      </c>
    </row>
    <row r="212" spans="3:4" x14ac:dyDescent="0.45">
      <c r="C212" t="s">
        <v>8221</v>
      </c>
      <c r="D212">
        <v>33</v>
      </c>
    </row>
    <row r="213" spans="3:4" x14ac:dyDescent="0.45">
      <c r="C213" t="s">
        <v>8221</v>
      </c>
      <c r="D213">
        <v>12</v>
      </c>
    </row>
    <row r="214" spans="3:4" x14ac:dyDescent="0.45">
      <c r="C214" t="s">
        <v>8221</v>
      </c>
      <c r="D214">
        <v>1</v>
      </c>
    </row>
    <row r="215" spans="3:4" x14ac:dyDescent="0.45">
      <c r="C215" t="s">
        <v>8221</v>
      </c>
      <c r="D215">
        <v>1</v>
      </c>
    </row>
    <row r="216" spans="3:4" x14ac:dyDescent="0.45">
      <c r="C216" t="s">
        <v>8221</v>
      </c>
      <c r="D216">
        <v>1</v>
      </c>
    </row>
    <row r="217" spans="3:4" x14ac:dyDescent="0.45">
      <c r="C217" t="s">
        <v>8221</v>
      </c>
      <c r="D217">
        <v>1</v>
      </c>
    </row>
    <row r="218" spans="3:4" x14ac:dyDescent="0.45">
      <c r="C218" t="s">
        <v>8221</v>
      </c>
      <c r="D218">
        <v>84</v>
      </c>
    </row>
    <row r="219" spans="3:4" x14ac:dyDescent="0.45">
      <c r="C219" t="s">
        <v>8221</v>
      </c>
      <c r="D219">
        <v>38</v>
      </c>
    </row>
    <row r="220" spans="3:4" x14ac:dyDescent="0.45">
      <c r="C220" t="s">
        <v>8221</v>
      </c>
      <c r="D220">
        <v>1</v>
      </c>
    </row>
    <row r="221" spans="3:4" x14ac:dyDescent="0.45">
      <c r="C221" t="s">
        <v>8221</v>
      </c>
      <c r="D221">
        <v>76</v>
      </c>
    </row>
    <row r="222" spans="3:4" x14ac:dyDescent="0.45">
      <c r="C222" t="s">
        <v>8221</v>
      </c>
      <c r="D222">
        <v>3</v>
      </c>
    </row>
    <row r="223" spans="3:4" x14ac:dyDescent="0.45">
      <c r="C223" t="s">
        <v>8221</v>
      </c>
      <c r="D223">
        <v>0</v>
      </c>
    </row>
    <row r="224" spans="3:4" x14ac:dyDescent="0.45">
      <c r="C224" t="s">
        <v>8221</v>
      </c>
      <c r="D224">
        <v>2</v>
      </c>
    </row>
    <row r="225" spans="3:4" x14ac:dyDescent="0.45">
      <c r="C225" t="s">
        <v>8221</v>
      </c>
      <c r="D225">
        <v>0</v>
      </c>
    </row>
    <row r="226" spans="3:4" x14ac:dyDescent="0.45">
      <c r="C226" t="s">
        <v>8221</v>
      </c>
      <c r="D226">
        <v>0</v>
      </c>
    </row>
    <row r="227" spans="3:4" x14ac:dyDescent="0.45">
      <c r="C227" t="s">
        <v>8221</v>
      </c>
      <c r="D227">
        <v>0</v>
      </c>
    </row>
    <row r="228" spans="3:4" x14ac:dyDescent="0.45">
      <c r="C228" t="s">
        <v>8221</v>
      </c>
      <c r="D228">
        <v>2</v>
      </c>
    </row>
    <row r="229" spans="3:4" x14ac:dyDescent="0.45">
      <c r="C229" t="s">
        <v>8221</v>
      </c>
      <c r="D229">
        <v>0</v>
      </c>
    </row>
    <row r="230" spans="3:4" x14ac:dyDescent="0.45">
      <c r="C230" t="s">
        <v>8221</v>
      </c>
      <c r="D230">
        <v>0</v>
      </c>
    </row>
    <row r="231" spans="3:4" x14ac:dyDescent="0.45">
      <c r="C231" t="s">
        <v>8221</v>
      </c>
      <c r="D231">
        <v>0</v>
      </c>
    </row>
    <row r="232" spans="3:4" x14ac:dyDescent="0.45">
      <c r="C232" t="s">
        <v>8221</v>
      </c>
      <c r="D232">
        <v>2</v>
      </c>
    </row>
    <row r="233" spans="3:4" x14ac:dyDescent="0.45">
      <c r="C233" t="s">
        <v>8221</v>
      </c>
      <c r="D233">
        <v>0</v>
      </c>
    </row>
    <row r="234" spans="3:4" x14ac:dyDescent="0.45">
      <c r="C234" t="s">
        <v>8221</v>
      </c>
      <c r="D234">
        <v>7</v>
      </c>
    </row>
    <row r="235" spans="3:4" x14ac:dyDescent="0.45">
      <c r="C235" t="s">
        <v>8221</v>
      </c>
      <c r="D235">
        <v>0</v>
      </c>
    </row>
    <row r="236" spans="3:4" x14ac:dyDescent="0.45">
      <c r="C236" t="s">
        <v>8221</v>
      </c>
      <c r="D236">
        <v>5</v>
      </c>
    </row>
    <row r="237" spans="3:4" x14ac:dyDescent="0.45">
      <c r="C237" t="s">
        <v>8221</v>
      </c>
      <c r="D237">
        <v>0</v>
      </c>
    </row>
    <row r="238" spans="3:4" x14ac:dyDescent="0.45">
      <c r="C238" t="s">
        <v>8221</v>
      </c>
      <c r="D238">
        <v>0</v>
      </c>
    </row>
    <row r="239" spans="3:4" x14ac:dyDescent="0.45">
      <c r="C239" t="s">
        <v>8221</v>
      </c>
      <c r="D239">
        <v>1</v>
      </c>
    </row>
    <row r="240" spans="3:4" x14ac:dyDescent="0.45">
      <c r="C240" t="s">
        <v>8221</v>
      </c>
      <c r="D240">
        <v>0</v>
      </c>
    </row>
    <row r="241" spans="3:4" x14ac:dyDescent="0.45">
      <c r="C241" t="s">
        <v>8221</v>
      </c>
      <c r="D241">
        <v>5</v>
      </c>
    </row>
    <row r="242" spans="3:4" hidden="1" x14ac:dyDescent="0.45">
      <c r="C242" t="s">
        <v>8219</v>
      </c>
      <c r="D242">
        <v>137</v>
      </c>
    </row>
    <row r="243" spans="3:4" hidden="1" x14ac:dyDescent="0.45">
      <c r="C243" t="s">
        <v>8219</v>
      </c>
      <c r="D243">
        <v>376</v>
      </c>
    </row>
    <row r="244" spans="3:4" hidden="1" x14ac:dyDescent="0.45">
      <c r="C244" t="s">
        <v>8219</v>
      </c>
      <c r="D244">
        <v>202</v>
      </c>
    </row>
    <row r="245" spans="3:4" hidden="1" x14ac:dyDescent="0.45">
      <c r="C245" t="s">
        <v>8219</v>
      </c>
      <c r="D245">
        <v>328</v>
      </c>
    </row>
    <row r="246" spans="3:4" hidden="1" x14ac:dyDescent="0.45">
      <c r="C246" t="s">
        <v>8219</v>
      </c>
      <c r="D246">
        <v>84</v>
      </c>
    </row>
    <row r="247" spans="3:4" hidden="1" x14ac:dyDescent="0.45">
      <c r="C247" t="s">
        <v>8219</v>
      </c>
      <c r="D247">
        <v>96</v>
      </c>
    </row>
    <row r="248" spans="3:4" hidden="1" x14ac:dyDescent="0.45">
      <c r="C248" t="s">
        <v>8219</v>
      </c>
      <c r="D248">
        <v>223</v>
      </c>
    </row>
    <row r="249" spans="3:4" hidden="1" x14ac:dyDescent="0.45">
      <c r="C249" t="s">
        <v>8219</v>
      </c>
      <c r="D249">
        <v>62</v>
      </c>
    </row>
    <row r="250" spans="3:4" hidden="1" x14ac:dyDescent="0.45">
      <c r="C250" t="s">
        <v>8219</v>
      </c>
      <c r="D250">
        <v>146</v>
      </c>
    </row>
    <row r="251" spans="3:4" hidden="1" x14ac:dyDescent="0.45">
      <c r="C251" t="s">
        <v>8219</v>
      </c>
      <c r="D251">
        <v>235</v>
      </c>
    </row>
    <row r="252" spans="3:4" hidden="1" x14ac:dyDescent="0.45">
      <c r="C252" t="s">
        <v>8219</v>
      </c>
      <c r="D252">
        <v>437</v>
      </c>
    </row>
    <row r="253" spans="3:4" hidden="1" x14ac:dyDescent="0.45">
      <c r="C253" t="s">
        <v>8219</v>
      </c>
      <c r="D253">
        <v>77</v>
      </c>
    </row>
    <row r="254" spans="3:4" hidden="1" x14ac:dyDescent="0.45">
      <c r="C254" t="s">
        <v>8219</v>
      </c>
      <c r="D254">
        <v>108</v>
      </c>
    </row>
    <row r="255" spans="3:4" hidden="1" x14ac:dyDescent="0.45">
      <c r="C255" t="s">
        <v>8219</v>
      </c>
      <c r="D255">
        <v>7</v>
      </c>
    </row>
    <row r="256" spans="3:4" hidden="1" x14ac:dyDescent="0.45">
      <c r="C256" t="s">
        <v>8219</v>
      </c>
      <c r="D256">
        <v>314</v>
      </c>
    </row>
    <row r="257" spans="3:4" hidden="1" x14ac:dyDescent="0.45">
      <c r="C257" t="s">
        <v>8219</v>
      </c>
      <c r="D257">
        <v>188</v>
      </c>
    </row>
    <row r="258" spans="3:4" hidden="1" x14ac:dyDescent="0.45">
      <c r="C258" t="s">
        <v>8219</v>
      </c>
      <c r="D258">
        <v>275</v>
      </c>
    </row>
    <row r="259" spans="3:4" hidden="1" x14ac:dyDescent="0.45">
      <c r="C259" t="s">
        <v>8219</v>
      </c>
      <c r="D259">
        <v>560</v>
      </c>
    </row>
    <row r="260" spans="3:4" hidden="1" x14ac:dyDescent="0.45">
      <c r="C260" t="s">
        <v>8219</v>
      </c>
      <c r="D260">
        <v>688</v>
      </c>
    </row>
    <row r="261" spans="3:4" hidden="1" x14ac:dyDescent="0.45">
      <c r="C261" t="s">
        <v>8219</v>
      </c>
      <c r="D261">
        <v>942</v>
      </c>
    </row>
    <row r="262" spans="3:4" hidden="1" x14ac:dyDescent="0.45">
      <c r="C262" t="s">
        <v>8219</v>
      </c>
      <c r="D262">
        <v>88</v>
      </c>
    </row>
    <row r="263" spans="3:4" hidden="1" x14ac:dyDescent="0.45">
      <c r="C263" t="s">
        <v>8219</v>
      </c>
      <c r="D263">
        <v>220</v>
      </c>
    </row>
    <row r="264" spans="3:4" hidden="1" x14ac:dyDescent="0.45">
      <c r="C264" t="s">
        <v>8219</v>
      </c>
      <c r="D264">
        <v>145</v>
      </c>
    </row>
    <row r="265" spans="3:4" hidden="1" x14ac:dyDescent="0.45">
      <c r="C265" t="s">
        <v>8219</v>
      </c>
      <c r="D265">
        <v>963</v>
      </c>
    </row>
    <row r="266" spans="3:4" hidden="1" x14ac:dyDescent="0.45">
      <c r="C266" t="s">
        <v>8219</v>
      </c>
      <c r="D266">
        <v>91</v>
      </c>
    </row>
    <row r="267" spans="3:4" hidden="1" x14ac:dyDescent="0.45">
      <c r="C267" t="s">
        <v>8219</v>
      </c>
      <c r="D267">
        <v>58</v>
      </c>
    </row>
    <row r="268" spans="3:4" hidden="1" x14ac:dyDescent="0.45">
      <c r="C268" t="s">
        <v>8219</v>
      </c>
      <c r="D268">
        <v>36</v>
      </c>
    </row>
    <row r="269" spans="3:4" hidden="1" x14ac:dyDescent="0.45">
      <c r="C269" t="s">
        <v>8219</v>
      </c>
      <c r="D269">
        <v>165</v>
      </c>
    </row>
    <row r="270" spans="3:4" hidden="1" x14ac:dyDescent="0.45">
      <c r="C270" t="s">
        <v>8219</v>
      </c>
      <c r="D270">
        <v>111</v>
      </c>
    </row>
    <row r="271" spans="3:4" hidden="1" x14ac:dyDescent="0.45">
      <c r="C271" t="s">
        <v>8219</v>
      </c>
      <c r="D271">
        <v>1596</v>
      </c>
    </row>
    <row r="272" spans="3:4" hidden="1" x14ac:dyDescent="0.45">
      <c r="C272" t="s">
        <v>8219</v>
      </c>
      <c r="D272">
        <v>61</v>
      </c>
    </row>
    <row r="273" spans="3:4" hidden="1" x14ac:dyDescent="0.45">
      <c r="C273" t="s">
        <v>8219</v>
      </c>
      <c r="D273">
        <v>287</v>
      </c>
    </row>
    <row r="274" spans="3:4" hidden="1" x14ac:dyDescent="0.45">
      <c r="C274" t="s">
        <v>8219</v>
      </c>
      <c r="D274">
        <v>65</v>
      </c>
    </row>
    <row r="275" spans="3:4" hidden="1" x14ac:dyDescent="0.45">
      <c r="C275" t="s">
        <v>8219</v>
      </c>
      <c r="D275">
        <v>118</v>
      </c>
    </row>
    <row r="276" spans="3:4" hidden="1" x14ac:dyDescent="0.45">
      <c r="C276" t="s">
        <v>8219</v>
      </c>
      <c r="D276">
        <v>113</v>
      </c>
    </row>
    <row r="277" spans="3:4" hidden="1" x14ac:dyDescent="0.45">
      <c r="C277" t="s">
        <v>8219</v>
      </c>
      <c r="D277">
        <v>332</v>
      </c>
    </row>
    <row r="278" spans="3:4" hidden="1" x14ac:dyDescent="0.45">
      <c r="C278" t="s">
        <v>8219</v>
      </c>
      <c r="D278">
        <v>62</v>
      </c>
    </row>
    <row r="279" spans="3:4" hidden="1" x14ac:dyDescent="0.45">
      <c r="C279" t="s">
        <v>8219</v>
      </c>
      <c r="D279">
        <v>951</v>
      </c>
    </row>
    <row r="280" spans="3:4" hidden="1" x14ac:dyDescent="0.45">
      <c r="C280" t="s">
        <v>8219</v>
      </c>
      <c r="D280">
        <v>415</v>
      </c>
    </row>
    <row r="281" spans="3:4" hidden="1" x14ac:dyDescent="0.45">
      <c r="C281" t="s">
        <v>8219</v>
      </c>
      <c r="D281">
        <v>305</v>
      </c>
    </row>
    <row r="282" spans="3:4" hidden="1" x14ac:dyDescent="0.45">
      <c r="C282" t="s">
        <v>8219</v>
      </c>
      <c r="D282">
        <v>2139</v>
      </c>
    </row>
    <row r="283" spans="3:4" hidden="1" x14ac:dyDescent="0.45">
      <c r="C283" t="s">
        <v>8219</v>
      </c>
      <c r="D283">
        <v>79</v>
      </c>
    </row>
    <row r="284" spans="3:4" hidden="1" x14ac:dyDescent="0.45">
      <c r="C284" t="s">
        <v>8219</v>
      </c>
      <c r="D284">
        <v>179</v>
      </c>
    </row>
    <row r="285" spans="3:4" hidden="1" x14ac:dyDescent="0.45">
      <c r="C285" t="s">
        <v>8219</v>
      </c>
      <c r="D285">
        <v>202</v>
      </c>
    </row>
    <row r="286" spans="3:4" hidden="1" x14ac:dyDescent="0.45">
      <c r="C286" t="s">
        <v>8219</v>
      </c>
      <c r="D286">
        <v>760</v>
      </c>
    </row>
    <row r="287" spans="3:4" hidden="1" x14ac:dyDescent="0.45">
      <c r="C287" t="s">
        <v>8219</v>
      </c>
      <c r="D287">
        <v>563</v>
      </c>
    </row>
    <row r="288" spans="3:4" hidden="1" x14ac:dyDescent="0.45">
      <c r="C288" t="s">
        <v>8219</v>
      </c>
      <c r="D288">
        <v>135</v>
      </c>
    </row>
    <row r="289" spans="3:4" hidden="1" x14ac:dyDescent="0.45">
      <c r="C289" t="s">
        <v>8219</v>
      </c>
      <c r="D289">
        <v>290</v>
      </c>
    </row>
    <row r="290" spans="3:4" hidden="1" x14ac:dyDescent="0.45">
      <c r="C290" t="s">
        <v>8219</v>
      </c>
      <c r="D290">
        <v>447</v>
      </c>
    </row>
    <row r="291" spans="3:4" hidden="1" x14ac:dyDescent="0.45">
      <c r="C291" t="s">
        <v>8219</v>
      </c>
      <c r="D291">
        <v>232</v>
      </c>
    </row>
    <row r="292" spans="3:4" hidden="1" x14ac:dyDescent="0.45">
      <c r="C292" t="s">
        <v>8219</v>
      </c>
      <c r="D292">
        <v>168</v>
      </c>
    </row>
    <row r="293" spans="3:4" hidden="1" x14ac:dyDescent="0.45">
      <c r="C293" t="s">
        <v>8219</v>
      </c>
      <c r="D293">
        <v>128</v>
      </c>
    </row>
    <row r="294" spans="3:4" hidden="1" x14ac:dyDescent="0.45">
      <c r="C294" t="s">
        <v>8219</v>
      </c>
      <c r="D294">
        <v>493</v>
      </c>
    </row>
    <row r="295" spans="3:4" hidden="1" x14ac:dyDescent="0.45">
      <c r="C295" t="s">
        <v>8219</v>
      </c>
      <c r="D295">
        <v>131</v>
      </c>
    </row>
    <row r="296" spans="3:4" hidden="1" x14ac:dyDescent="0.45">
      <c r="C296" t="s">
        <v>8219</v>
      </c>
      <c r="D296">
        <v>50</v>
      </c>
    </row>
    <row r="297" spans="3:4" hidden="1" x14ac:dyDescent="0.45">
      <c r="C297" t="s">
        <v>8219</v>
      </c>
      <c r="D297">
        <v>665</v>
      </c>
    </row>
    <row r="298" spans="3:4" hidden="1" x14ac:dyDescent="0.45">
      <c r="C298" t="s">
        <v>8219</v>
      </c>
      <c r="D298">
        <v>129</v>
      </c>
    </row>
    <row r="299" spans="3:4" hidden="1" x14ac:dyDescent="0.45">
      <c r="C299" t="s">
        <v>8219</v>
      </c>
      <c r="D299">
        <v>142</v>
      </c>
    </row>
    <row r="300" spans="3:4" hidden="1" x14ac:dyDescent="0.45">
      <c r="C300" t="s">
        <v>8219</v>
      </c>
      <c r="D300">
        <v>2436</v>
      </c>
    </row>
    <row r="301" spans="3:4" hidden="1" x14ac:dyDescent="0.45">
      <c r="C301" t="s">
        <v>8219</v>
      </c>
      <c r="D301">
        <v>244</v>
      </c>
    </row>
    <row r="302" spans="3:4" hidden="1" x14ac:dyDescent="0.45">
      <c r="C302" t="s">
        <v>8219</v>
      </c>
      <c r="D302">
        <v>298</v>
      </c>
    </row>
    <row r="303" spans="3:4" hidden="1" x14ac:dyDescent="0.45">
      <c r="C303" t="s">
        <v>8219</v>
      </c>
      <c r="D303">
        <v>251</v>
      </c>
    </row>
    <row r="304" spans="3:4" hidden="1" x14ac:dyDescent="0.45">
      <c r="C304" t="s">
        <v>8219</v>
      </c>
      <c r="D304">
        <v>108</v>
      </c>
    </row>
    <row r="305" spans="3:4" hidden="1" x14ac:dyDescent="0.45">
      <c r="C305" t="s">
        <v>8219</v>
      </c>
      <c r="D305">
        <v>82</v>
      </c>
    </row>
    <row r="306" spans="3:4" hidden="1" x14ac:dyDescent="0.45">
      <c r="C306" t="s">
        <v>8219</v>
      </c>
      <c r="D306">
        <v>74</v>
      </c>
    </row>
    <row r="307" spans="3:4" hidden="1" x14ac:dyDescent="0.45">
      <c r="C307" t="s">
        <v>8219</v>
      </c>
      <c r="D307">
        <v>189</v>
      </c>
    </row>
    <row r="308" spans="3:4" hidden="1" x14ac:dyDescent="0.45">
      <c r="C308" t="s">
        <v>8219</v>
      </c>
      <c r="D308">
        <v>80</v>
      </c>
    </row>
    <row r="309" spans="3:4" hidden="1" x14ac:dyDescent="0.45">
      <c r="C309" t="s">
        <v>8219</v>
      </c>
      <c r="D309">
        <v>576</v>
      </c>
    </row>
    <row r="310" spans="3:4" hidden="1" x14ac:dyDescent="0.45">
      <c r="C310" t="s">
        <v>8219</v>
      </c>
      <c r="D310">
        <v>202</v>
      </c>
    </row>
    <row r="311" spans="3:4" hidden="1" x14ac:dyDescent="0.45">
      <c r="C311" t="s">
        <v>8219</v>
      </c>
      <c r="D311">
        <v>238</v>
      </c>
    </row>
    <row r="312" spans="3:4" hidden="1" x14ac:dyDescent="0.45">
      <c r="C312" t="s">
        <v>8219</v>
      </c>
      <c r="D312">
        <v>36</v>
      </c>
    </row>
    <row r="313" spans="3:4" hidden="1" x14ac:dyDescent="0.45">
      <c r="C313" t="s">
        <v>8219</v>
      </c>
      <c r="D313">
        <v>150</v>
      </c>
    </row>
    <row r="314" spans="3:4" hidden="1" x14ac:dyDescent="0.45">
      <c r="C314" t="s">
        <v>8219</v>
      </c>
      <c r="D314">
        <v>146</v>
      </c>
    </row>
    <row r="315" spans="3:4" hidden="1" x14ac:dyDescent="0.45">
      <c r="C315" t="s">
        <v>8219</v>
      </c>
      <c r="D315">
        <v>222</v>
      </c>
    </row>
    <row r="316" spans="3:4" hidden="1" x14ac:dyDescent="0.45">
      <c r="C316" t="s">
        <v>8219</v>
      </c>
      <c r="D316">
        <v>120</v>
      </c>
    </row>
    <row r="317" spans="3:4" hidden="1" x14ac:dyDescent="0.45">
      <c r="C317" t="s">
        <v>8219</v>
      </c>
      <c r="D317">
        <v>126</v>
      </c>
    </row>
    <row r="318" spans="3:4" hidden="1" x14ac:dyDescent="0.45">
      <c r="C318" t="s">
        <v>8219</v>
      </c>
      <c r="D318">
        <v>158</v>
      </c>
    </row>
    <row r="319" spans="3:4" hidden="1" x14ac:dyDescent="0.45">
      <c r="C319" t="s">
        <v>8219</v>
      </c>
      <c r="D319">
        <v>316</v>
      </c>
    </row>
    <row r="320" spans="3:4" hidden="1" x14ac:dyDescent="0.45">
      <c r="C320" t="s">
        <v>8219</v>
      </c>
      <c r="D320">
        <v>284</v>
      </c>
    </row>
    <row r="321" spans="3:4" hidden="1" x14ac:dyDescent="0.45">
      <c r="C321" t="s">
        <v>8219</v>
      </c>
      <c r="D321">
        <v>51</v>
      </c>
    </row>
    <row r="322" spans="3:4" hidden="1" x14ac:dyDescent="0.45">
      <c r="C322" t="s">
        <v>8219</v>
      </c>
      <c r="D322">
        <v>158</v>
      </c>
    </row>
    <row r="323" spans="3:4" hidden="1" x14ac:dyDescent="0.45">
      <c r="C323" t="s">
        <v>8219</v>
      </c>
      <c r="D323">
        <v>337</v>
      </c>
    </row>
    <row r="324" spans="3:4" hidden="1" x14ac:dyDescent="0.45">
      <c r="C324" t="s">
        <v>8219</v>
      </c>
      <c r="D324">
        <v>186</v>
      </c>
    </row>
    <row r="325" spans="3:4" hidden="1" x14ac:dyDescent="0.45">
      <c r="C325" t="s">
        <v>8219</v>
      </c>
      <c r="D325">
        <v>58</v>
      </c>
    </row>
    <row r="326" spans="3:4" hidden="1" x14ac:dyDescent="0.45">
      <c r="C326" t="s">
        <v>8219</v>
      </c>
      <c r="D326">
        <v>82</v>
      </c>
    </row>
    <row r="327" spans="3:4" hidden="1" x14ac:dyDescent="0.45">
      <c r="C327" t="s">
        <v>8219</v>
      </c>
      <c r="D327">
        <v>736</v>
      </c>
    </row>
    <row r="328" spans="3:4" hidden="1" x14ac:dyDescent="0.45">
      <c r="C328" t="s">
        <v>8219</v>
      </c>
      <c r="D328">
        <v>1151</v>
      </c>
    </row>
    <row r="329" spans="3:4" hidden="1" x14ac:dyDescent="0.45">
      <c r="C329" t="s">
        <v>8219</v>
      </c>
      <c r="D329">
        <v>34</v>
      </c>
    </row>
    <row r="330" spans="3:4" hidden="1" x14ac:dyDescent="0.45">
      <c r="C330" t="s">
        <v>8219</v>
      </c>
      <c r="D330">
        <v>498</v>
      </c>
    </row>
    <row r="331" spans="3:4" hidden="1" x14ac:dyDescent="0.45">
      <c r="C331" t="s">
        <v>8219</v>
      </c>
      <c r="D331">
        <v>167</v>
      </c>
    </row>
    <row r="332" spans="3:4" hidden="1" x14ac:dyDescent="0.45">
      <c r="C332" t="s">
        <v>8219</v>
      </c>
      <c r="D332">
        <v>340</v>
      </c>
    </row>
    <row r="333" spans="3:4" hidden="1" x14ac:dyDescent="0.45">
      <c r="C333" t="s">
        <v>8219</v>
      </c>
      <c r="D333">
        <v>438</v>
      </c>
    </row>
    <row r="334" spans="3:4" hidden="1" x14ac:dyDescent="0.45">
      <c r="C334" t="s">
        <v>8219</v>
      </c>
      <c r="D334">
        <v>555</v>
      </c>
    </row>
    <row r="335" spans="3:4" hidden="1" x14ac:dyDescent="0.45">
      <c r="C335" t="s">
        <v>8219</v>
      </c>
      <c r="D335">
        <v>266</v>
      </c>
    </row>
    <row r="336" spans="3:4" hidden="1" x14ac:dyDescent="0.45">
      <c r="C336" t="s">
        <v>8219</v>
      </c>
      <c r="D336">
        <v>69</v>
      </c>
    </row>
    <row r="337" spans="3:4" hidden="1" x14ac:dyDescent="0.45">
      <c r="C337" t="s">
        <v>8219</v>
      </c>
      <c r="D337">
        <v>80</v>
      </c>
    </row>
    <row r="338" spans="3:4" hidden="1" x14ac:dyDescent="0.45">
      <c r="C338" t="s">
        <v>8219</v>
      </c>
      <c r="D338">
        <v>493</v>
      </c>
    </row>
    <row r="339" spans="3:4" hidden="1" x14ac:dyDescent="0.45">
      <c r="C339" t="s">
        <v>8219</v>
      </c>
      <c r="D339">
        <v>31</v>
      </c>
    </row>
    <row r="340" spans="3:4" hidden="1" x14ac:dyDescent="0.45">
      <c r="C340" t="s">
        <v>8219</v>
      </c>
      <c r="D340">
        <v>236</v>
      </c>
    </row>
    <row r="341" spans="3:4" hidden="1" x14ac:dyDescent="0.45">
      <c r="C341" t="s">
        <v>8219</v>
      </c>
      <c r="D341">
        <v>89</v>
      </c>
    </row>
    <row r="342" spans="3:4" hidden="1" x14ac:dyDescent="0.45">
      <c r="C342" t="s">
        <v>8219</v>
      </c>
      <c r="D342">
        <v>299</v>
      </c>
    </row>
    <row r="343" spans="3:4" hidden="1" x14ac:dyDescent="0.45">
      <c r="C343" t="s">
        <v>8219</v>
      </c>
      <c r="D343">
        <v>55</v>
      </c>
    </row>
    <row r="344" spans="3:4" hidden="1" x14ac:dyDescent="0.45">
      <c r="C344" t="s">
        <v>8219</v>
      </c>
      <c r="D344">
        <v>325</v>
      </c>
    </row>
    <row r="345" spans="3:4" hidden="1" x14ac:dyDescent="0.45">
      <c r="C345" t="s">
        <v>8219</v>
      </c>
      <c r="D345">
        <v>524</v>
      </c>
    </row>
    <row r="346" spans="3:4" hidden="1" x14ac:dyDescent="0.45">
      <c r="C346" t="s">
        <v>8219</v>
      </c>
      <c r="D346">
        <v>285</v>
      </c>
    </row>
    <row r="347" spans="3:4" hidden="1" x14ac:dyDescent="0.45">
      <c r="C347" t="s">
        <v>8219</v>
      </c>
      <c r="D347">
        <v>179</v>
      </c>
    </row>
    <row r="348" spans="3:4" hidden="1" x14ac:dyDescent="0.45">
      <c r="C348" t="s">
        <v>8219</v>
      </c>
      <c r="D348">
        <v>188</v>
      </c>
    </row>
    <row r="349" spans="3:4" hidden="1" x14ac:dyDescent="0.45">
      <c r="C349" t="s">
        <v>8219</v>
      </c>
      <c r="D349">
        <v>379</v>
      </c>
    </row>
    <row r="350" spans="3:4" hidden="1" x14ac:dyDescent="0.45">
      <c r="C350" t="s">
        <v>8219</v>
      </c>
      <c r="D350">
        <v>119</v>
      </c>
    </row>
    <row r="351" spans="3:4" hidden="1" x14ac:dyDescent="0.45">
      <c r="C351" t="s">
        <v>8219</v>
      </c>
      <c r="D351">
        <v>167</v>
      </c>
    </row>
    <row r="352" spans="3:4" hidden="1" x14ac:dyDescent="0.45">
      <c r="C352" t="s">
        <v>8219</v>
      </c>
      <c r="D352">
        <v>221</v>
      </c>
    </row>
    <row r="353" spans="3:4" hidden="1" x14ac:dyDescent="0.45">
      <c r="C353" t="s">
        <v>8219</v>
      </c>
      <c r="D353">
        <v>964</v>
      </c>
    </row>
    <row r="354" spans="3:4" hidden="1" x14ac:dyDescent="0.45">
      <c r="C354" t="s">
        <v>8219</v>
      </c>
      <c r="D354">
        <v>286</v>
      </c>
    </row>
    <row r="355" spans="3:4" hidden="1" x14ac:dyDescent="0.45">
      <c r="C355" t="s">
        <v>8219</v>
      </c>
      <c r="D355">
        <v>613</v>
      </c>
    </row>
    <row r="356" spans="3:4" hidden="1" x14ac:dyDescent="0.45">
      <c r="C356" t="s">
        <v>8219</v>
      </c>
      <c r="D356">
        <v>29</v>
      </c>
    </row>
    <row r="357" spans="3:4" hidden="1" x14ac:dyDescent="0.45">
      <c r="C357" t="s">
        <v>8219</v>
      </c>
      <c r="D357">
        <v>165</v>
      </c>
    </row>
    <row r="358" spans="3:4" hidden="1" x14ac:dyDescent="0.45">
      <c r="C358" t="s">
        <v>8219</v>
      </c>
      <c r="D358">
        <v>97</v>
      </c>
    </row>
    <row r="359" spans="3:4" hidden="1" x14ac:dyDescent="0.45">
      <c r="C359" t="s">
        <v>8219</v>
      </c>
      <c r="D359">
        <v>303</v>
      </c>
    </row>
    <row r="360" spans="3:4" hidden="1" x14ac:dyDescent="0.45">
      <c r="C360" t="s">
        <v>8219</v>
      </c>
      <c r="D360">
        <v>267</v>
      </c>
    </row>
    <row r="361" spans="3:4" hidden="1" x14ac:dyDescent="0.45">
      <c r="C361" t="s">
        <v>8219</v>
      </c>
      <c r="D361">
        <v>302</v>
      </c>
    </row>
    <row r="362" spans="3:4" hidden="1" x14ac:dyDescent="0.45">
      <c r="C362" t="s">
        <v>8219</v>
      </c>
      <c r="D362">
        <v>87</v>
      </c>
    </row>
    <row r="363" spans="3:4" hidden="1" x14ac:dyDescent="0.45">
      <c r="C363" t="s">
        <v>8219</v>
      </c>
      <c r="D363">
        <v>354</v>
      </c>
    </row>
    <row r="364" spans="3:4" hidden="1" x14ac:dyDescent="0.45">
      <c r="C364" t="s">
        <v>8219</v>
      </c>
      <c r="D364">
        <v>86</v>
      </c>
    </row>
    <row r="365" spans="3:4" hidden="1" x14ac:dyDescent="0.45">
      <c r="C365" t="s">
        <v>8219</v>
      </c>
      <c r="D365">
        <v>26</v>
      </c>
    </row>
    <row r="366" spans="3:4" hidden="1" x14ac:dyDescent="0.45">
      <c r="C366" t="s">
        <v>8219</v>
      </c>
      <c r="D366">
        <v>113</v>
      </c>
    </row>
    <row r="367" spans="3:4" hidden="1" x14ac:dyDescent="0.45">
      <c r="C367" t="s">
        <v>8219</v>
      </c>
      <c r="D367">
        <v>65</v>
      </c>
    </row>
    <row r="368" spans="3:4" hidden="1" x14ac:dyDescent="0.45">
      <c r="C368" t="s">
        <v>8219</v>
      </c>
      <c r="D368">
        <v>134</v>
      </c>
    </row>
    <row r="369" spans="3:4" hidden="1" x14ac:dyDescent="0.45">
      <c r="C369" t="s">
        <v>8219</v>
      </c>
      <c r="D369">
        <v>119</v>
      </c>
    </row>
    <row r="370" spans="3:4" hidden="1" x14ac:dyDescent="0.45">
      <c r="C370" t="s">
        <v>8219</v>
      </c>
      <c r="D370">
        <v>159</v>
      </c>
    </row>
    <row r="371" spans="3:4" hidden="1" x14ac:dyDescent="0.45">
      <c r="C371" t="s">
        <v>8219</v>
      </c>
      <c r="D371">
        <v>167</v>
      </c>
    </row>
    <row r="372" spans="3:4" hidden="1" x14ac:dyDescent="0.45">
      <c r="C372" t="s">
        <v>8219</v>
      </c>
      <c r="D372">
        <v>43</v>
      </c>
    </row>
    <row r="373" spans="3:4" hidden="1" x14ac:dyDescent="0.45">
      <c r="C373" t="s">
        <v>8219</v>
      </c>
      <c r="D373">
        <v>1062</v>
      </c>
    </row>
    <row r="374" spans="3:4" hidden="1" x14ac:dyDescent="0.45">
      <c r="C374" t="s">
        <v>8219</v>
      </c>
      <c r="D374">
        <v>9</v>
      </c>
    </row>
    <row r="375" spans="3:4" hidden="1" x14ac:dyDescent="0.45">
      <c r="C375" t="s">
        <v>8219</v>
      </c>
      <c r="D375">
        <v>89</v>
      </c>
    </row>
    <row r="376" spans="3:4" hidden="1" x14ac:dyDescent="0.45">
      <c r="C376" t="s">
        <v>8219</v>
      </c>
      <c r="D376">
        <v>174</v>
      </c>
    </row>
    <row r="377" spans="3:4" hidden="1" x14ac:dyDescent="0.45">
      <c r="C377" t="s">
        <v>8219</v>
      </c>
      <c r="D377">
        <v>14</v>
      </c>
    </row>
    <row r="378" spans="3:4" hidden="1" x14ac:dyDescent="0.45">
      <c r="C378" t="s">
        <v>8219</v>
      </c>
      <c r="D378">
        <v>48</v>
      </c>
    </row>
    <row r="379" spans="3:4" hidden="1" x14ac:dyDescent="0.45">
      <c r="C379" t="s">
        <v>8219</v>
      </c>
      <c r="D379">
        <v>133</v>
      </c>
    </row>
    <row r="380" spans="3:4" hidden="1" x14ac:dyDescent="0.45">
      <c r="C380" t="s">
        <v>8219</v>
      </c>
      <c r="D380">
        <v>83</v>
      </c>
    </row>
    <row r="381" spans="3:4" hidden="1" x14ac:dyDescent="0.45">
      <c r="C381" t="s">
        <v>8219</v>
      </c>
      <c r="D381">
        <v>149</v>
      </c>
    </row>
    <row r="382" spans="3:4" hidden="1" x14ac:dyDescent="0.45">
      <c r="C382" t="s">
        <v>8219</v>
      </c>
      <c r="D382">
        <v>49</v>
      </c>
    </row>
    <row r="383" spans="3:4" hidden="1" x14ac:dyDescent="0.45">
      <c r="C383" t="s">
        <v>8219</v>
      </c>
      <c r="D383">
        <v>251</v>
      </c>
    </row>
    <row r="384" spans="3:4" hidden="1" x14ac:dyDescent="0.45">
      <c r="C384" t="s">
        <v>8219</v>
      </c>
      <c r="D384">
        <v>22</v>
      </c>
    </row>
    <row r="385" spans="3:4" hidden="1" x14ac:dyDescent="0.45">
      <c r="C385" t="s">
        <v>8219</v>
      </c>
      <c r="D385">
        <v>48</v>
      </c>
    </row>
    <row r="386" spans="3:4" hidden="1" x14ac:dyDescent="0.45">
      <c r="C386" t="s">
        <v>8219</v>
      </c>
      <c r="D386">
        <v>383</v>
      </c>
    </row>
    <row r="387" spans="3:4" hidden="1" x14ac:dyDescent="0.45">
      <c r="C387" t="s">
        <v>8219</v>
      </c>
      <c r="D387">
        <v>237</v>
      </c>
    </row>
    <row r="388" spans="3:4" hidden="1" x14ac:dyDescent="0.45">
      <c r="C388" t="s">
        <v>8219</v>
      </c>
      <c r="D388">
        <v>13</v>
      </c>
    </row>
    <row r="389" spans="3:4" hidden="1" x14ac:dyDescent="0.45">
      <c r="C389" t="s">
        <v>8219</v>
      </c>
      <c r="D389">
        <v>562</v>
      </c>
    </row>
    <row r="390" spans="3:4" hidden="1" x14ac:dyDescent="0.45">
      <c r="C390" t="s">
        <v>8219</v>
      </c>
      <c r="D390">
        <v>71</v>
      </c>
    </row>
    <row r="391" spans="3:4" hidden="1" x14ac:dyDescent="0.45">
      <c r="C391" t="s">
        <v>8219</v>
      </c>
      <c r="D391">
        <v>1510</v>
      </c>
    </row>
    <row r="392" spans="3:4" hidden="1" x14ac:dyDescent="0.45">
      <c r="C392" t="s">
        <v>8219</v>
      </c>
      <c r="D392">
        <v>14</v>
      </c>
    </row>
    <row r="393" spans="3:4" hidden="1" x14ac:dyDescent="0.45">
      <c r="C393" t="s">
        <v>8219</v>
      </c>
      <c r="D393">
        <v>193</v>
      </c>
    </row>
    <row r="394" spans="3:4" hidden="1" x14ac:dyDescent="0.45">
      <c r="C394" t="s">
        <v>8219</v>
      </c>
      <c r="D394">
        <v>206</v>
      </c>
    </row>
    <row r="395" spans="3:4" hidden="1" x14ac:dyDescent="0.45">
      <c r="C395" t="s">
        <v>8219</v>
      </c>
      <c r="D395">
        <v>351</v>
      </c>
    </row>
    <row r="396" spans="3:4" hidden="1" x14ac:dyDescent="0.45">
      <c r="C396" t="s">
        <v>8219</v>
      </c>
      <c r="D396">
        <v>50</v>
      </c>
    </row>
    <row r="397" spans="3:4" hidden="1" x14ac:dyDescent="0.45">
      <c r="C397" t="s">
        <v>8219</v>
      </c>
      <c r="D397">
        <v>184</v>
      </c>
    </row>
    <row r="398" spans="3:4" hidden="1" x14ac:dyDescent="0.45">
      <c r="C398" t="s">
        <v>8219</v>
      </c>
      <c r="D398">
        <v>196</v>
      </c>
    </row>
    <row r="399" spans="3:4" hidden="1" x14ac:dyDescent="0.45">
      <c r="C399" t="s">
        <v>8219</v>
      </c>
      <c r="D399">
        <v>229</v>
      </c>
    </row>
    <row r="400" spans="3:4" hidden="1" x14ac:dyDescent="0.45">
      <c r="C400" t="s">
        <v>8219</v>
      </c>
      <c r="D400">
        <v>67</v>
      </c>
    </row>
    <row r="401" spans="3:4" hidden="1" x14ac:dyDescent="0.45">
      <c r="C401" t="s">
        <v>8219</v>
      </c>
      <c r="D401">
        <v>95</v>
      </c>
    </row>
    <row r="402" spans="3:4" hidden="1" x14ac:dyDescent="0.45">
      <c r="C402" t="s">
        <v>8219</v>
      </c>
      <c r="D402">
        <v>62</v>
      </c>
    </row>
    <row r="403" spans="3:4" hidden="1" x14ac:dyDescent="0.45">
      <c r="C403" t="s">
        <v>8219</v>
      </c>
      <c r="D403">
        <v>73</v>
      </c>
    </row>
    <row r="404" spans="3:4" hidden="1" x14ac:dyDescent="0.45">
      <c r="C404" t="s">
        <v>8219</v>
      </c>
      <c r="D404">
        <v>43</v>
      </c>
    </row>
    <row r="405" spans="3:4" hidden="1" x14ac:dyDescent="0.45">
      <c r="C405" t="s">
        <v>8219</v>
      </c>
      <c r="D405">
        <v>70</v>
      </c>
    </row>
    <row r="406" spans="3:4" hidden="1" x14ac:dyDescent="0.45">
      <c r="C406" t="s">
        <v>8219</v>
      </c>
      <c r="D406">
        <v>271</v>
      </c>
    </row>
    <row r="407" spans="3:4" hidden="1" x14ac:dyDescent="0.45">
      <c r="C407" t="s">
        <v>8219</v>
      </c>
      <c r="D407">
        <v>55</v>
      </c>
    </row>
    <row r="408" spans="3:4" hidden="1" x14ac:dyDescent="0.45">
      <c r="C408" t="s">
        <v>8219</v>
      </c>
      <c r="D408">
        <v>35</v>
      </c>
    </row>
    <row r="409" spans="3:4" hidden="1" x14ac:dyDescent="0.45">
      <c r="C409" t="s">
        <v>8219</v>
      </c>
      <c r="D409">
        <v>22</v>
      </c>
    </row>
    <row r="410" spans="3:4" hidden="1" x14ac:dyDescent="0.45">
      <c r="C410" t="s">
        <v>8219</v>
      </c>
      <c r="D410">
        <v>38</v>
      </c>
    </row>
    <row r="411" spans="3:4" hidden="1" x14ac:dyDescent="0.45">
      <c r="C411" t="s">
        <v>8219</v>
      </c>
      <c r="D411">
        <v>15</v>
      </c>
    </row>
    <row r="412" spans="3:4" hidden="1" x14ac:dyDescent="0.45">
      <c r="C412" t="s">
        <v>8219</v>
      </c>
      <c r="D412">
        <v>7</v>
      </c>
    </row>
    <row r="413" spans="3:4" hidden="1" x14ac:dyDescent="0.45">
      <c r="C413" t="s">
        <v>8219</v>
      </c>
      <c r="D413">
        <v>241</v>
      </c>
    </row>
    <row r="414" spans="3:4" hidden="1" x14ac:dyDescent="0.45">
      <c r="C414" t="s">
        <v>8219</v>
      </c>
      <c r="D414">
        <v>55</v>
      </c>
    </row>
    <row r="415" spans="3:4" hidden="1" x14ac:dyDescent="0.45">
      <c r="C415" t="s">
        <v>8219</v>
      </c>
      <c r="D415">
        <v>171</v>
      </c>
    </row>
    <row r="416" spans="3:4" hidden="1" x14ac:dyDescent="0.45">
      <c r="C416" t="s">
        <v>8219</v>
      </c>
      <c r="D416">
        <v>208</v>
      </c>
    </row>
    <row r="417" spans="3:4" hidden="1" x14ac:dyDescent="0.45">
      <c r="C417" t="s">
        <v>8219</v>
      </c>
      <c r="D417">
        <v>21</v>
      </c>
    </row>
    <row r="418" spans="3:4" hidden="1" x14ac:dyDescent="0.45">
      <c r="C418" t="s">
        <v>8219</v>
      </c>
      <c r="D418">
        <v>25</v>
      </c>
    </row>
    <row r="419" spans="3:4" hidden="1" x14ac:dyDescent="0.45">
      <c r="C419" t="s">
        <v>8219</v>
      </c>
      <c r="D419">
        <v>52</v>
      </c>
    </row>
    <row r="420" spans="3:4" hidden="1" x14ac:dyDescent="0.45">
      <c r="C420" t="s">
        <v>8219</v>
      </c>
      <c r="D420">
        <v>104</v>
      </c>
    </row>
    <row r="421" spans="3:4" hidden="1" x14ac:dyDescent="0.45">
      <c r="C421" t="s">
        <v>8219</v>
      </c>
      <c r="D421">
        <v>73</v>
      </c>
    </row>
    <row r="422" spans="3:4" x14ac:dyDescent="0.45">
      <c r="C422" t="s">
        <v>8221</v>
      </c>
      <c r="D422">
        <v>3</v>
      </c>
    </row>
    <row r="423" spans="3:4" x14ac:dyDescent="0.45">
      <c r="C423" t="s">
        <v>8221</v>
      </c>
      <c r="D423">
        <v>6</v>
      </c>
    </row>
    <row r="424" spans="3:4" x14ac:dyDescent="0.45">
      <c r="C424" t="s">
        <v>8221</v>
      </c>
      <c r="D424">
        <v>12</v>
      </c>
    </row>
    <row r="425" spans="3:4" x14ac:dyDescent="0.45">
      <c r="C425" t="s">
        <v>8221</v>
      </c>
      <c r="D425">
        <v>13</v>
      </c>
    </row>
    <row r="426" spans="3:4" x14ac:dyDescent="0.45">
      <c r="C426" t="s">
        <v>8221</v>
      </c>
      <c r="D426">
        <v>5</v>
      </c>
    </row>
    <row r="427" spans="3:4" x14ac:dyDescent="0.45">
      <c r="C427" t="s">
        <v>8221</v>
      </c>
      <c r="D427">
        <v>2</v>
      </c>
    </row>
    <row r="428" spans="3:4" x14ac:dyDescent="0.45">
      <c r="C428" t="s">
        <v>8221</v>
      </c>
      <c r="D428">
        <v>8</v>
      </c>
    </row>
    <row r="429" spans="3:4" x14ac:dyDescent="0.45">
      <c r="C429" t="s">
        <v>8221</v>
      </c>
      <c r="D429">
        <v>0</v>
      </c>
    </row>
    <row r="430" spans="3:4" x14ac:dyDescent="0.45">
      <c r="C430" t="s">
        <v>8221</v>
      </c>
      <c r="D430">
        <v>13</v>
      </c>
    </row>
    <row r="431" spans="3:4" x14ac:dyDescent="0.45">
      <c r="C431" t="s">
        <v>8221</v>
      </c>
      <c r="D431">
        <v>0</v>
      </c>
    </row>
    <row r="432" spans="3:4" x14ac:dyDescent="0.45">
      <c r="C432" t="s">
        <v>8221</v>
      </c>
      <c r="D432">
        <v>5</v>
      </c>
    </row>
    <row r="433" spans="3:4" x14ac:dyDescent="0.45">
      <c r="C433" t="s">
        <v>8221</v>
      </c>
      <c r="D433">
        <v>8</v>
      </c>
    </row>
    <row r="434" spans="3:4" x14ac:dyDescent="0.45">
      <c r="C434" t="s">
        <v>8221</v>
      </c>
      <c r="D434">
        <v>8</v>
      </c>
    </row>
    <row r="435" spans="3:4" x14ac:dyDescent="0.45">
      <c r="C435" t="s">
        <v>8221</v>
      </c>
      <c r="D435">
        <v>0</v>
      </c>
    </row>
    <row r="436" spans="3:4" x14ac:dyDescent="0.45">
      <c r="C436" t="s">
        <v>8221</v>
      </c>
      <c r="D436">
        <v>2</v>
      </c>
    </row>
    <row r="437" spans="3:4" x14ac:dyDescent="0.45">
      <c r="C437" t="s">
        <v>8221</v>
      </c>
      <c r="D437">
        <v>3</v>
      </c>
    </row>
    <row r="438" spans="3:4" x14ac:dyDescent="0.45">
      <c r="C438" t="s">
        <v>8221</v>
      </c>
      <c r="D438">
        <v>0</v>
      </c>
    </row>
    <row r="439" spans="3:4" x14ac:dyDescent="0.45">
      <c r="C439" t="s">
        <v>8221</v>
      </c>
      <c r="D439">
        <v>0</v>
      </c>
    </row>
    <row r="440" spans="3:4" x14ac:dyDescent="0.45">
      <c r="C440" t="s">
        <v>8221</v>
      </c>
      <c r="D440">
        <v>11</v>
      </c>
    </row>
    <row r="441" spans="3:4" x14ac:dyDescent="0.45">
      <c r="C441" t="s">
        <v>8221</v>
      </c>
      <c r="D441">
        <v>0</v>
      </c>
    </row>
    <row r="442" spans="3:4" x14ac:dyDescent="0.45">
      <c r="C442" t="s">
        <v>8221</v>
      </c>
      <c r="D442">
        <v>1</v>
      </c>
    </row>
    <row r="443" spans="3:4" x14ac:dyDescent="0.45">
      <c r="C443" t="s">
        <v>8221</v>
      </c>
      <c r="D443">
        <v>0</v>
      </c>
    </row>
    <row r="444" spans="3:4" x14ac:dyDescent="0.45">
      <c r="C444" t="s">
        <v>8221</v>
      </c>
      <c r="D444">
        <v>17</v>
      </c>
    </row>
    <row r="445" spans="3:4" x14ac:dyDescent="0.45">
      <c r="C445" t="s">
        <v>8221</v>
      </c>
      <c r="D445">
        <v>2</v>
      </c>
    </row>
    <row r="446" spans="3:4" x14ac:dyDescent="0.45">
      <c r="C446" t="s">
        <v>8221</v>
      </c>
      <c r="D446">
        <v>1</v>
      </c>
    </row>
    <row r="447" spans="3:4" x14ac:dyDescent="0.45">
      <c r="C447" t="s">
        <v>8221</v>
      </c>
      <c r="D447">
        <v>2</v>
      </c>
    </row>
    <row r="448" spans="3:4" x14ac:dyDescent="0.45">
      <c r="C448" t="s">
        <v>8221</v>
      </c>
      <c r="D448">
        <v>16</v>
      </c>
    </row>
    <row r="449" spans="3:4" x14ac:dyDescent="0.45">
      <c r="C449" t="s">
        <v>8221</v>
      </c>
      <c r="D449">
        <v>1</v>
      </c>
    </row>
    <row r="450" spans="3:4" x14ac:dyDescent="0.45">
      <c r="C450" t="s">
        <v>8221</v>
      </c>
      <c r="D450">
        <v>4</v>
      </c>
    </row>
    <row r="451" spans="3:4" x14ac:dyDescent="0.45">
      <c r="C451" t="s">
        <v>8221</v>
      </c>
      <c r="D451">
        <v>5</v>
      </c>
    </row>
    <row r="452" spans="3:4" x14ac:dyDescent="0.45">
      <c r="C452" t="s">
        <v>8221</v>
      </c>
      <c r="D452">
        <v>7</v>
      </c>
    </row>
    <row r="453" spans="3:4" x14ac:dyDescent="0.45">
      <c r="C453" t="s">
        <v>8221</v>
      </c>
      <c r="D453">
        <v>0</v>
      </c>
    </row>
    <row r="454" spans="3:4" x14ac:dyDescent="0.45">
      <c r="C454" t="s">
        <v>8221</v>
      </c>
      <c r="D454">
        <v>12</v>
      </c>
    </row>
    <row r="455" spans="3:4" x14ac:dyDescent="0.45">
      <c r="C455" t="s">
        <v>8221</v>
      </c>
      <c r="D455">
        <v>2</v>
      </c>
    </row>
    <row r="456" spans="3:4" x14ac:dyDescent="0.45">
      <c r="C456" t="s">
        <v>8221</v>
      </c>
      <c r="D456">
        <v>5</v>
      </c>
    </row>
    <row r="457" spans="3:4" x14ac:dyDescent="0.45">
      <c r="C457" t="s">
        <v>8221</v>
      </c>
      <c r="D457">
        <v>2</v>
      </c>
    </row>
    <row r="458" spans="3:4" x14ac:dyDescent="0.45">
      <c r="C458" t="s">
        <v>8221</v>
      </c>
      <c r="D458">
        <v>3</v>
      </c>
    </row>
    <row r="459" spans="3:4" x14ac:dyDescent="0.45">
      <c r="C459" t="s">
        <v>8221</v>
      </c>
      <c r="D459">
        <v>0</v>
      </c>
    </row>
    <row r="460" spans="3:4" x14ac:dyDescent="0.45">
      <c r="C460" t="s">
        <v>8221</v>
      </c>
      <c r="D460">
        <v>49</v>
      </c>
    </row>
    <row r="461" spans="3:4" x14ac:dyDescent="0.45">
      <c r="C461" t="s">
        <v>8221</v>
      </c>
      <c r="D461">
        <v>1</v>
      </c>
    </row>
    <row r="462" spans="3:4" x14ac:dyDescent="0.45">
      <c r="C462" t="s">
        <v>8221</v>
      </c>
      <c r="D462">
        <v>2</v>
      </c>
    </row>
    <row r="463" spans="3:4" x14ac:dyDescent="0.45">
      <c r="C463" t="s">
        <v>8221</v>
      </c>
      <c r="D463">
        <v>0</v>
      </c>
    </row>
    <row r="464" spans="3:4" x14ac:dyDescent="0.45">
      <c r="C464" t="s">
        <v>8221</v>
      </c>
      <c r="D464">
        <v>0</v>
      </c>
    </row>
    <row r="465" spans="3:4" x14ac:dyDescent="0.45">
      <c r="C465" t="s">
        <v>8221</v>
      </c>
      <c r="D465">
        <v>11</v>
      </c>
    </row>
    <row r="466" spans="3:4" x14ac:dyDescent="0.45">
      <c r="C466" t="s">
        <v>8221</v>
      </c>
      <c r="D466">
        <v>1</v>
      </c>
    </row>
    <row r="467" spans="3:4" x14ac:dyDescent="0.45">
      <c r="C467" t="s">
        <v>8221</v>
      </c>
      <c r="D467">
        <v>8</v>
      </c>
    </row>
    <row r="468" spans="3:4" x14ac:dyDescent="0.45">
      <c r="C468" t="s">
        <v>8221</v>
      </c>
      <c r="D468">
        <v>5</v>
      </c>
    </row>
    <row r="469" spans="3:4" x14ac:dyDescent="0.45">
      <c r="C469" t="s">
        <v>8221</v>
      </c>
      <c r="D469">
        <v>39</v>
      </c>
    </row>
    <row r="470" spans="3:4" x14ac:dyDescent="0.45">
      <c r="C470" t="s">
        <v>8221</v>
      </c>
      <c r="D470">
        <v>0</v>
      </c>
    </row>
    <row r="471" spans="3:4" x14ac:dyDescent="0.45">
      <c r="C471" t="s">
        <v>8221</v>
      </c>
      <c r="D471">
        <v>0</v>
      </c>
    </row>
    <row r="472" spans="3:4" x14ac:dyDescent="0.45">
      <c r="C472" t="s">
        <v>8221</v>
      </c>
      <c r="D472">
        <v>2</v>
      </c>
    </row>
    <row r="473" spans="3:4" x14ac:dyDescent="0.45">
      <c r="C473" t="s">
        <v>8221</v>
      </c>
      <c r="D473">
        <v>170</v>
      </c>
    </row>
    <row r="474" spans="3:4" x14ac:dyDescent="0.45">
      <c r="C474" t="s">
        <v>8221</v>
      </c>
      <c r="D474">
        <v>5</v>
      </c>
    </row>
    <row r="475" spans="3:4" x14ac:dyDescent="0.45">
      <c r="C475" t="s">
        <v>8221</v>
      </c>
      <c r="D475">
        <v>14</v>
      </c>
    </row>
    <row r="476" spans="3:4" x14ac:dyDescent="0.45">
      <c r="C476" t="s">
        <v>8221</v>
      </c>
      <c r="D476">
        <v>1</v>
      </c>
    </row>
    <row r="477" spans="3:4" x14ac:dyDescent="0.45">
      <c r="C477" t="s">
        <v>8221</v>
      </c>
      <c r="D477">
        <v>0</v>
      </c>
    </row>
    <row r="478" spans="3:4" x14ac:dyDescent="0.45">
      <c r="C478" t="s">
        <v>8221</v>
      </c>
      <c r="D478">
        <v>124</v>
      </c>
    </row>
    <row r="479" spans="3:4" x14ac:dyDescent="0.45">
      <c r="C479" t="s">
        <v>8221</v>
      </c>
      <c r="D479">
        <v>0</v>
      </c>
    </row>
    <row r="480" spans="3:4" x14ac:dyDescent="0.45">
      <c r="C480" t="s">
        <v>8221</v>
      </c>
      <c r="D480">
        <v>0</v>
      </c>
    </row>
    <row r="481" spans="3:4" x14ac:dyDescent="0.45">
      <c r="C481" t="s">
        <v>8221</v>
      </c>
      <c r="D481">
        <v>55</v>
      </c>
    </row>
    <row r="482" spans="3:4" x14ac:dyDescent="0.45">
      <c r="C482" t="s">
        <v>8221</v>
      </c>
      <c r="D482">
        <v>140</v>
      </c>
    </row>
    <row r="483" spans="3:4" x14ac:dyDescent="0.45">
      <c r="C483" t="s">
        <v>8221</v>
      </c>
      <c r="D483">
        <v>21</v>
      </c>
    </row>
    <row r="484" spans="3:4" x14ac:dyDescent="0.45">
      <c r="C484" t="s">
        <v>8221</v>
      </c>
      <c r="D484">
        <v>1</v>
      </c>
    </row>
    <row r="485" spans="3:4" x14ac:dyDescent="0.45">
      <c r="C485" t="s">
        <v>8221</v>
      </c>
      <c r="D485">
        <v>147</v>
      </c>
    </row>
    <row r="486" spans="3:4" x14ac:dyDescent="0.45">
      <c r="C486" t="s">
        <v>8221</v>
      </c>
      <c r="D486">
        <v>11</v>
      </c>
    </row>
    <row r="487" spans="3:4" x14ac:dyDescent="0.45">
      <c r="C487" t="s">
        <v>8221</v>
      </c>
      <c r="D487">
        <v>125</v>
      </c>
    </row>
    <row r="488" spans="3:4" x14ac:dyDescent="0.45">
      <c r="C488" t="s">
        <v>8221</v>
      </c>
      <c r="D488">
        <v>1</v>
      </c>
    </row>
    <row r="489" spans="3:4" x14ac:dyDescent="0.45">
      <c r="C489" t="s">
        <v>8221</v>
      </c>
      <c r="D489">
        <v>0</v>
      </c>
    </row>
    <row r="490" spans="3:4" x14ac:dyDescent="0.45">
      <c r="C490" t="s">
        <v>8221</v>
      </c>
      <c r="D490">
        <v>0</v>
      </c>
    </row>
    <row r="491" spans="3:4" x14ac:dyDescent="0.45">
      <c r="C491" t="s">
        <v>8221</v>
      </c>
      <c r="D491">
        <v>3</v>
      </c>
    </row>
    <row r="492" spans="3:4" x14ac:dyDescent="0.45">
      <c r="C492" t="s">
        <v>8221</v>
      </c>
      <c r="D492">
        <v>0</v>
      </c>
    </row>
    <row r="493" spans="3:4" x14ac:dyDescent="0.45">
      <c r="C493" t="s">
        <v>8221</v>
      </c>
      <c r="D493">
        <v>0</v>
      </c>
    </row>
    <row r="494" spans="3:4" x14ac:dyDescent="0.45">
      <c r="C494" t="s">
        <v>8221</v>
      </c>
      <c r="D494">
        <v>0</v>
      </c>
    </row>
    <row r="495" spans="3:4" x14ac:dyDescent="0.45">
      <c r="C495" t="s">
        <v>8221</v>
      </c>
      <c r="D495">
        <v>0</v>
      </c>
    </row>
    <row r="496" spans="3:4" x14ac:dyDescent="0.45">
      <c r="C496" t="s">
        <v>8221</v>
      </c>
      <c r="D496">
        <v>3</v>
      </c>
    </row>
    <row r="497" spans="3:4" x14ac:dyDescent="0.45">
      <c r="C497" t="s">
        <v>8221</v>
      </c>
      <c r="D497">
        <v>0</v>
      </c>
    </row>
    <row r="498" spans="3:4" x14ac:dyDescent="0.45">
      <c r="C498" t="s">
        <v>8221</v>
      </c>
      <c r="D498">
        <v>1</v>
      </c>
    </row>
    <row r="499" spans="3:4" x14ac:dyDescent="0.45">
      <c r="C499" t="s">
        <v>8221</v>
      </c>
      <c r="D499">
        <v>3</v>
      </c>
    </row>
    <row r="500" spans="3:4" x14ac:dyDescent="0.45">
      <c r="C500" t="s">
        <v>8221</v>
      </c>
      <c r="D500">
        <v>22</v>
      </c>
    </row>
    <row r="501" spans="3:4" x14ac:dyDescent="0.45">
      <c r="C501" t="s">
        <v>8221</v>
      </c>
      <c r="D501">
        <v>26</v>
      </c>
    </row>
    <row r="502" spans="3:4" x14ac:dyDescent="0.45">
      <c r="C502" t="s">
        <v>8221</v>
      </c>
      <c r="D502">
        <v>4</v>
      </c>
    </row>
    <row r="503" spans="3:4" x14ac:dyDescent="0.45">
      <c r="C503" t="s">
        <v>8221</v>
      </c>
      <c r="D503">
        <v>0</v>
      </c>
    </row>
    <row r="504" spans="3:4" x14ac:dyDescent="0.45">
      <c r="C504" t="s">
        <v>8221</v>
      </c>
      <c r="D504">
        <v>4</v>
      </c>
    </row>
    <row r="505" spans="3:4" x14ac:dyDescent="0.45">
      <c r="C505" t="s">
        <v>8221</v>
      </c>
      <c r="D505">
        <v>9</v>
      </c>
    </row>
    <row r="506" spans="3:4" x14ac:dyDescent="0.45">
      <c r="C506" t="s">
        <v>8221</v>
      </c>
      <c r="D506">
        <v>5</v>
      </c>
    </row>
    <row r="507" spans="3:4" x14ac:dyDescent="0.45">
      <c r="C507" t="s">
        <v>8221</v>
      </c>
      <c r="D507">
        <v>14</v>
      </c>
    </row>
    <row r="508" spans="3:4" x14ac:dyDescent="0.45">
      <c r="C508" t="s">
        <v>8221</v>
      </c>
      <c r="D508">
        <v>1</v>
      </c>
    </row>
    <row r="509" spans="3:4" x14ac:dyDescent="0.45">
      <c r="C509" t="s">
        <v>8221</v>
      </c>
      <c r="D509">
        <v>10</v>
      </c>
    </row>
    <row r="510" spans="3:4" x14ac:dyDescent="0.45">
      <c r="C510" t="s">
        <v>8221</v>
      </c>
      <c r="D510">
        <v>3</v>
      </c>
    </row>
    <row r="511" spans="3:4" x14ac:dyDescent="0.45">
      <c r="C511" t="s">
        <v>8221</v>
      </c>
      <c r="D511">
        <v>1</v>
      </c>
    </row>
    <row r="512" spans="3:4" x14ac:dyDescent="0.45">
      <c r="C512" t="s">
        <v>8221</v>
      </c>
      <c r="D512">
        <v>0</v>
      </c>
    </row>
    <row r="513" spans="3:4" x14ac:dyDescent="0.45">
      <c r="C513" t="s">
        <v>8221</v>
      </c>
      <c r="D513">
        <v>5</v>
      </c>
    </row>
    <row r="514" spans="3:4" x14ac:dyDescent="0.45">
      <c r="C514" t="s">
        <v>8221</v>
      </c>
      <c r="D514">
        <v>2</v>
      </c>
    </row>
    <row r="515" spans="3:4" x14ac:dyDescent="0.45">
      <c r="C515" t="s">
        <v>8221</v>
      </c>
      <c r="D515">
        <v>68</v>
      </c>
    </row>
    <row r="516" spans="3:4" x14ac:dyDescent="0.45">
      <c r="C516" t="s">
        <v>8221</v>
      </c>
      <c r="D516">
        <v>3</v>
      </c>
    </row>
    <row r="517" spans="3:4" x14ac:dyDescent="0.45">
      <c r="C517" t="s">
        <v>8221</v>
      </c>
      <c r="D517">
        <v>34</v>
      </c>
    </row>
    <row r="518" spans="3:4" x14ac:dyDescent="0.45">
      <c r="C518" t="s">
        <v>8221</v>
      </c>
      <c r="D518">
        <v>0</v>
      </c>
    </row>
    <row r="519" spans="3:4" x14ac:dyDescent="0.45">
      <c r="C519" t="s">
        <v>8221</v>
      </c>
      <c r="D519">
        <v>3</v>
      </c>
    </row>
    <row r="520" spans="3:4" x14ac:dyDescent="0.45">
      <c r="C520" t="s">
        <v>8221</v>
      </c>
      <c r="D520">
        <v>0</v>
      </c>
    </row>
    <row r="521" spans="3:4" x14ac:dyDescent="0.45">
      <c r="C521" t="s">
        <v>8221</v>
      </c>
      <c r="D521">
        <v>70</v>
      </c>
    </row>
    <row r="522" spans="3:4" hidden="1" x14ac:dyDescent="0.45">
      <c r="C522" t="s">
        <v>8219</v>
      </c>
      <c r="D522">
        <v>34</v>
      </c>
    </row>
    <row r="523" spans="3:4" hidden="1" x14ac:dyDescent="0.45">
      <c r="C523" t="s">
        <v>8219</v>
      </c>
      <c r="D523">
        <v>56</v>
      </c>
    </row>
    <row r="524" spans="3:4" hidden="1" x14ac:dyDescent="0.45">
      <c r="C524" t="s">
        <v>8219</v>
      </c>
      <c r="D524">
        <v>31</v>
      </c>
    </row>
    <row r="525" spans="3:4" hidden="1" x14ac:dyDescent="0.45">
      <c r="C525" t="s">
        <v>8219</v>
      </c>
      <c r="D525">
        <v>84</v>
      </c>
    </row>
    <row r="526" spans="3:4" hidden="1" x14ac:dyDescent="0.45">
      <c r="C526" t="s">
        <v>8219</v>
      </c>
      <c r="D526">
        <v>130</v>
      </c>
    </row>
    <row r="527" spans="3:4" hidden="1" x14ac:dyDescent="0.45">
      <c r="C527" t="s">
        <v>8219</v>
      </c>
      <c r="D527">
        <v>12</v>
      </c>
    </row>
    <row r="528" spans="3:4" hidden="1" x14ac:dyDescent="0.45">
      <c r="C528" t="s">
        <v>8219</v>
      </c>
      <c r="D528">
        <v>23</v>
      </c>
    </row>
    <row r="529" spans="3:4" hidden="1" x14ac:dyDescent="0.45">
      <c r="C529" t="s">
        <v>8219</v>
      </c>
      <c r="D529">
        <v>158</v>
      </c>
    </row>
    <row r="530" spans="3:4" hidden="1" x14ac:dyDescent="0.45">
      <c r="C530" t="s">
        <v>8219</v>
      </c>
      <c r="D530">
        <v>30</v>
      </c>
    </row>
    <row r="531" spans="3:4" hidden="1" x14ac:dyDescent="0.45">
      <c r="C531" t="s">
        <v>8219</v>
      </c>
      <c r="D531">
        <v>18</v>
      </c>
    </row>
    <row r="532" spans="3:4" hidden="1" x14ac:dyDescent="0.45">
      <c r="C532" t="s">
        <v>8219</v>
      </c>
      <c r="D532">
        <v>29</v>
      </c>
    </row>
    <row r="533" spans="3:4" hidden="1" x14ac:dyDescent="0.45">
      <c r="C533" t="s">
        <v>8219</v>
      </c>
      <c r="D533">
        <v>31</v>
      </c>
    </row>
    <row r="534" spans="3:4" hidden="1" x14ac:dyDescent="0.45">
      <c r="C534" t="s">
        <v>8219</v>
      </c>
      <c r="D534">
        <v>173</v>
      </c>
    </row>
    <row r="535" spans="3:4" hidden="1" x14ac:dyDescent="0.45">
      <c r="C535" t="s">
        <v>8219</v>
      </c>
      <c r="D535">
        <v>17</v>
      </c>
    </row>
    <row r="536" spans="3:4" hidden="1" x14ac:dyDescent="0.45">
      <c r="C536" t="s">
        <v>8219</v>
      </c>
      <c r="D536">
        <v>48</v>
      </c>
    </row>
    <row r="537" spans="3:4" hidden="1" x14ac:dyDescent="0.45">
      <c r="C537" t="s">
        <v>8219</v>
      </c>
      <c r="D537">
        <v>59</v>
      </c>
    </row>
    <row r="538" spans="3:4" hidden="1" x14ac:dyDescent="0.45">
      <c r="C538" t="s">
        <v>8219</v>
      </c>
      <c r="D538">
        <v>39</v>
      </c>
    </row>
    <row r="539" spans="3:4" hidden="1" x14ac:dyDescent="0.45">
      <c r="C539" t="s">
        <v>8219</v>
      </c>
      <c r="D539">
        <v>59</v>
      </c>
    </row>
    <row r="540" spans="3:4" hidden="1" x14ac:dyDescent="0.45">
      <c r="C540" t="s">
        <v>8219</v>
      </c>
      <c r="D540">
        <v>60</v>
      </c>
    </row>
    <row r="541" spans="3:4" hidden="1" x14ac:dyDescent="0.45">
      <c r="C541" t="s">
        <v>8219</v>
      </c>
      <c r="D541">
        <v>20</v>
      </c>
    </row>
    <row r="542" spans="3:4" x14ac:dyDescent="0.45">
      <c r="C542" t="s">
        <v>8221</v>
      </c>
      <c r="D542">
        <v>1</v>
      </c>
    </row>
    <row r="543" spans="3:4" x14ac:dyDescent="0.45">
      <c r="C543" t="s">
        <v>8221</v>
      </c>
      <c r="D543">
        <v>1</v>
      </c>
    </row>
    <row r="544" spans="3:4" x14ac:dyDescent="0.45">
      <c r="C544" t="s">
        <v>8221</v>
      </c>
      <c r="D544">
        <v>1</v>
      </c>
    </row>
    <row r="545" spans="3:4" x14ac:dyDescent="0.45">
      <c r="C545" t="s">
        <v>8221</v>
      </c>
      <c r="D545">
        <v>2</v>
      </c>
    </row>
    <row r="546" spans="3:4" x14ac:dyDescent="0.45">
      <c r="C546" t="s">
        <v>8221</v>
      </c>
      <c r="D546">
        <v>2</v>
      </c>
    </row>
    <row r="547" spans="3:4" x14ac:dyDescent="0.45">
      <c r="C547" t="s">
        <v>8221</v>
      </c>
      <c r="D547">
        <v>34</v>
      </c>
    </row>
    <row r="548" spans="3:4" x14ac:dyDescent="0.45">
      <c r="C548" t="s">
        <v>8221</v>
      </c>
      <c r="D548">
        <v>2</v>
      </c>
    </row>
    <row r="549" spans="3:4" x14ac:dyDescent="0.45">
      <c r="C549" t="s">
        <v>8221</v>
      </c>
      <c r="D549">
        <v>0</v>
      </c>
    </row>
    <row r="550" spans="3:4" x14ac:dyDescent="0.45">
      <c r="C550" t="s">
        <v>8221</v>
      </c>
      <c r="D550">
        <v>1</v>
      </c>
    </row>
    <row r="551" spans="3:4" x14ac:dyDescent="0.45">
      <c r="C551" t="s">
        <v>8221</v>
      </c>
      <c r="D551">
        <v>8</v>
      </c>
    </row>
    <row r="552" spans="3:4" x14ac:dyDescent="0.45">
      <c r="C552" t="s">
        <v>8221</v>
      </c>
      <c r="D552">
        <v>4</v>
      </c>
    </row>
    <row r="553" spans="3:4" x14ac:dyDescent="0.45">
      <c r="C553" t="s">
        <v>8221</v>
      </c>
      <c r="D553">
        <v>28</v>
      </c>
    </row>
    <row r="554" spans="3:4" x14ac:dyDescent="0.45">
      <c r="C554" t="s">
        <v>8221</v>
      </c>
      <c r="D554">
        <v>0</v>
      </c>
    </row>
    <row r="555" spans="3:4" x14ac:dyDescent="0.45">
      <c r="C555" t="s">
        <v>8221</v>
      </c>
      <c r="D555">
        <v>6</v>
      </c>
    </row>
    <row r="556" spans="3:4" x14ac:dyDescent="0.45">
      <c r="C556" t="s">
        <v>8221</v>
      </c>
      <c r="D556">
        <v>22</v>
      </c>
    </row>
    <row r="557" spans="3:4" x14ac:dyDescent="0.45">
      <c r="C557" t="s">
        <v>8221</v>
      </c>
      <c r="D557">
        <v>0</v>
      </c>
    </row>
    <row r="558" spans="3:4" x14ac:dyDescent="0.45">
      <c r="C558" t="s">
        <v>8221</v>
      </c>
      <c r="D558">
        <v>1</v>
      </c>
    </row>
    <row r="559" spans="3:4" x14ac:dyDescent="0.45">
      <c r="C559" t="s">
        <v>8221</v>
      </c>
      <c r="D559">
        <v>20</v>
      </c>
    </row>
    <row r="560" spans="3:4" x14ac:dyDescent="0.45">
      <c r="C560" t="s">
        <v>8221</v>
      </c>
      <c r="D560">
        <v>0</v>
      </c>
    </row>
    <row r="561" spans="3:4" x14ac:dyDescent="0.45">
      <c r="C561" t="s">
        <v>8221</v>
      </c>
      <c r="D561">
        <v>1</v>
      </c>
    </row>
    <row r="562" spans="3:4" x14ac:dyDescent="0.45">
      <c r="C562" t="s">
        <v>8221</v>
      </c>
      <c r="D562">
        <v>3</v>
      </c>
    </row>
    <row r="563" spans="3:4" x14ac:dyDescent="0.45">
      <c r="C563" t="s">
        <v>8221</v>
      </c>
      <c r="D563">
        <v>2</v>
      </c>
    </row>
    <row r="564" spans="3:4" x14ac:dyDescent="0.45">
      <c r="C564" t="s">
        <v>8221</v>
      </c>
      <c r="D564">
        <v>0</v>
      </c>
    </row>
    <row r="565" spans="3:4" x14ac:dyDescent="0.45">
      <c r="C565" t="s">
        <v>8221</v>
      </c>
      <c r="D565">
        <v>2</v>
      </c>
    </row>
    <row r="566" spans="3:4" x14ac:dyDescent="0.45">
      <c r="C566" t="s">
        <v>8221</v>
      </c>
      <c r="D566">
        <v>1</v>
      </c>
    </row>
    <row r="567" spans="3:4" x14ac:dyDescent="0.45">
      <c r="C567" t="s">
        <v>8221</v>
      </c>
      <c r="D567">
        <v>0</v>
      </c>
    </row>
    <row r="568" spans="3:4" x14ac:dyDescent="0.45">
      <c r="C568" t="s">
        <v>8221</v>
      </c>
      <c r="D568">
        <v>1</v>
      </c>
    </row>
    <row r="569" spans="3:4" x14ac:dyDescent="0.45">
      <c r="C569" t="s">
        <v>8221</v>
      </c>
      <c r="D569">
        <v>0</v>
      </c>
    </row>
    <row r="570" spans="3:4" x14ac:dyDescent="0.45">
      <c r="C570" t="s">
        <v>8221</v>
      </c>
      <c r="D570">
        <v>5</v>
      </c>
    </row>
    <row r="571" spans="3:4" x14ac:dyDescent="0.45">
      <c r="C571" t="s">
        <v>8221</v>
      </c>
      <c r="D571">
        <v>1</v>
      </c>
    </row>
    <row r="572" spans="3:4" x14ac:dyDescent="0.45">
      <c r="C572" t="s">
        <v>8221</v>
      </c>
      <c r="D572">
        <v>1</v>
      </c>
    </row>
    <row r="573" spans="3:4" x14ac:dyDescent="0.45">
      <c r="C573" t="s">
        <v>8221</v>
      </c>
      <c r="D573">
        <v>2</v>
      </c>
    </row>
    <row r="574" spans="3:4" x14ac:dyDescent="0.45">
      <c r="C574" t="s">
        <v>8221</v>
      </c>
      <c r="D574">
        <v>0</v>
      </c>
    </row>
    <row r="575" spans="3:4" x14ac:dyDescent="0.45">
      <c r="C575" t="s">
        <v>8221</v>
      </c>
      <c r="D575">
        <v>9</v>
      </c>
    </row>
    <row r="576" spans="3:4" x14ac:dyDescent="0.45">
      <c r="C576" t="s">
        <v>8221</v>
      </c>
      <c r="D576">
        <v>4</v>
      </c>
    </row>
    <row r="577" spans="3:4" x14ac:dyDescent="0.45">
      <c r="C577" t="s">
        <v>8221</v>
      </c>
      <c r="D577">
        <v>4</v>
      </c>
    </row>
    <row r="578" spans="3:4" x14ac:dyDescent="0.45">
      <c r="C578" t="s">
        <v>8221</v>
      </c>
      <c r="D578">
        <v>1</v>
      </c>
    </row>
    <row r="579" spans="3:4" x14ac:dyDescent="0.45">
      <c r="C579" t="s">
        <v>8221</v>
      </c>
      <c r="D579">
        <v>1</v>
      </c>
    </row>
    <row r="580" spans="3:4" x14ac:dyDescent="0.45">
      <c r="C580" t="s">
        <v>8221</v>
      </c>
      <c r="D580">
        <v>7</v>
      </c>
    </row>
    <row r="581" spans="3:4" x14ac:dyDescent="0.45">
      <c r="C581" t="s">
        <v>8221</v>
      </c>
      <c r="D581">
        <v>5</v>
      </c>
    </row>
    <row r="582" spans="3:4" x14ac:dyDescent="0.45">
      <c r="C582" t="s">
        <v>8221</v>
      </c>
      <c r="D582">
        <v>1</v>
      </c>
    </row>
    <row r="583" spans="3:4" x14ac:dyDescent="0.45">
      <c r="C583" t="s">
        <v>8221</v>
      </c>
      <c r="D583">
        <v>0</v>
      </c>
    </row>
    <row r="584" spans="3:4" x14ac:dyDescent="0.45">
      <c r="C584" t="s">
        <v>8221</v>
      </c>
      <c r="D584">
        <v>0</v>
      </c>
    </row>
    <row r="585" spans="3:4" x14ac:dyDescent="0.45">
      <c r="C585" t="s">
        <v>8221</v>
      </c>
      <c r="D585">
        <v>1</v>
      </c>
    </row>
    <row r="586" spans="3:4" x14ac:dyDescent="0.45">
      <c r="C586" t="s">
        <v>8221</v>
      </c>
      <c r="D586">
        <v>2</v>
      </c>
    </row>
    <row r="587" spans="3:4" x14ac:dyDescent="0.45">
      <c r="C587" t="s">
        <v>8221</v>
      </c>
      <c r="D587">
        <v>0</v>
      </c>
    </row>
    <row r="588" spans="3:4" x14ac:dyDescent="0.45">
      <c r="C588" t="s">
        <v>8221</v>
      </c>
      <c r="D588">
        <v>4</v>
      </c>
    </row>
    <row r="589" spans="3:4" x14ac:dyDescent="0.45">
      <c r="C589" t="s">
        <v>8221</v>
      </c>
      <c r="D589">
        <v>7</v>
      </c>
    </row>
    <row r="590" spans="3:4" x14ac:dyDescent="0.45">
      <c r="C590" t="s">
        <v>8221</v>
      </c>
      <c r="D590">
        <v>2</v>
      </c>
    </row>
    <row r="591" spans="3:4" x14ac:dyDescent="0.45">
      <c r="C591" t="s">
        <v>8221</v>
      </c>
      <c r="D591">
        <v>1</v>
      </c>
    </row>
    <row r="592" spans="3:4" x14ac:dyDescent="0.45">
      <c r="C592" t="s">
        <v>8221</v>
      </c>
      <c r="D592">
        <v>9</v>
      </c>
    </row>
    <row r="593" spans="3:4" x14ac:dyDescent="0.45">
      <c r="C593" t="s">
        <v>8221</v>
      </c>
      <c r="D593">
        <v>2</v>
      </c>
    </row>
    <row r="594" spans="3:4" x14ac:dyDescent="0.45">
      <c r="C594" t="s">
        <v>8221</v>
      </c>
      <c r="D594">
        <v>1</v>
      </c>
    </row>
    <row r="595" spans="3:4" x14ac:dyDescent="0.45">
      <c r="C595" t="s">
        <v>8221</v>
      </c>
      <c r="D595">
        <v>7</v>
      </c>
    </row>
    <row r="596" spans="3:4" x14ac:dyDescent="0.45">
      <c r="C596" t="s">
        <v>8221</v>
      </c>
      <c r="D596">
        <v>2</v>
      </c>
    </row>
    <row r="597" spans="3:4" x14ac:dyDescent="0.45">
      <c r="C597" t="s">
        <v>8221</v>
      </c>
      <c r="D597">
        <v>8</v>
      </c>
    </row>
    <row r="598" spans="3:4" x14ac:dyDescent="0.45">
      <c r="C598" t="s">
        <v>8221</v>
      </c>
      <c r="D598">
        <v>2</v>
      </c>
    </row>
    <row r="599" spans="3:4" x14ac:dyDescent="0.45">
      <c r="C599" t="s">
        <v>8221</v>
      </c>
      <c r="D599">
        <v>2</v>
      </c>
    </row>
    <row r="600" spans="3:4" x14ac:dyDescent="0.45">
      <c r="C600" t="s">
        <v>8221</v>
      </c>
      <c r="D600">
        <v>7</v>
      </c>
    </row>
    <row r="601" spans="3:4" x14ac:dyDescent="0.45">
      <c r="C601" t="s">
        <v>8221</v>
      </c>
      <c r="D601">
        <v>2</v>
      </c>
    </row>
    <row r="602" spans="3:4" hidden="1" x14ac:dyDescent="0.45">
      <c r="C602" t="s">
        <v>8220</v>
      </c>
      <c r="D602">
        <v>1</v>
      </c>
    </row>
    <row r="603" spans="3:4" hidden="1" x14ac:dyDescent="0.45">
      <c r="C603" t="s">
        <v>8220</v>
      </c>
      <c r="D603">
        <v>6</v>
      </c>
    </row>
    <row r="604" spans="3:4" hidden="1" x14ac:dyDescent="0.45">
      <c r="C604" t="s">
        <v>8220</v>
      </c>
      <c r="D604">
        <v>0</v>
      </c>
    </row>
    <row r="605" spans="3:4" hidden="1" x14ac:dyDescent="0.45">
      <c r="C605" t="s">
        <v>8220</v>
      </c>
      <c r="D605">
        <v>13</v>
      </c>
    </row>
    <row r="606" spans="3:4" hidden="1" x14ac:dyDescent="0.45">
      <c r="C606" t="s">
        <v>8220</v>
      </c>
      <c r="D606">
        <v>0</v>
      </c>
    </row>
    <row r="607" spans="3:4" hidden="1" x14ac:dyDescent="0.45">
      <c r="C607" t="s">
        <v>8220</v>
      </c>
      <c r="D607">
        <v>8</v>
      </c>
    </row>
    <row r="608" spans="3:4" hidden="1" x14ac:dyDescent="0.45">
      <c r="C608" t="s">
        <v>8220</v>
      </c>
      <c r="D608">
        <v>1</v>
      </c>
    </row>
    <row r="609" spans="3:4" hidden="1" x14ac:dyDescent="0.45">
      <c r="C609" t="s">
        <v>8220</v>
      </c>
      <c r="D609">
        <v>0</v>
      </c>
    </row>
    <row r="610" spans="3:4" hidden="1" x14ac:dyDescent="0.45">
      <c r="C610" t="s">
        <v>8220</v>
      </c>
      <c r="D610">
        <v>5</v>
      </c>
    </row>
    <row r="611" spans="3:4" hidden="1" x14ac:dyDescent="0.45">
      <c r="C611" t="s">
        <v>8220</v>
      </c>
      <c r="D611">
        <v>1</v>
      </c>
    </row>
    <row r="612" spans="3:4" hidden="1" x14ac:dyDescent="0.45">
      <c r="C612" t="s">
        <v>8220</v>
      </c>
      <c r="D612">
        <v>0</v>
      </c>
    </row>
    <row r="613" spans="3:4" hidden="1" x14ac:dyDescent="0.45">
      <c r="C613" t="s">
        <v>8220</v>
      </c>
      <c r="D613">
        <v>0</v>
      </c>
    </row>
    <row r="614" spans="3:4" hidden="1" x14ac:dyDescent="0.45">
      <c r="C614" t="s">
        <v>8220</v>
      </c>
      <c r="D614">
        <v>0</v>
      </c>
    </row>
    <row r="615" spans="3:4" hidden="1" x14ac:dyDescent="0.45">
      <c r="C615" t="s">
        <v>8220</v>
      </c>
      <c r="D615">
        <v>121</v>
      </c>
    </row>
    <row r="616" spans="3:4" hidden="1" x14ac:dyDescent="0.45">
      <c r="C616" t="s">
        <v>8220</v>
      </c>
      <c r="D616">
        <v>0</v>
      </c>
    </row>
    <row r="617" spans="3:4" hidden="1" x14ac:dyDescent="0.45">
      <c r="C617" t="s">
        <v>8220</v>
      </c>
      <c r="D617">
        <v>0</v>
      </c>
    </row>
    <row r="618" spans="3:4" hidden="1" x14ac:dyDescent="0.45">
      <c r="C618" t="s">
        <v>8220</v>
      </c>
      <c r="D618">
        <v>0</v>
      </c>
    </row>
    <row r="619" spans="3:4" hidden="1" x14ac:dyDescent="0.45">
      <c r="C619" t="s">
        <v>8220</v>
      </c>
      <c r="D619">
        <v>3</v>
      </c>
    </row>
    <row r="620" spans="3:4" hidden="1" x14ac:dyDescent="0.45">
      <c r="C620" t="s">
        <v>8220</v>
      </c>
      <c r="D620">
        <v>0</v>
      </c>
    </row>
    <row r="621" spans="3:4" hidden="1" x14ac:dyDescent="0.45">
      <c r="C621" t="s">
        <v>8220</v>
      </c>
      <c r="D621">
        <v>1</v>
      </c>
    </row>
    <row r="622" spans="3:4" hidden="1" x14ac:dyDescent="0.45">
      <c r="C622" t="s">
        <v>8220</v>
      </c>
      <c r="D622">
        <v>1</v>
      </c>
    </row>
    <row r="623" spans="3:4" hidden="1" x14ac:dyDescent="0.45">
      <c r="C623" t="s">
        <v>8220</v>
      </c>
      <c r="D623">
        <v>3</v>
      </c>
    </row>
    <row r="624" spans="3:4" hidden="1" x14ac:dyDescent="0.45">
      <c r="C624" t="s">
        <v>8220</v>
      </c>
      <c r="D624">
        <v>9</v>
      </c>
    </row>
    <row r="625" spans="3:4" hidden="1" x14ac:dyDescent="0.45">
      <c r="C625" t="s">
        <v>8220</v>
      </c>
      <c r="D625">
        <v>0</v>
      </c>
    </row>
    <row r="626" spans="3:4" hidden="1" x14ac:dyDescent="0.45">
      <c r="C626" t="s">
        <v>8220</v>
      </c>
      <c r="D626">
        <v>0</v>
      </c>
    </row>
    <row r="627" spans="3:4" hidden="1" x14ac:dyDescent="0.45">
      <c r="C627" t="s">
        <v>8220</v>
      </c>
      <c r="D627">
        <v>0</v>
      </c>
    </row>
    <row r="628" spans="3:4" hidden="1" x14ac:dyDescent="0.45">
      <c r="C628" t="s">
        <v>8220</v>
      </c>
      <c r="D628">
        <v>39</v>
      </c>
    </row>
    <row r="629" spans="3:4" hidden="1" x14ac:dyDescent="0.45">
      <c r="C629" t="s">
        <v>8220</v>
      </c>
      <c r="D629">
        <v>1</v>
      </c>
    </row>
    <row r="630" spans="3:4" hidden="1" x14ac:dyDescent="0.45">
      <c r="C630" t="s">
        <v>8220</v>
      </c>
      <c r="D630">
        <v>0</v>
      </c>
    </row>
    <row r="631" spans="3:4" hidden="1" x14ac:dyDescent="0.45">
      <c r="C631" t="s">
        <v>8220</v>
      </c>
      <c r="D631">
        <v>3</v>
      </c>
    </row>
    <row r="632" spans="3:4" hidden="1" x14ac:dyDescent="0.45">
      <c r="C632" t="s">
        <v>8220</v>
      </c>
      <c r="D632">
        <v>1</v>
      </c>
    </row>
    <row r="633" spans="3:4" hidden="1" x14ac:dyDescent="0.45">
      <c r="C633" t="s">
        <v>8220</v>
      </c>
      <c r="D633">
        <v>9</v>
      </c>
    </row>
    <row r="634" spans="3:4" hidden="1" x14ac:dyDescent="0.45">
      <c r="C634" t="s">
        <v>8220</v>
      </c>
      <c r="D634">
        <v>0</v>
      </c>
    </row>
    <row r="635" spans="3:4" hidden="1" x14ac:dyDescent="0.45">
      <c r="C635" t="s">
        <v>8220</v>
      </c>
      <c r="D635">
        <v>25</v>
      </c>
    </row>
    <row r="636" spans="3:4" hidden="1" x14ac:dyDescent="0.45">
      <c r="C636" t="s">
        <v>8220</v>
      </c>
      <c r="D636">
        <v>1</v>
      </c>
    </row>
    <row r="637" spans="3:4" hidden="1" x14ac:dyDescent="0.45">
      <c r="C637" t="s">
        <v>8220</v>
      </c>
      <c r="D637">
        <v>1</v>
      </c>
    </row>
    <row r="638" spans="3:4" hidden="1" x14ac:dyDescent="0.45">
      <c r="C638" t="s">
        <v>8220</v>
      </c>
      <c r="D638">
        <v>1</v>
      </c>
    </row>
    <row r="639" spans="3:4" hidden="1" x14ac:dyDescent="0.45">
      <c r="C639" t="s">
        <v>8220</v>
      </c>
      <c r="D639">
        <v>0</v>
      </c>
    </row>
    <row r="640" spans="3:4" hidden="1" x14ac:dyDescent="0.45">
      <c r="C640" t="s">
        <v>8220</v>
      </c>
      <c r="D640">
        <v>6</v>
      </c>
    </row>
    <row r="641" spans="3:4" hidden="1" x14ac:dyDescent="0.45">
      <c r="C641" t="s">
        <v>8220</v>
      </c>
      <c r="D641">
        <v>1</v>
      </c>
    </row>
    <row r="642" spans="3:4" hidden="1" x14ac:dyDescent="0.45">
      <c r="C642" t="s">
        <v>8219</v>
      </c>
      <c r="D642">
        <v>2</v>
      </c>
    </row>
    <row r="643" spans="3:4" hidden="1" x14ac:dyDescent="0.45">
      <c r="C643" t="s">
        <v>8219</v>
      </c>
      <c r="D643">
        <v>315</v>
      </c>
    </row>
    <row r="644" spans="3:4" hidden="1" x14ac:dyDescent="0.45">
      <c r="C644" t="s">
        <v>8219</v>
      </c>
      <c r="D644">
        <v>2174</v>
      </c>
    </row>
    <row r="645" spans="3:4" hidden="1" x14ac:dyDescent="0.45">
      <c r="C645" t="s">
        <v>8219</v>
      </c>
      <c r="D645">
        <v>152</v>
      </c>
    </row>
    <row r="646" spans="3:4" hidden="1" x14ac:dyDescent="0.45">
      <c r="C646" t="s">
        <v>8219</v>
      </c>
      <c r="D646">
        <v>1021</v>
      </c>
    </row>
    <row r="647" spans="3:4" hidden="1" x14ac:dyDescent="0.45">
      <c r="C647" t="s">
        <v>8219</v>
      </c>
      <c r="D647">
        <v>237</v>
      </c>
    </row>
    <row r="648" spans="3:4" hidden="1" x14ac:dyDescent="0.45">
      <c r="C648" t="s">
        <v>8219</v>
      </c>
      <c r="D648">
        <v>27</v>
      </c>
    </row>
    <row r="649" spans="3:4" hidden="1" x14ac:dyDescent="0.45">
      <c r="C649" t="s">
        <v>8219</v>
      </c>
      <c r="D649">
        <v>17</v>
      </c>
    </row>
    <row r="650" spans="3:4" hidden="1" x14ac:dyDescent="0.45">
      <c r="C650" t="s">
        <v>8219</v>
      </c>
      <c r="D650">
        <v>27</v>
      </c>
    </row>
    <row r="651" spans="3:4" hidden="1" x14ac:dyDescent="0.45">
      <c r="C651" t="s">
        <v>8219</v>
      </c>
      <c r="D651">
        <v>82</v>
      </c>
    </row>
    <row r="652" spans="3:4" hidden="1" x14ac:dyDescent="0.45">
      <c r="C652" t="s">
        <v>8219</v>
      </c>
      <c r="D652">
        <v>48</v>
      </c>
    </row>
    <row r="653" spans="3:4" hidden="1" x14ac:dyDescent="0.45">
      <c r="C653" t="s">
        <v>8219</v>
      </c>
      <c r="D653">
        <v>105</v>
      </c>
    </row>
    <row r="654" spans="3:4" hidden="1" x14ac:dyDescent="0.45">
      <c r="C654" t="s">
        <v>8219</v>
      </c>
      <c r="D654">
        <v>28</v>
      </c>
    </row>
    <row r="655" spans="3:4" hidden="1" x14ac:dyDescent="0.45">
      <c r="C655" t="s">
        <v>8219</v>
      </c>
      <c r="D655">
        <v>1107</v>
      </c>
    </row>
    <row r="656" spans="3:4" hidden="1" x14ac:dyDescent="0.45">
      <c r="C656" t="s">
        <v>8219</v>
      </c>
      <c r="D656">
        <v>1013</v>
      </c>
    </row>
    <row r="657" spans="3:4" hidden="1" x14ac:dyDescent="0.45">
      <c r="C657" t="s">
        <v>8219</v>
      </c>
      <c r="D657">
        <v>274</v>
      </c>
    </row>
    <row r="658" spans="3:4" hidden="1" x14ac:dyDescent="0.45">
      <c r="C658" t="s">
        <v>8219</v>
      </c>
      <c r="D658">
        <v>87</v>
      </c>
    </row>
    <row r="659" spans="3:4" hidden="1" x14ac:dyDescent="0.45">
      <c r="C659" t="s">
        <v>8219</v>
      </c>
      <c r="D659">
        <v>99</v>
      </c>
    </row>
    <row r="660" spans="3:4" hidden="1" x14ac:dyDescent="0.45">
      <c r="C660" t="s">
        <v>8219</v>
      </c>
      <c r="D660">
        <v>276</v>
      </c>
    </row>
    <row r="661" spans="3:4" hidden="1" x14ac:dyDescent="0.45">
      <c r="C661" t="s">
        <v>8219</v>
      </c>
      <c r="D661">
        <v>21</v>
      </c>
    </row>
    <row r="662" spans="3:4" x14ac:dyDescent="0.45">
      <c r="C662" t="s">
        <v>8221</v>
      </c>
      <c r="D662">
        <v>18</v>
      </c>
    </row>
    <row r="663" spans="3:4" x14ac:dyDescent="0.45">
      <c r="C663" t="s">
        <v>8221</v>
      </c>
      <c r="D663">
        <v>9</v>
      </c>
    </row>
    <row r="664" spans="3:4" x14ac:dyDescent="0.45">
      <c r="C664" t="s">
        <v>8221</v>
      </c>
      <c r="D664">
        <v>4</v>
      </c>
    </row>
    <row r="665" spans="3:4" x14ac:dyDescent="0.45">
      <c r="C665" t="s">
        <v>8221</v>
      </c>
      <c r="D665">
        <v>7</v>
      </c>
    </row>
    <row r="666" spans="3:4" x14ac:dyDescent="0.45">
      <c r="C666" t="s">
        <v>8221</v>
      </c>
      <c r="D666">
        <v>29</v>
      </c>
    </row>
    <row r="667" spans="3:4" x14ac:dyDescent="0.45">
      <c r="C667" t="s">
        <v>8221</v>
      </c>
      <c r="D667">
        <v>12</v>
      </c>
    </row>
    <row r="668" spans="3:4" x14ac:dyDescent="0.45">
      <c r="C668" t="s">
        <v>8221</v>
      </c>
      <c r="D668">
        <v>4</v>
      </c>
    </row>
    <row r="669" spans="3:4" x14ac:dyDescent="0.45">
      <c r="C669" t="s">
        <v>8221</v>
      </c>
      <c r="D669">
        <v>28</v>
      </c>
    </row>
    <row r="670" spans="3:4" x14ac:dyDescent="0.45">
      <c r="C670" t="s">
        <v>8221</v>
      </c>
      <c r="D670">
        <v>25</v>
      </c>
    </row>
    <row r="671" spans="3:4" x14ac:dyDescent="0.45">
      <c r="C671" t="s">
        <v>8221</v>
      </c>
      <c r="D671">
        <v>28</v>
      </c>
    </row>
    <row r="672" spans="3:4" x14ac:dyDescent="0.45">
      <c r="C672" t="s">
        <v>8221</v>
      </c>
      <c r="D672">
        <v>310</v>
      </c>
    </row>
    <row r="673" spans="3:4" x14ac:dyDescent="0.45">
      <c r="C673" t="s">
        <v>8221</v>
      </c>
      <c r="D673">
        <v>15</v>
      </c>
    </row>
    <row r="674" spans="3:4" x14ac:dyDescent="0.45">
      <c r="C674" t="s">
        <v>8221</v>
      </c>
      <c r="D674">
        <v>215</v>
      </c>
    </row>
    <row r="675" spans="3:4" x14ac:dyDescent="0.45">
      <c r="C675" t="s">
        <v>8221</v>
      </c>
      <c r="D675">
        <v>3</v>
      </c>
    </row>
    <row r="676" spans="3:4" x14ac:dyDescent="0.45">
      <c r="C676" t="s">
        <v>8221</v>
      </c>
      <c r="D676">
        <v>2</v>
      </c>
    </row>
    <row r="677" spans="3:4" x14ac:dyDescent="0.45">
      <c r="C677" t="s">
        <v>8221</v>
      </c>
      <c r="D677">
        <v>26</v>
      </c>
    </row>
    <row r="678" spans="3:4" x14ac:dyDescent="0.45">
      <c r="C678" t="s">
        <v>8221</v>
      </c>
      <c r="D678">
        <v>24</v>
      </c>
    </row>
    <row r="679" spans="3:4" x14ac:dyDescent="0.45">
      <c r="C679" t="s">
        <v>8221</v>
      </c>
      <c r="D679">
        <v>96</v>
      </c>
    </row>
    <row r="680" spans="3:4" x14ac:dyDescent="0.45">
      <c r="C680" t="s">
        <v>8221</v>
      </c>
      <c r="D680">
        <v>17</v>
      </c>
    </row>
    <row r="681" spans="3:4" x14ac:dyDescent="0.45">
      <c r="C681" t="s">
        <v>8221</v>
      </c>
      <c r="D681">
        <v>94</v>
      </c>
    </row>
    <row r="682" spans="3:4" x14ac:dyDescent="0.45">
      <c r="C682" t="s">
        <v>8221</v>
      </c>
      <c r="D682">
        <v>129</v>
      </c>
    </row>
    <row r="683" spans="3:4" x14ac:dyDescent="0.45">
      <c r="C683" t="s">
        <v>8221</v>
      </c>
      <c r="D683">
        <v>1</v>
      </c>
    </row>
    <row r="684" spans="3:4" x14ac:dyDescent="0.45">
      <c r="C684" t="s">
        <v>8221</v>
      </c>
      <c r="D684">
        <v>4</v>
      </c>
    </row>
    <row r="685" spans="3:4" x14ac:dyDescent="0.45">
      <c r="C685" t="s">
        <v>8221</v>
      </c>
      <c r="D685">
        <v>3</v>
      </c>
    </row>
    <row r="686" spans="3:4" x14ac:dyDescent="0.45">
      <c r="C686" t="s">
        <v>8221</v>
      </c>
      <c r="D686">
        <v>135</v>
      </c>
    </row>
    <row r="687" spans="3:4" x14ac:dyDescent="0.45">
      <c r="C687" t="s">
        <v>8221</v>
      </c>
      <c r="D687">
        <v>10</v>
      </c>
    </row>
    <row r="688" spans="3:4" x14ac:dyDescent="0.45">
      <c r="C688" t="s">
        <v>8221</v>
      </c>
      <c r="D688">
        <v>0</v>
      </c>
    </row>
    <row r="689" spans="3:4" x14ac:dyDescent="0.45">
      <c r="C689" t="s">
        <v>8221</v>
      </c>
      <c r="D689">
        <v>6</v>
      </c>
    </row>
    <row r="690" spans="3:4" x14ac:dyDescent="0.45">
      <c r="C690" t="s">
        <v>8221</v>
      </c>
      <c r="D690">
        <v>36</v>
      </c>
    </row>
    <row r="691" spans="3:4" x14ac:dyDescent="0.45">
      <c r="C691" t="s">
        <v>8221</v>
      </c>
      <c r="D691">
        <v>336</v>
      </c>
    </row>
    <row r="692" spans="3:4" x14ac:dyDescent="0.45">
      <c r="C692" t="s">
        <v>8221</v>
      </c>
      <c r="D692">
        <v>34</v>
      </c>
    </row>
    <row r="693" spans="3:4" x14ac:dyDescent="0.45">
      <c r="C693" t="s">
        <v>8221</v>
      </c>
      <c r="D693">
        <v>10</v>
      </c>
    </row>
    <row r="694" spans="3:4" x14ac:dyDescent="0.45">
      <c r="C694" t="s">
        <v>8221</v>
      </c>
      <c r="D694">
        <v>201</v>
      </c>
    </row>
    <row r="695" spans="3:4" x14ac:dyDescent="0.45">
      <c r="C695" t="s">
        <v>8221</v>
      </c>
      <c r="D695">
        <v>296</v>
      </c>
    </row>
    <row r="696" spans="3:4" x14ac:dyDescent="0.45">
      <c r="C696" t="s">
        <v>8221</v>
      </c>
      <c r="D696">
        <v>7</v>
      </c>
    </row>
    <row r="697" spans="3:4" x14ac:dyDescent="0.45">
      <c r="C697" t="s">
        <v>8221</v>
      </c>
      <c r="D697">
        <v>7</v>
      </c>
    </row>
    <row r="698" spans="3:4" x14ac:dyDescent="0.45">
      <c r="C698" t="s">
        <v>8221</v>
      </c>
      <c r="D698">
        <v>1</v>
      </c>
    </row>
    <row r="699" spans="3:4" x14ac:dyDescent="0.45">
      <c r="C699" t="s">
        <v>8221</v>
      </c>
      <c r="D699">
        <v>114</v>
      </c>
    </row>
    <row r="700" spans="3:4" x14ac:dyDescent="0.45">
      <c r="C700" t="s">
        <v>8221</v>
      </c>
      <c r="D700">
        <v>29</v>
      </c>
    </row>
    <row r="701" spans="3:4" x14ac:dyDescent="0.45">
      <c r="C701" t="s">
        <v>8221</v>
      </c>
      <c r="D701">
        <v>890</v>
      </c>
    </row>
    <row r="702" spans="3:4" x14ac:dyDescent="0.45">
      <c r="C702" t="s">
        <v>8221</v>
      </c>
      <c r="D702">
        <v>31</v>
      </c>
    </row>
    <row r="703" spans="3:4" x14ac:dyDescent="0.45">
      <c r="C703" t="s">
        <v>8221</v>
      </c>
      <c r="D703">
        <v>21</v>
      </c>
    </row>
    <row r="704" spans="3:4" x14ac:dyDescent="0.45">
      <c r="C704" t="s">
        <v>8221</v>
      </c>
      <c r="D704">
        <v>37</v>
      </c>
    </row>
    <row r="705" spans="3:4" x14ac:dyDescent="0.45">
      <c r="C705" t="s">
        <v>8221</v>
      </c>
      <c r="D705">
        <v>7</v>
      </c>
    </row>
    <row r="706" spans="3:4" x14ac:dyDescent="0.45">
      <c r="C706" t="s">
        <v>8221</v>
      </c>
      <c r="D706">
        <v>4</v>
      </c>
    </row>
    <row r="707" spans="3:4" x14ac:dyDescent="0.45">
      <c r="C707" t="s">
        <v>8221</v>
      </c>
      <c r="D707">
        <v>5</v>
      </c>
    </row>
    <row r="708" spans="3:4" x14ac:dyDescent="0.45">
      <c r="C708" t="s">
        <v>8221</v>
      </c>
      <c r="D708">
        <v>0</v>
      </c>
    </row>
    <row r="709" spans="3:4" x14ac:dyDescent="0.45">
      <c r="C709" t="s">
        <v>8221</v>
      </c>
      <c r="D709">
        <v>456</v>
      </c>
    </row>
    <row r="710" spans="3:4" x14ac:dyDescent="0.45">
      <c r="C710" t="s">
        <v>8221</v>
      </c>
      <c r="D710">
        <v>369</v>
      </c>
    </row>
    <row r="711" spans="3:4" x14ac:dyDescent="0.45">
      <c r="C711" t="s">
        <v>8221</v>
      </c>
      <c r="D711">
        <v>2</v>
      </c>
    </row>
    <row r="712" spans="3:4" x14ac:dyDescent="0.45">
      <c r="C712" t="s">
        <v>8221</v>
      </c>
      <c r="D712">
        <v>0</v>
      </c>
    </row>
    <row r="713" spans="3:4" x14ac:dyDescent="0.45">
      <c r="C713" t="s">
        <v>8221</v>
      </c>
      <c r="D713">
        <v>338</v>
      </c>
    </row>
    <row r="714" spans="3:4" x14ac:dyDescent="0.45">
      <c r="C714" t="s">
        <v>8221</v>
      </c>
      <c r="D714">
        <v>4</v>
      </c>
    </row>
    <row r="715" spans="3:4" x14ac:dyDescent="0.45">
      <c r="C715" t="s">
        <v>8221</v>
      </c>
      <c r="D715">
        <v>1</v>
      </c>
    </row>
    <row r="716" spans="3:4" x14ac:dyDescent="0.45">
      <c r="C716" t="s">
        <v>8221</v>
      </c>
      <c r="D716">
        <v>28</v>
      </c>
    </row>
    <row r="717" spans="3:4" x14ac:dyDescent="0.45">
      <c r="C717" t="s">
        <v>8221</v>
      </c>
      <c r="D717">
        <v>12</v>
      </c>
    </row>
    <row r="718" spans="3:4" x14ac:dyDescent="0.45">
      <c r="C718" t="s">
        <v>8221</v>
      </c>
      <c r="D718">
        <v>16</v>
      </c>
    </row>
    <row r="719" spans="3:4" x14ac:dyDescent="0.45">
      <c r="C719" t="s">
        <v>8221</v>
      </c>
      <c r="D719">
        <v>4</v>
      </c>
    </row>
    <row r="720" spans="3:4" x14ac:dyDescent="0.45">
      <c r="C720" t="s">
        <v>8221</v>
      </c>
      <c r="D720">
        <v>4</v>
      </c>
    </row>
    <row r="721" spans="3:4" x14ac:dyDescent="0.45">
      <c r="C721" t="s">
        <v>8221</v>
      </c>
      <c r="D721">
        <v>10</v>
      </c>
    </row>
    <row r="722" spans="3:4" hidden="1" x14ac:dyDescent="0.45">
      <c r="C722" t="s">
        <v>8219</v>
      </c>
      <c r="D722">
        <v>41</v>
      </c>
    </row>
    <row r="723" spans="3:4" hidden="1" x14ac:dyDescent="0.45">
      <c r="C723" t="s">
        <v>8219</v>
      </c>
      <c r="D723">
        <v>119</v>
      </c>
    </row>
    <row r="724" spans="3:4" hidden="1" x14ac:dyDescent="0.45">
      <c r="C724" t="s">
        <v>8219</v>
      </c>
      <c r="D724">
        <v>153</v>
      </c>
    </row>
    <row r="725" spans="3:4" hidden="1" x14ac:dyDescent="0.45">
      <c r="C725" t="s">
        <v>8219</v>
      </c>
      <c r="D725">
        <v>100</v>
      </c>
    </row>
    <row r="726" spans="3:4" hidden="1" x14ac:dyDescent="0.45">
      <c r="C726" t="s">
        <v>8219</v>
      </c>
      <c r="D726">
        <v>143</v>
      </c>
    </row>
    <row r="727" spans="3:4" hidden="1" x14ac:dyDescent="0.45">
      <c r="C727" t="s">
        <v>8219</v>
      </c>
      <c r="D727">
        <v>140</v>
      </c>
    </row>
    <row r="728" spans="3:4" hidden="1" x14ac:dyDescent="0.45">
      <c r="C728" t="s">
        <v>8219</v>
      </c>
      <c r="D728">
        <v>35</v>
      </c>
    </row>
    <row r="729" spans="3:4" hidden="1" x14ac:dyDescent="0.45">
      <c r="C729" t="s">
        <v>8219</v>
      </c>
      <c r="D729">
        <v>149</v>
      </c>
    </row>
    <row r="730" spans="3:4" hidden="1" x14ac:dyDescent="0.45">
      <c r="C730" t="s">
        <v>8219</v>
      </c>
      <c r="D730">
        <v>130</v>
      </c>
    </row>
    <row r="731" spans="3:4" hidden="1" x14ac:dyDescent="0.45">
      <c r="C731" t="s">
        <v>8219</v>
      </c>
      <c r="D731">
        <v>120</v>
      </c>
    </row>
    <row r="732" spans="3:4" hidden="1" x14ac:dyDescent="0.45">
      <c r="C732" t="s">
        <v>8219</v>
      </c>
      <c r="D732">
        <v>265</v>
      </c>
    </row>
    <row r="733" spans="3:4" hidden="1" x14ac:dyDescent="0.45">
      <c r="C733" t="s">
        <v>8219</v>
      </c>
      <c r="D733">
        <v>71</v>
      </c>
    </row>
    <row r="734" spans="3:4" hidden="1" x14ac:dyDescent="0.45">
      <c r="C734" t="s">
        <v>8219</v>
      </c>
      <c r="D734">
        <v>13</v>
      </c>
    </row>
    <row r="735" spans="3:4" hidden="1" x14ac:dyDescent="0.45">
      <c r="C735" t="s">
        <v>8219</v>
      </c>
      <c r="D735">
        <v>169</v>
      </c>
    </row>
    <row r="736" spans="3:4" hidden="1" x14ac:dyDescent="0.45">
      <c r="C736" t="s">
        <v>8219</v>
      </c>
      <c r="D736">
        <v>57</v>
      </c>
    </row>
    <row r="737" spans="3:4" hidden="1" x14ac:dyDescent="0.45">
      <c r="C737" t="s">
        <v>8219</v>
      </c>
      <c r="D737">
        <v>229</v>
      </c>
    </row>
    <row r="738" spans="3:4" hidden="1" x14ac:dyDescent="0.45">
      <c r="C738" t="s">
        <v>8219</v>
      </c>
      <c r="D738">
        <v>108</v>
      </c>
    </row>
    <row r="739" spans="3:4" hidden="1" x14ac:dyDescent="0.45">
      <c r="C739" t="s">
        <v>8219</v>
      </c>
      <c r="D739">
        <v>108</v>
      </c>
    </row>
    <row r="740" spans="3:4" hidden="1" x14ac:dyDescent="0.45">
      <c r="C740" t="s">
        <v>8219</v>
      </c>
      <c r="D740">
        <v>41</v>
      </c>
    </row>
    <row r="741" spans="3:4" hidden="1" x14ac:dyDescent="0.45">
      <c r="C741" t="s">
        <v>8219</v>
      </c>
      <c r="D741">
        <v>139</v>
      </c>
    </row>
    <row r="742" spans="3:4" hidden="1" x14ac:dyDescent="0.45">
      <c r="C742" t="s">
        <v>8219</v>
      </c>
      <c r="D742">
        <v>19</v>
      </c>
    </row>
    <row r="743" spans="3:4" hidden="1" x14ac:dyDescent="0.45">
      <c r="C743" t="s">
        <v>8219</v>
      </c>
      <c r="D743">
        <v>94</v>
      </c>
    </row>
    <row r="744" spans="3:4" hidden="1" x14ac:dyDescent="0.45">
      <c r="C744" t="s">
        <v>8219</v>
      </c>
      <c r="D744">
        <v>23</v>
      </c>
    </row>
    <row r="745" spans="3:4" hidden="1" x14ac:dyDescent="0.45">
      <c r="C745" t="s">
        <v>8219</v>
      </c>
      <c r="D745">
        <v>15</v>
      </c>
    </row>
    <row r="746" spans="3:4" hidden="1" x14ac:dyDescent="0.45">
      <c r="C746" t="s">
        <v>8219</v>
      </c>
      <c r="D746">
        <v>62</v>
      </c>
    </row>
    <row r="747" spans="3:4" hidden="1" x14ac:dyDescent="0.45">
      <c r="C747" t="s">
        <v>8219</v>
      </c>
      <c r="D747">
        <v>74</v>
      </c>
    </row>
    <row r="748" spans="3:4" hidden="1" x14ac:dyDescent="0.45">
      <c r="C748" t="s">
        <v>8219</v>
      </c>
      <c r="D748">
        <v>97</v>
      </c>
    </row>
    <row r="749" spans="3:4" hidden="1" x14ac:dyDescent="0.45">
      <c r="C749" t="s">
        <v>8219</v>
      </c>
      <c r="D749">
        <v>55</v>
      </c>
    </row>
    <row r="750" spans="3:4" hidden="1" x14ac:dyDescent="0.45">
      <c r="C750" t="s">
        <v>8219</v>
      </c>
      <c r="D750">
        <v>44</v>
      </c>
    </row>
    <row r="751" spans="3:4" hidden="1" x14ac:dyDescent="0.45">
      <c r="C751" t="s">
        <v>8219</v>
      </c>
      <c r="D751">
        <v>110</v>
      </c>
    </row>
    <row r="752" spans="3:4" hidden="1" x14ac:dyDescent="0.45">
      <c r="C752" t="s">
        <v>8219</v>
      </c>
      <c r="D752">
        <v>59</v>
      </c>
    </row>
    <row r="753" spans="3:4" hidden="1" x14ac:dyDescent="0.45">
      <c r="C753" t="s">
        <v>8219</v>
      </c>
      <c r="D753">
        <v>62</v>
      </c>
    </row>
    <row r="754" spans="3:4" hidden="1" x14ac:dyDescent="0.45">
      <c r="C754" t="s">
        <v>8219</v>
      </c>
      <c r="D754">
        <v>105</v>
      </c>
    </row>
    <row r="755" spans="3:4" hidden="1" x14ac:dyDescent="0.45">
      <c r="C755" t="s">
        <v>8219</v>
      </c>
      <c r="D755">
        <v>26</v>
      </c>
    </row>
    <row r="756" spans="3:4" hidden="1" x14ac:dyDescent="0.45">
      <c r="C756" t="s">
        <v>8219</v>
      </c>
      <c r="D756">
        <v>49</v>
      </c>
    </row>
    <row r="757" spans="3:4" hidden="1" x14ac:dyDescent="0.45">
      <c r="C757" t="s">
        <v>8219</v>
      </c>
      <c r="D757">
        <v>68</v>
      </c>
    </row>
    <row r="758" spans="3:4" hidden="1" x14ac:dyDescent="0.45">
      <c r="C758" t="s">
        <v>8219</v>
      </c>
      <c r="D758">
        <v>22</v>
      </c>
    </row>
    <row r="759" spans="3:4" hidden="1" x14ac:dyDescent="0.45">
      <c r="C759" t="s">
        <v>8219</v>
      </c>
      <c r="D759">
        <v>18</v>
      </c>
    </row>
    <row r="760" spans="3:4" hidden="1" x14ac:dyDescent="0.45">
      <c r="C760" t="s">
        <v>8219</v>
      </c>
      <c r="D760">
        <v>19</v>
      </c>
    </row>
    <row r="761" spans="3:4" hidden="1" x14ac:dyDescent="0.45">
      <c r="C761" t="s">
        <v>8219</v>
      </c>
      <c r="D761">
        <v>99</v>
      </c>
    </row>
    <row r="762" spans="3:4" x14ac:dyDescent="0.45">
      <c r="C762" t="s">
        <v>8221</v>
      </c>
      <c r="D762">
        <v>0</v>
      </c>
    </row>
    <row r="763" spans="3:4" x14ac:dyDescent="0.45">
      <c r="C763" t="s">
        <v>8221</v>
      </c>
      <c r="D763">
        <v>6</v>
      </c>
    </row>
    <row r="764" spans="3:4" x14ac:dyDescent="0.45">
      <c r="C764" t="s">
        <v>8221</v>
      </c>
      <c r="D764">
        <v>0</v>
      </c>
    </row>
    <row r="765" spans="3:4" x14ac:dyDescent="0.45">
      <c r="C765" t="s">
        <v>8221</v>
      </c>
      <c r="D765">
        <v>1</v>
      </c>
    </row>
    <row r="766" spans="3:4" x14ac:dyDescent="0.45">
      <c r="C766" t="s">
        <v>8221</v>
      </c>
      <c r="D766">
        <v>0</v>
      </c>
    </row>
    <row r="767" spans="3:4" x14ac:dyDescent="0.45">
      <c r="C767" t="s">
        <v>8221</v>
      </c>
      <c r="D767">
        <v>44</v>
      </c>
    </row>
    <row r="768" spans="3:4" x14ac:dyDescent="0.45">
      <c r="C768" t="s">
        <v>8221</v>
      </c>
      <c r="D768">
        <v>0</v>
      </c>
    </row>
    <row r="769" spans="3:4" x14ac:dyDescent="0.45">
      <c r="C769" t="s">
        <v>8221</v>
      </c>
      <c r="D769">
        <v>3</v>
      </c>
    </row>
    <row r="770" spans="3:4" x14ac:dyDescent="0.45">
      <c r="C770" t="s">
        <v>8221</v>
      </c>
      <c r="D770">
        <v>0</v>
      </c>
    </row>
    <row r="771" spans="3:4" x14ac:dyDescent="0.45">
      <c r="C771" t="s">
        <v>8221</v>
      </c>
      <c r="D771">
        <v>52</v>
      </c>
    </row>
    <row r="772" spans="3:4" x14ac:dyDescent="0.45">
      <c r="C772" t="s">
        <v>8221</v>
      </c>
      <c r="D772">
        <v>0</v>
      </c>
    </row>
    <row r="773" spans="3:4" x14ac:dyDescent="0.45">
      <c r="C773" t="s">
        <v>8221</v>
      </c>
      <c r="D773">
        <v>1</v>
      </c>
    </row>
    <row r="774" spans="3:4" x14ac:dyDescent="0.45">
      <c r="C774" t="s">
        <v>8221</v>
      </c>
      <c r="D774">
        <v>1</v>
      </c>
    </row>
    <row r="775" spans="3:4" x14ac:dyDescent="0.45">
      <c r="C775" t="s">
        <v>8221</v>
      </c>
      <c r="D775">
        <v>2</v>
      </c>
    </row>
    <row r="776" spans="3:4" x14ac:dyDescent="0.45">
      <c r="C776" t="s">
        <v>8221</v>
      </c>
      <c r="D776">
        <v>9</v>
      </c>
    </row>
    <row r="777" spans="3:4" x14ac:dyDescent="0.45">
      <c r="C777" t="s">
        <v>8221</v>
      </c>
      <c r="D777">
        <v>5</v>
      </c>
    </row>
    <row r="778" spans="3:4" x14ac:dyDescent="0.45">
      <c r="C778" t="s">
        <v>8221</v>
      </c>
      <c r="D778">
        <v>57</v>
      </c>
    </row>
    <row r="779" spans="3:4" x14ac:dyDescent="0.45">
      <c r="C779" t="s">
        <v>8221</v>
      </c>
      <c r="D779">
        <v>3</v>
      </c>
    </row>
    <row r="780" spans="3:4" x14ac:dyDescent="0.45">
      <c r="C780" t="s">
        <v>8221</v>
      </c>
      <c r="D780">
        <v>1</v>
      </c>
    </row>
    <row r="781" spans="3:4" x14ac:dyDescent="0.45">
      <c r="C781" t="s">
        <v>8221</v>
      </c>
      <c r="D781">
        <v>6</v>
      </c>
    </row>
    <row r="782" spans="3:4" hidden="1" x14ac:dyDescent="0.45">
      <c r="C782" t="s">
        <v>8219</v>
      </c>
      <c r="D782">
        <v>27</v>
      </c>
    </row>
    <row r="783" spans="3:4" hidden="1" x14ac:dyDescent="0.45">
      <c r="C783" t="s">
        <v>8219</v>
      </c>
      <c r="D783">
        <v>25</v>
      </c>
    </row>
    <row r="784" spans="3:4" hidden="1" x14ac:dyDescent="0.45">
      <c r="C784" t="s">
        <v>8219</v>
      </c>
      <c r="D784">
        <v>14</v>
      </c>
    </row>
    <row r="785" spans="3:4" hidden="1" x14ac:dyDescent="0.45">
      <c r="C785" t="s">
        <v>8219</v>
      </c>
      <c r="D785">
        <v>35</v>
      </c>
    </row>
    <row r="786" spans="3:4" hidden="1" x14ac:dyDescent="0.45">
      <c r="C786" t="s">
        <v>8219</v>
      </c>
      <c r="D786">
        <v>10</v>
      </c>
    </row>
    <row r="787" spans="3:4" hidden="1" x14ac:dyDescent="0.45">
      <c r="C787" t="s">
        <v>8219</v>
      </c>
      <c r="D787">
        <v>29</v>
      </c>
    </row>
    <row r="788" spans="3:4" hidden="1" x14ac:dyDescent="0.45">
      <c r="C788" t="s">
        <v>8219</v>
      </c>
      <c r="D788">
        <v>44</v>
      </c>
    </row>
    <row r="789" spans="3:4" hidden="1" x14ac:dyDescent="0.45">
      <c r="C789" t="s">
        <v>8219</v>
      </c>
      <c r="D789">
        <v>17</v>
      </c>
    </row>
    <row r="790" spans="3:4" hidden="1" x14ac:dyDescent="0.45">
      <c r="C790" t="s">
        <v>8219</v>
      </c>
      <c r="D790">
        <v>34</v>
      </c>
    </row>
    <row r="791" spans="3:4" hidden="1" x14ac:dyDescent="0.45">
      <c r="C791" t="s">
        <v>8219</v>
      </c>
      <c r="D791">
        <v>14</v>
      </c>
    </row>
    <row r="792" spans="3:4" hidden="1" x14ac:dyDescent="0.45">
      <c r="C792" t="s">
        <v>8219</v>
      </c>
      <c r="D792">
        <v>156</v>
      </c>
    </row>
    <row r="793" spans="3:4" hidden="1" x14ac:dyDescent="0.45">
      <c r="C793" t="s">
        <v>8219</v>
      </c>
      <c r="D793">
        <v>128</v>
      </c>
    </row>
    <row r="794" spans="3:4" hidden="1" x14ac:dyDescent="0.45">
      <c r="C794" t="s">
        <v>8219</v>
      </c>
      <c r="D794">
        <v>60</v>
      </c>
    </row>
    <row r="795" spans="3:4" hidden="1" x14ac:dyDescent="0.45">
      <c r="C795" t="s">
        <v>8219</v>
      </c>
      <c r="D795">
        <v>32</v>
      </c>
    </row>
    <row r="796" spans="3:4" hidden="1" x14ac:dyDescent="0.45">
      <c r="C796" t="s">
        <v>8219</v>
      </c>
      <c r="D796">
        <v>53</v>
      </c>
    </row>
    <row r="797" spans="3:4" hidden="1" x14ac:dyDescent="0.45">
      <c r="C797" t="s">
        <v>8219</v>
      </c>
      <c r="D797">
        <v>184</v>
      </c>
    </row>
    <row r="798" spans="3:4" hidden="1" x14ac:dyDescent="0.45">
      <c r="C798" t="s">
        <v>8219</v>
      </c>
      <c r="D798">
        <v>90</v>
      </c>
    </row>
    <row r="799" spans="3:4" hidden="1" x14ac:dyDescent="0.45">
      <c r="C799" t="s">
        <v>8219</v>
      </c>
      <c r="D799">
        <v>71</v>
      </c>
    </row>
    <row r="800" spans="3:4" hidden="1" x14ac:dyDescent="0.45">
      <c r="C800" t="s">
        <v>8219</v>
      </c>
      <c r="D800">
        <v>87</v>
      </c>
    </row>
    <row r="801" spans="3:4" hidden="1" x14ac:dyDescent="0.45">
      <c r="C801" t="s">
        <v>8219</v>
      </c>
      <c r="D801">
        <v>28</v>
      </c>
    </row>
    <row r="802" spans="3:4" hidden="1" x14ac:dyDescent="0.45">
      <c r="C802" t="s">
        <v>8219</v>
      </c>
      <c r="D802">
        <v>56</v>
      </c>
    </row>
    <row r="803" spans="3:4" hidden="1" x14ac:dyDescent="0.45">
      <c r="C803" t="s">
        <v>8219</v>
      </c>
      <c r="D803">
        <v>51</v>
      </c>
    </row>
    <row r="804" spans="3:4" hidden="1" x14ac:dyDescent="0.45">
      <c r="C804" t="s">
        <v>8219</v>
      </c>
      <c r="D804">
        <v>75</v>
      </c>
    </row>
    <row r="805" spans="3:4" hidden="1" x14ac:dyDescent="0.45">
      <c r="C805" t="s">
        <v>8219</v>
      </c>
      <c r="D805">
        <v>38</v>
      </c>
    </row>
    <row r="806" spans="3:4" hidden="1" x14ac:dyDescent="0.45">
      <c r="C806" t="s">
        <v>8219</v>
      </c>
      <c r="D806">
        <v>18</v>
      </c>
    </row>
    <row r="807" spans="3:4" hidden="1" x14ac:dyDescent="0.45">
      <c r="C807" t="s">
        <v>8219</v>
      </c>
      <c r="D807">
        <v>54</v>
      </c>
    </row>
    <row r="808" spans="3:4" hidden="1" x14ac:dyDescent="0.45">
      <c r="C808" t="s">
        <v>8219</v>
      </c>
      <c r="D808">
        <v>71</v>
      </c>
    </row>
    <row r="809" spans="3:4" hidden="1" x14ac:dyDescent="0.45">
      <c r="C809" t="s">
        <v>8219</v>
      </c>
      <c r="D809">
        <v>57</v>
      </c>
    </row>
    <row r="810" spans="3:4" hidden="1" x14ac:dyDescent="0.45">
      <c r="C810" t="s">
        <v>8219</v>
      </c>
      <c r="D810">
        <v>43</v>
      </c>
    </row>
    <row r="811" spans="3:4" hidden="1" x14ac:dyDescent="0.45">
      <c r="C811" t="s">
        <v>8219</v>
      </c>
      <c r="D811">
        <v>52</v>
      </c>
    </row>
    <row r="812" spans="3:4" hidden="1" x14ac:dyDescent="0.45">
      <c r="C812" t="s">
        <v>8219</v>
      </c>
      <c r="D812">
        <v>27</v>
      </c>
    </row>
    <row r="813" spans="3:4" hidden="1" x14ac:dyDescent="0.45">
      <c r="C813" t="s">
        <v>8219</v>
      </c>
      <c r="D813">
        <v>12</v>
      </c>
    </row>
    <row r="814" spans="3:4" hidden="1" x14ac:dyDescent="0.45">
      <c r="C814" t="s">
        <v>8219</v>
      </c>
      <c r="D814">
        <v>33</v>
      </c>
    </row>
    <row r="815" spans="3:4" hidden="1" x14ac:dyDescent="0.45">
      <c r="C815" t="s">
        <v>8219</v>
      </c>
      <c r="D815">
        <v>96</v>
      </c>
    </row>
    <row r="816" spans="3:4" hidden="1" x14ac:dyDescent="0.45">
      <c r="C816" t="s">
        <v>8219</v>
      </c>
      <c r="D816">
        <v>28</v>
      </c>
    </row>
    <row r="817" spans="3:4" hidden="1" x14ac:dyDescent="0.45">
      <c r="C817" t="s">
        <v>8219</v>
      </c>
      <c r="D817">
        <v>43</v>
      </c>
    </row>
    <row r="818" spans="3:4" hidden="1" x14ac:dyDescent="0.45">
      <c r="C818" t="s">
        <v>8219</v>
      </c>
      <c r="D818">
        <v>205</v>
      </c>
    </row>
    <row r="819" spans="3:4" hidden="1" x14ac:dyDescent="0.45">
      <c r="C819" t="s">
        <v>8219</v>
      </c>
      <c r="D819">
        <v>23</v>
      </c>
    </row>
    <row r="820" spans="3:4" hidden="1" x14ac:dyDescent="0.45">
      <c r="C820" t="s">
        <v>8219</v>
      </c>
      <c r="D820">
        <v>19</v>
      </c>
    </row>
    <row r="821" spans="3:4" hidden="1" x14ac:dyDescent="0.45">
      <c r="C821" t="s">
        <v>8219</v>
      </c>
      <c r="D821">
        <v>14</v>
      </c>
    </row>
    <row r="822" spans="3:4" hidden="1" x14ac:dyDescent="0.45">
      <c r="C822" t="s">
        <v>8219</v>
      </c>
      <c r="D822">
        <v>38</v>
      </c>
    </row>
    <row r="823" spans="3:4" hidden="1" x14ac:dyDescent="0.45">
      <c r="C823" t="s">
        <v>8219</v>
      </c>
      <c r="D823">
        <v>78</v>
      </c>
    </row>
    <row r="824" spans="3:4" hidden="1" x14ac:dyDescent="0.45">
      <c r="C824" t="s">
        <v>8219</v>
      </c>
      <c r="D824">
        <v>69</v>
      </c>
    </row>
    <row r="825" spans="3:4" hidden="1" x14ac:dyDescent="0.45">
      <c r="C825" t="s">
        <v>8219</v>
      </c>
      <c r="D825">
        <v>33</v>
      </c>
    </row>
    <row r="826" spans="3:4" hidden="1" x14ac:dyDescent="0.45">
      <c r="C826" t="s">
        <v>8219</v>
      </c>
      <c r="D826">
        <v>54</v>
      </c>
    </row>
    <row r="827" spans="3:4" hidden="1" x14ac:dyDescent="0.45">
      <c r="C827" t="s">
        <v>8219</v>
      </c>
      <c r="D827">
        <v>99</v>
      </c>
    </row>
    <row r="828" spans="3:4" hidden="1" x14ac:dyDescent="0.45">
      <c r="C828" t="s">
        <v>8219</v>
      </c>
      <c r="D828">
        <v>49</v>
      </c>
    </row>
    <row r="829" spans="3:4" hidden="1" x14ac:dyDescent="0.45">
      <c r="C829" t="s">
        <v>8219</v>
      </c>
      <c r="D829">
        <v>11</v>
      </c>
    </row>
    <row r="830" spans="3:4" hidden="1" x14ac:dyDescent="0.45">
      <c r="C830" t="s">
        <v>8219</v>
      </c>
      <c r="D830">
        <v>38</v>
      </c>
    </row>
    <row r="831" spans="3:4" hidden="1" x14ac:dyDescent="0.45">
      <c r="C831" t="s">
        <v>8219</v>
      </c>
      <c r="D831">
        <v>16</v>
      </c>
    </row>
    <row r="832" spans="3:4" hidden="1" x14ac:dyDescent="0.45">
      <c r="C832" t="s">
        <v>8219</v>
      </c>
      <c r="D832">
        <v>32</v>
      </c>
    </row>
    <row r="833" spans="3:4" hidden="1" x14ac:dyDescent="0.45">
      <c r="C833" t="s">
        <v>8219</v>
      </c>
      <c r="D833">
        <v>20</v>
      </c>
    </row>
    <row r="834" spans="3:4" hidden="1" x14ac:dyDescent="0.45">
      <c r="C834" t="s">
        <v>8219</v>
      </c>
      <c r="D834">
        <v>154</v>
      </c>
    </row>
    <row r="835" spans="3:4" hidden="1" x14ac:dyDescent="0.45">
      <c r="C835" t="s">
        <v>8219</v>
      </c>
      <c r="D835">
        <v>41</v>
      </c>
    </row>
    <row r="836" spans="3:4" hidden="1" x14ac:dyDescent="0.45">
      <c r="C836" t="s">
        <v>8219</v>
      </c>
      <c r="D836">
        <v>75</v>
      </c>
    </row>
    <row r="837" spans="3:4" hidden="1" x14ac:dyDescent="0.45">
      <c r="C837" t="s">
        <v>8219</v>
      </c>
      <c r="D837">
        <v>40</v>
      </c>
    </row>
    <row r="838" spans="3:4" hidden="1" x14ac:dyDescent="0.45">
      <c r="C838" t="s">
        <v>8219</v>
      </c>
      <c r="D838">
        <v>46</v>
      </c>
    </row>
    <row r="839" spans="3:4" hidden="1" x14ac:dyDescent="0.45">
      <c r="C839" t="s">
        <v>8219</v>
      </c>
      <c r="D839">
        <v>62</v>
      </c>
    </row>
    <row r="840" spans="3:4" hidden="1" x14ac:dyDescent="0.45">
      <c r="C840" t="s">
        <v>8219</v>
      </c>
      <c r="D840">
        <v>61</v>
      </c>
    </row>
    <row r="841" spans="3:4" hidden="1" x14ac:dyDescent="0.45">
      <c r="C841" t="s">
        <v>8219</v>
      </c>
      <c r="D841">
        <v>96</v>
      </c>
    </row>
    <row r="842" spans="3:4" hidden="1" x14ac:dyDescent="0.45">
      <c r="C842" t="s">
        <v>8219</v>
      </c>
      <c r="D842">
        <v>190</v>
      </c>
    </row>
    <row r="843" spans="3:4" hidden="1" x14ac:dyDescent="0.45">
      <c r="C843" t="s">
        <v>8219</v>
      </c>
      <c r="D843">
        <v>94</v>
      </c>
    </row>
    <row r="844" spans="3:4" hidden="1" x14ac:dyDescent="0.45">
      <c r="C844" t="s">
        <v>8219</v>
      </c>
      <c r="D844">
        <v>39</v>
      </c>
    </row>
    <row r="845" spans="3:4" hidden="1" x14ac:dyDescent="0.45">
      <c r="C845" t="s">
        <v>8219</v>
      </c>
      <c r="D845">
        <v>127</v>
      </c>
    </row>
    <row r="846" spans="3:4" hidden="1" x14ac:dyDescent="0.45">
      <c r="C846" t="s">
        <v>8219</v>
      </c>
      <c r="D846">
        <v>159</v>
      </c>
    </row>
    <row r="847" spans="3:4" hidden="1" x14ac:dyDescent="0.45">
      <c r="C847" t="s">
        <v>8219</v>
      </c>
      <c r="D847">
        <v>177</v>
      </c>
    </row>
    <row r="848" spans="3:4" hidden="1" x14ac:dyDescent="0.45">
      <c r="C848" t="s">
        <v>8219</v>
      </c>
      <c r="D848">
        <v>47</v>
      </c>
    </row>
    <row r="849" spans="3:4" hidden="1" x14ac:dyDescent="0.45">
      <c r="C849" t="s">
        <v>8219</v>
      </c>
      <c r="D849">
        <v>1</v>
      </c>
    </row>
    <row r="850" spans="3:4" hidden="1" x14ac:dyDescent="0.45">
      <c r="C850" t="s">
        <v>8219</v>
      </c>
      <c r="D850">
        <v>16</v>
      </c>
    </row>
    <row r="851" spans="3:4" hidden="1" x14ac:dyDescent="0.45">
      <c r="C851" t="s">
        <v>8219</v>
      </c>
      <c r="D851">
        <v>115</v>
      </c>
    </row>
    <row r="852" spans="3:4" hidden="1" x14ac:dyDescent="0.45">
      <c r="C852" t="s">
        <v>8219</v>
      </c>
      <c r="D852">
        <v>133</v>
      </c>
    </row>
    <row r="853" spans="3:4" hidden="1" x14ac:dyDescent="0.45">
      <c r="C853" t="s">
        <v>8219</v>
      </c>
      <c r="D853">
        <v>70</v>
      </c>
    </row>
    <row r="854" spans="3:4" hidden="1" x14ac:dyDescent="0.45">
      <c r="C854" t="s">
        <v>8219</v>
      </c>
      <c r="D854">
        <v>62</v>
      </c>
    </row>
    <row r="855" spans="3:4" hidden="1" x14ac:dyDescent="0.45">
      <c r="C855" t="s">
        <v>8219</v>
      </c>
      <c r="D855">
        <v>10</v>
      </c>
    </row>
    <row r="856" spans="3:4" hidden="1" x14ac:dyDescent="0.45">
      <c r="C856" t="s">
        <v>8219</v>
      </c>
      <c r="D856">
        <v>499</v>
      </c>
    </row>
    <row r="857" spans="3:4" hidden="1" x14ac:dyDescent="0.45">
      <c r="C857" t="s">
        <v>8219</v>
      </c>
      <c r="D857">
        <v>47</v>
      </c>
    </row>
    <row r="858" spans="3:4" hidden="1" x14ac:dyDescent="0.45">
      <c r="C858" t="s">
        <v>8219</v>
      </c>
      <c r="D858">
        <v>28</v>
      </c>
    </row>
    <row r="859" spans="3:4" hidden="1" x14ac:dyDescent="0.45">
      <c r="C859" t="s">
        <v>8219</v>
      </c>
      <c r="D859">
        <v>24</v>
      </c>
    </row>
    <row r="860" spans="3:4" hidden="1" x14ac:dyDescent="0.45">
      <c r="C860" t="s">
        <v>8219</v>
      </c>
      <c r="D860">
        <v>76</v>
      </c>
    </row>
    <row r="861" spans="3:4" hidden="1" x14ac:dyDescent="0.45">
      <c r="C861" t="s">
        <v>8219</v>
      </c>
      <c r="D861">
        <v>98</v>
      </c>
    </row>
    <row r="862" spans="3:4" x14ac:dyDescent="0.45">
      <c r="C862" t="s">
        <v>8221</v>
      </c>
      <c r="D862">
        <v>48</v>
      </c>
    </row>
    <row r="863" spans="3:4" x14ac:dyDescent="0.45">
      <c r="C863" t="s">
        <v>8221</v>
      </c>
      <c r="D863">
        <v>2</v>
      </c>
    </row>
    <row r="864" spans="3:4" x14ac:dyDescent="0.45">
      <c r="C864" t="s">
        <v>8221</v>
      </c>
      <c r="D864">
        <v>4</v>
      </c>
    </row>
    <row r="865" spans="3:4" x14ac:dyDescent="0.45">
      <c r="C865" t="s">
        <v>8221</v>
      </c>
      <c r="D865">
        <v>5</v>
      </c>
    </row>
    <row r="866" spans="3:4" x14ac:dyDescent="0.45">
      <c r="C866" t="s">
        <v>8221</v>
      </c>
      <c r="D866">
        <v>79</v>
      </c>
    </row>
    <row r="867" spans="3:4" x14ac:dyDescent="0.45">
      <c r="C867" t="s">
        <v>8221</v>
      </c>
      <c r="D867">
        <v>2</v>
      </c>
    </row>
    <row r="868" spans="3:4" x14ac:dyDescent="0.45">
      <c r="C868" t="s">
        <v>8221</v>
      </c>
      <c r="D868">
        <v>11</v>
      </c>
    </row>
    <row r="869" spans="3:4" x14ac:dyDescent="0.45">
      <c r="C869" t="s">
        <v>8221</v>
      </c>
      <c r="D869">
        <v>11</v>
      </c>
    </row>
    <row r="870" spans="3:4" x14ac:dyDescent="0.45">
      <c r="C870" t="s">
        <v>8221</v>
      </c>
      <c r="D870">
        <v>1</v>
      </c>
    </row>
    <row r="871" spans="3:4" x14ac:dyDescent="0.45">
      <c r="C871" t="s">
        <v>8221</v>
      </c>
      <c r="D871">
        <v>3</v>
      </c>
    </row>
    <row r="872" spans="3:4" x14ac:dyDescent="0.45">
      <c r="C872" t="s">
        <v>8221</v>
      </c>
      <c r="D872">
        <v>5</v>
      </c>
    </row>
    <row r="873" spans="3:4" x14ac:dyDescent="0.45">
      <c r="C873" t="s">
        <v>8221</v>
      </c>
      <c r="D873">
        <v>12</v>
      </c>
    </row>
    <row r="874" spans="3:4" x14ac:dyDescent="0.45">
      <c r="C874" t="s">
        <v>8221</v>
      </c>
      <c r="D874">
        <v>2</v>
      </c>
    </row>
    <row r="875" spans="3:4" x14ac:dyDescent="0.45">
      <c r="C875" t="s">
        <v>8221</v>
      </c>
      <c r="D875">
        <v>5</v>
      </c>
    </row>
    <row r="876" spans="3:4" x14ac:dyDescent="0.45">
      <c r="C876" t="s">
        <v>8221</v>
      </c>
      <c r="D876">
        <v>21</v>
      </c>
    </row>
    <row r="877" spans="3:4" x14ac:dyDescent="0.45">
      <c r="C877" t="s">
        <v>8221</v>
      </c>
      <c r="D877">
        <v>0</v>
      </c>
    </row>
    <row r="878" spans="3:4" x14ac:dyDescent="0.45">
      <c r="C878" t="s">
        <v>8221</v>
      </c>
      <c r="D878">
        <v>45</v>
      </c>
    </row>
    <row r="879" spans="3:4" x14ac:dyDescent="0.45">
      <c r="C879" t="s">
        <v>8221</v>
      </c>
      <c r="D879">
        <v>29</v>
      </c>
    </row>
    <row r="880" spans="3:4" x14ac:dyDescent="0.45">
      <c r="C880" t="s">
        <v>8221</v>
      </c>
      <c r="D880">
        <v>2</v>
      </c>
    </row>
    <row r="881" spans="3:4" x14ac:dyDescent="0.45">
      <c r="C881" t="s">
        <v>8221</v>
      </c>
      <c r="D881">
        <v>30</v>
      </c>
    </row>
    <row r="882" spans="3:4" x14ac:dyDescent="0.45">
      <c r="C882" t="s">
        <v>8221</v>
      </c>
      <c r="D882">
        <v>8</v>
      </c>
    </row>
    <row r="883" spans="3:4" x14ac:dyDescent="0.45">
      <c r="C883" t="s">
        <v>8221</v>
      </c>
      <c r="D883">
        <v>1</v>
      </c>
    </row>
    <row r="884" spans="3:4" x14ac:dyDescent="0.45">
      <c r="C884" t="s">
        <v>8221</v>
      </c>
      <c r="D884">
        <v>14</v>
      </c>
    </row>
    <row r="885" spans="3:4" x14ac:dyDescent="0.45">
      <c r="C885" t="s">
        <v>8221</v>
      </c>
      <c r="D885">
        <v>24</v>
      </c>
    </row>
    <row r="886" spans="3:4" x14ac:dyDescent="0.45">
      <c r="C886" t="s">
        <v>8221</v>
      </c>
      <c r="D886">
        <v>2</v>
      </c>
    </row>
    <row r="887" spans="3:4" x14ac:dyDescent="0.45">
      <c r="C887" t="s">
        <v>8221</v>
      </c>
      <c r="D887">
        <v>21</v>
      </c>
    </row>
    <row r="888" spans="3:4" x14ac:dyDescent="0.45">
      <c r="C888" t="s">
        <v>8221</v>
      </c>
      <c r="D888">
        <v>7</v>
      </c>
    </row>
    <row r="889" spans="3:4" x14ac:dyDescent="0.45">
      <c r="C889" t="s">
        <v>8221</v>
      </c>
      <c r="D889">
        <v>0</v>
      </c>
    </row>
    <row r="890" spans="3:4" x14ac:dyDescent="0.45">
      <c r="C890" t="s">
        <v>8221</v>
      </c>
      <c r="D890">
        <v>4</v>
      </c>
    </row>
    <row r="891" spans="3:4" x14ac:dyDescent="0.45">
      <c r="C891" t="s">
        <v>8221</v>
      </c>
      <c r="D891">
        <v>32</v>
      </c>
    </row>
    <row r="892" spans="3:4" x14ac:dyDescent="0.45">
      <c r="C892" t="s">
        <v>8221</v>
      </c>
      <c r="D892">
        <v>4</v>
      </c>
    </row>
    <row r="893" spans="3:4" x14ac:dyDescent="0.45">
      <c r="C893" t="s">
        <v>8221</v>
      </c>
      <c r="D893">
        <v>9</v>
      </c>
    </row>
    <row r="894" spans="3:4" x14ac:dyDescent="0.45">
      <c r="C894" t="s">
        <v>8221</v>
      </c>
      <c r="D894">
        <v>17</v>
      </c>
    </row>
    <row r="895" spans="3:4" x14ac:dyDescent="0.45">
      <c r="C895" t="s">
        <v>8221</v>
      </c>
      <c r="D895">
        <v>5</v>
      </c>
    </row>
    <row r="896" spans="3:4" x14ac:dyDescent="0.45">
      <c r="C896" t="s">
        <v>8221</v>
      </c>
      <c r="D896">
        <v>53</v>
      </c>
    </row>
    <row r="897" spans="3:4" x14ac:dyDescent="0.45">
      <c r="C897" t="s">
        <v>8221</v>
      </c>
      <c r="D897">
        <v>7</v>
      </c>
    </row>
    <row r="898" spans="3:4" x14ac:dyDescent="0.45">
      <c r="C898" t="s">
        <v>8221</v>
      </c>
      <c r="D898">
        <v>72</v>
      </c>
    </row>
    <row r="899" spans="3:4" x14ac:dyDescent="0.45">
      <c r="C899" t="s">
        <v>8221</v>
      </c>
      <c r="D899">
        <v>0</v>
      </c>
    </row>
    <row r="900" spans="3:4" x14ac:dyDescent="0.45">
      <c r="C900" t="s">
        <v>8221</v>
      </c>
      <c r="D900">
        <v>2</v>
      </c>
    </row>
    <row r="901" spans="3:4" x14ac:dyDescent="0.45">
      <c r="C901" t="s">
        <v>8221</v>
      </c>
      <c r="D901">
        <v>8</v>
      </c>
    </row>
    <row r="902" spans="3:4" x14ac:dyDescent="0.45">
      <c r="C902" t="s">
        <v>8221</v>
      </c>
      <c r="D902">
        <v>2</v>
      </c>
    </row>
    <row r="903" spans="3:4" x14ac:dyDescent="0.45">
      <c r="C903" t="s">
        <v>8221</v>
      </c>
      <c r="D903">
        <v>0</v>
      </c>
    </row>
    <row r="904" spans="3:4" x14ac:dyDescent="0.45">
      <c r="C904" t="s">
        <v>8221</v>
      </c>
      <c r="D904">
        <v>3</v>
      </c>
    </row>
    <row r="905" spans="3:4" x14ac:dyDescent="0.45">
      <c r="C905" t="s">
        <v>8221</v>
      </c>
      <c r="D905">
        <v>4</v>
      </c>
    </row>
    <row r="906" spans="3:4" x14ac:dyDescent="0.45">
      <c r="C906" t="s">
        <v>8221</v>
      </c>
      <c r="D906">
        <v>3</v>
      </c>
    </row>
    <row r="907" spans="3:4" x14ac:dyDescent="0.45">
      <c r="C907" t="s">
        <v>8221</v>
      </c>
      <c r="D907">
        <v>6</v>
      </c>
    </row>
    <row r="908" spans="3:4" x14ac:dyDescent="0.45">
      <c r="C908" t="s">
        <v>8221</v>
      </c>
      <c r="D908">
        <v>0</v>
      </c>
    </row>
    <row r="909" spans="3:4" x14ac:dyDescent="0.45">
      <c r="C909" t="s">
        <v>8221</v>
      </c>
      <c r="D909">
        <v>0</v>
      </c>
    </row>
    <row r="910" spans="3:4" x14ac:dyDescent="0.45">
      <c r="C910" t="s">
        <v>8221</v>
      </c>
      <c r="D910">
        <v>0</v>
      </c>
    </row>
    <row r="911" spans="3:4" x14ac:dyDescent="0.45">
      <c r="C911" t="s">
        <v>8221</v>
      </c>
      <c r="D911">
        <v>8</v>
      </c>
    </row>
    <row r="912" spans="3:4" x14ac:dyDescent="0.45">
      <c r="C912" t="s">
        <v>8221</v>
      </c>
      <c r="D912">
        <v>5</v>
      </c>
    </row>
    <row r="913" spans="3:4" x14ac:dyDescent="0.45">
      <c r="C913" t="s">
        <v>8221</v>
      </c>
      <c r="D913">
        <v>0</v>
      </c>
    </row>
    <row r="914" spans="3:4" x14ac:dyDescent="0.45">
      <c r="C914" t="s">
        <v>8221</v>
      </c>
      <c r="D914">
        <v>2</v>
      </c>
    </row>
    <row r="915" spans="3:4" x14ac:dyDescent="0.45">
      <c r="C915" t="s">
        <v>8221</v>
      </c>
      <c r="D915">
        <v>24</v>
      </c>
    </row>
    <row r="916" spans="3:4" x14ac:dyDescent="0.45">
      <c r="C916" t="s">
        <v>8221</v>
      </c>
      <c r="D916">
        <v>0</v>
      </c>
    </row>
    <row r="917" spans="3:4" x14ac:dyDescent="0.45">
      <c r="C917" t="s">
        <v>8221</v>
      </c>
      <c r="D917">
        <v>9</v>
      </c>
    </row>
    <row r="918" spans="3:4" x14ac:dyDescent="0.45">
      <c r="C918" t="s">
        <v>8221</v>
      </c>
      <c r="D918">
        <v>0</v>
      </c>
    </row>
    <row r="919" spans="3:4" x14ac:dyDescent="0.45">
      <c r="C919" t="s">
        <v>8221</v>
      </c>
      <c r="D919">
        <v>1</v>
      </c>
    </row>
    <row r="920" spans="3:4" x14ac:dyDescent="0.45">
      <c r="C920" t="s">
        <v>8221</v>
      </c>
      <c r="D920">
        <v>10</v>
      </c>
    </row>
    <row r="921" spans="3:4" x14ac:dyDescent="0.45">
      <c r="C921" t="s">
        <v>8221</v>
      </c>
      <c r="D921">
        <v>1</v>
      </c>
    </row>
    <row r="922" spans="3:4" x14ac:dyDescent="0.45">
      <c r="C922" t="s">
        <v>8221</v>
      </c>
      <c r="D922">
        <v>0</v>
      </c>
    </row>
    <row r="923" spans="3:4" x14ac:dyDescent="0.45">
      <c r="C923" t="s">
        <v>8221</v>
      </c>
      <c r="D923">
        <v>20</v>
      </c>
    </row>
    <row r="924" spans="3:4" x14ac:dyDescent="0.45">
      <c r="C924" t="s">
        <v>8221</v>
      </c>
      <c r="D924">
        <v>30</v>
      </c>
    </row>
    <row r="925" spans="3:4" x14ac:dyDescent="0.45">
      <c r="C925" t="s">
        <v>8221</v>
      </c>
      <c r="D925">
        <v>6</v>
      </c>
    </row>
    <row r="926" spans="3:4" x14ac:dyDescent="0.45">
      <c r="C926" t="s">
        <v>8221</v>
      </c>
      <c r="D926">
        <v>15</v>
      </c>
    </row>
    <row r="927" spans="3:4" x14ac:dyDescent="0.45">
      <c r="C927" t="s">
        <v>8221</v>
      </c>
      <c r="D927">
        <v>5</v>
      </c>
    </row>
    <row r="928" spans="3:4" x14ac:dyDescent="0.45">
      <c r="C928" t="s">
        <v>8221</v>
      </c>
      <c r="D928">
        <v>0</v>
      </c>
    </row>
    <row r="929" spans="3:4" x14ac:dyDescent="0.45">
      <c r="C929" t="s">
        <v>8221</v>
      </c>
      <c r="D929">
        <v>0</v>
      </c>
    </row>
    <row r="930" spans="3:4" x14ac:dyDescent="0.45">
      <c r="C930" t="s">
        <v>8221</v>
      </c>
      <c r="D930">
        <v>28</v>
      </c>
    </row>
    <row r="931" spans="3:4" x14ac:dyDescent="0.45">
      <c r="C931" t="s">
        <v>8221</v>
      </c>
      <c r="D931">
        <v>0</v>
      </c>
    </row>
    <row r="932" spans="3:4" x14ac:dyDescent="0.45">
      <c r="C932" t="s">
        <v>8221</v>
      </c>
      <c r="D932">
        <v>5</v>
      </c>
    </row>
    <row r="933" spans="3:4" x14ac:dyDescent="0.45">
      <c r="C933" t="s">
        <v>8221</v>
      </c>
      <c r="D933">
        <v>7</v>
      </c>
    </row>
    <row r="934" spans="3:4" x14ac:dyDescent="0.45">
      <c r="C934" t="s">
        <v>8221</v>
      </c>
      <c r="D934">
        <v>30</v>
      </c>
    </row>
    <row r="935" spans="3:4" x14ac:dyDescent="0.45">
      <c r="C935" t="s">
        <v>8221</v>
      </c>
      <c r="D935">
        <v>2</v>
      </c>
    </row>
    <row r="936" spans="3:4" x14ac:dyDescent="0.45">
      <c r="C936" t="s">
        <v>8221</v>
      </c>
      <c r="D936">
        <v>30</v>
      </c>
    </row>
    <row r="937" spans="3:4" x14ac:dyDescent="0.45">
      <c r="C937" t="s">
        <v>8221</v>
      </c>
      <c r="D937">
        <v>2</v>
      </c>
    </row>
    <row r="938" spans="3:4" x14ac:dyDescent="0.45">
      <c r="C938" t="s">
        <v>8221</v>
      </c>
      <c r="D938">
        <v>0</v>
      </c>
    </row>
    <row r="939" spans="3:4" x14ac:dyDescent="0.45">
      <c r="C939" t="s">
        <v>8221</v>
      </c>
      <c r="D939">
        <v>2</v>
      </c>
    </row>
    <row r="940" spans="3:4" x14ac:dyDescent="0.45">
      <c r="C940" t="s">
        <v>8221</v>
      </c>
      <c r="D940">
        <v>1</v>
      </c>
    </row>
    <row r="941" spans="3:4" x14ac:dyDescent="0.45">
      <c r="C941" t="s">
        <v>8221</v>
      </c>
      <c r="D941">
        <v>2</v>
      </c>
    </row>
    <row r="942" spans="3:4" x14ac:dyDescent="0.45">
      <c r="C942" t="s">
        <v>8221</v>
      </c>
      <c r="D942">
        <v>14</v>
      </c>
    </row>
    <row r="943" spans="3:4" x14ac:dyDescent="0.45">
      <c r="C943" t="s">
        <v>8221</v>
      </c>
      <c r="D943">
        <v>31</v>
      </c>
    </row>
    <row r="944" spans="3:4" x14ac:dyDescent="0.45">
      <c r="C944" t="s">
        <v>8221</v>
      </c>
      <c r="D944">
        <v>16</v>
      </c>
    </row>
    <row r="945" spans="3:4" x14ac:dyDescent="0.45">
      <c r="C945" t="s">
        <v>8221</v>
      </c>
      <c r="D945">
        <v>12</v>
      </c>
    </row>
    <row r="946" spans="3:4" x14ac:dyDescent="0.45">
      <c r="C946" t="s">
        <v>8221</v>
      </c>
      <c r="D946">
        <v>96</v>
      </c>
    </row>
    <row r="947" spans="3:4" x14ac:dyDescent="0.45">
      <c r="C947" t="s">
        <v>8221</v>
      </c>
      <c r="D947">
        <v>16</v>
      </c>
    </row>
    <row r="948" spans="3:4" x14ac:dyDescent="0.45">
      <c r="C948" t="s">
        <v>8221</v>
      </c>
      <c r="D948">
        <v>5</v>
      </c>
    </row>
    <row r="949" spans="3:4" x14ac:dyDescent="0.45">
      <c r="C949" t="s">
        <v>8221</v>
      </c>
      <c r="D949">
        <v>0</v>
      </c>
    </row>
    <row r="950" spans="3:4" x14ac:dyDescent="0.45">
      <c r="C950" t="s">
        <v>8221</v>
      </c>
      <c r="D950">
        <v>8</v>
      </c>
    </row>
    <row r="951" spans="3:4" x14ac:dyDescent="0.45">
      <c r="C951" t="s">
        <v>8221</v>
      </c>
      <c r="D951">
        <v>7</v>
      </c>
    </row>
    <row r="952" spans="3:4" x14ac:dyDescent="0.45">
      <c r="C952" t="s">
        <v>8221</v>
      </c>
      <c r="D952">
        <v>24</v>
      </c>
    </row>
    <row r="953" spans="3:4" x14ac:dyDescent="0.45">
      <c r="C953" t="s">
        <v>8221</v>
      </c>
      <c r="D953">
        <v>121</v>
      </c>
    </row>
    <row r="954" spans="3:4" x14ac:dyDescent="0.45">
      <c r="C954" t="s">
        <v>8221</v>
      </c>
      <c r="D954">
        <v>196</v>
      </c>
    </row>
    <row r="955" spans="3:4" x14ac:dyDescent="0.45">
      <c r="C955" t="s">
        <v>8221</v>
      </c>
      <c r="D955">
        <v>5</v>
      </c>
    </row>
    <row r="956" spans="3:4" x14ac:dyDescent="0.45">
      <c r="C956" t="s">
        <v>8221</v>
      </c>
      <c r="D956">
        <v>73</v>
      </c>
    </row>
    <row r="957" spans="3:4" x14ac:dyDescent="0.45">
      <c r="C957" t="s">
        <v>8221</v>
      </c>
      <c r="D957">
        <v>93</v>
      </c>
    </row>
    <row r="958" spans="3:4" x14ac:dyDescent="0.45">
      <c r="C958" t="s">
        <v>8221</v>
      </c>
      <c r="D958">
        <v>17</v>
      </c>
    </row>
    <row r="959" spans="3:4" x14ac:dyDescent="0.45">
      <c r="C959" t="s">
        <v>8221</v>
      </c>
      <c r="D959">
        <v>7</v>
      </c>
    </row>
    <row r="960" spans="3:4" x14ac:dyDescent="0.45">
      <c r="C960" t="s">
        <v>8221</v>
      </c>
      <c r="D960">
        <v>17</v>
      </c>
    </row>
    <row r="961" spans="3:4" x14ac:dyDescent="0.45">
      <c r="C961" t="s">
        <v>8221</v>
      </c>
      <c r="D961">
        <v>171</v>
      </c>
    </row>
    <row r="962" spans="3:4" x14ac:dyDescent="0.45">
      <c r="C962" t="s">
        <v>8221</v>
      </c>
      <c r="D962">
        <v>188</v>
      </c>
    </row>
    <row r="963" spans="3:4" x14ac:dyDescent="0.45">
      <c r="C963" t="s">
        <v>8221</v>
      </c>
      <c r="D963">
        <v>110</v>
      </c>
    </row>
    <row r="964" spans="3:4" x14ac:dyDescent="0.45">
      <c r="C964" t="s">
        <v>8221</v>
      </c>
      <c r="D964">
        <v>37</v>
      </c>
    </row>
    <row r="965" spans="3:4" x14ac:dyDescent="0.45">
      <c r="C965" t="s">
        <v>8221</v>
      </c>
      <c r="D965">
        <v>9</v>
      </c>
    </row>
    <row r="966" spans="3:4" x14ac:dyDescent="0.45">
      <c r="C966" t="s">
        <v>8221</v>
      </c>
      <c r="D966">
        <v>29</v>
      </c>
    </row>
    <row r="967" spans="3:4" x14ac:dyDescent="0.45">
      <c r="C967" t="s">
        <v>8221</v>
      </c>
      <c r="D967">
        <v>6</v>
      </c>
    </row>
    <row r="968" spans="3:4" x14ac:dyDescent="0.45">
      <c r="C968" t="s">
        <v>8221</v>
      </c>
      <c r="D968">
        <v>30</v>
      </c>
    </row>
    <row r="969" spans="3:4" x14ac:dyDescent="0.45">
      <c r="C969" t="s">
        <v>8221</v>
      </c>
      <c r="D969">
        <v>81</v>
      </c>
    </row>
    <row r="970" spans="3:4" x14ac:dyDescent="0.45">
      <c r="C970" t="s">
        <v>8221</v>
      </c>
      <c r="D970">
        <v>4</v>
      </c>
    </row>
    <row r="971" spans="3:4" x14ac:dyDescent="0.45">
      <c r="C971" t="s">
        <v>8221</v>
      </c>
      <c r="D971">
        <v>11</v>
      </c>
    </row>
    <row r="972" spans="3:4" x14ac:dyDescent="0.45">
      <c r="C972" t="s">
        <v>8221</v>
      </c>
      <c r="D972">
        <v>14</v>
      </c>
    </row>
    <row r="973" spans="3:4" x14ac:dyDescent="0.45">
      <c r="C973" t="s">
        <v>8221</v>
      </c>
      <c r="D973">
        <v>5</v>
      </c>
    </row>
    <row r="974" spans="3:4" x14ac:dyDescent="0.45">
      <c r="C974" t="s">
        <v>8221</v>
      </c>
      <c r="D974">
        <v>45</v>
      </c>
    </row>
    <row r="975" spans="3:4" x14ac:dyDescent="0.45">
      <c r="C975" t="s">
        <v>8221</v>
      </c>
      <c r="D975">
        <v>8</v>
      </c>
    </row>
    <row r="976" spans="3:4" x14ac:dyDescent="0.45">
      <c r="C976" t="s">
        <v>8221</v>
      </c>
      <c r="D976">
        <v>3</v>
      </c>
    </row>
    <row r="977" spans="3:4" x14ac:dyDescent="0.45">
      <c r="C977" t="s">
        <v>8221</v>
      </c>
      <c r="D977">
        <v>24</v>
      </c>
    </row>
    <row r="978" spans="3:4" x14ac:dyDescent="0.45">
      <c r="C978" t="s">
        <v>8221</v>
      </c>
      <c r="D978">
        <v>18</v>
      </c>
    </row>
    <row r="979" spans="3:4" x14ac:dyDescent="0.45">
      <c r="C979" t="s">
        <v>8221</v>
      </c>
      <c r="D979">
        <v>12</v>
      </c>
    </row>
    <row r="980" spans="3:4" x14ac:dyDescent="0.45">
      <c r="C980" t="s">
        <v>8221</v>
      </c>
      <c r="D980">
        <v>123</v>
      </c>
    </row>
    <row r="981" spans="3:4" x14ac:dyDescent="0.45">
      <c r="C981" t="s">
        <v>8221</v>
      </c>
      <c r="D981">
        <v>96</v>
      </c>
    </row>
    <row r="982" spans="3:4" x14ac:dyDescent="0.45">
      <c r="C982" t="s">
        <v>8221</v>
      </c>
      <c r="D982">
        <v>31</v>
      </c>
    </row>
    <row r="983" spans="3:4" x14ac:dyDescent="0.45">
      <c r="C983" t="s">
        <v>8221</v>
      </c>
      <c r="D983">
        <v>4</v>
      </c>
    </row>
    <row r="984" spans="3:4" x14ac:dyDescent="0.45">
      <c r="C984" t="s">
        <v>8221</v>
      </c>
      <c r="D984">
        <v>3</v>
      </c>
    </row>
    <row r="985" spans="3:4" x14ac:dyDescent="0.45">
      <c r="C985" t="s">
        <v>8221</v>
      </c>
      <c r="D985">
        <v>179</v>
      </c>
    </row>
    <row r="986" spans="3:4" x14ac:dyDescent="0.45">
      <c r="C986" t="s">
        <v>8221</v>
      </c>
      <c r="D986">
        <v>3</v>
      </c>
    </row>
    <row r="987" spans="3:4" x14ac:dyDescent="0.45">
      <c r="C987" t="s">
        <v>8221</v>
      </c>
      <c r="D987">
        <v>23</v>
      </c>
    </row>
    <row r="988" spans="3:4" x14ac:dyDescent="0.45">
      <c r="C988" t="s">
        <v>8221</v>
      </c>
      <c r="D988">
        <v>23</v>
      </c>
    </row>
    <row r="989" spans="3:4" x14ac:dyDescent="0.45">
      <c r="C989" t="s">
        <v>8221</v>
      </c>
      <c r="D989">
        <v>41</v>
      </c>
    </row>
    <row r="990" spans="3:4" x14ac:dyDescent="0.45">
      <c r="C990" t="s">
        <v>8221</v>
      </c>
      <c r="D990">
        <v>0</v>
      </c>
    </row>
    <row r="991" spans="3:4" x14ac:dyDescent="0.45">
      <c r="C991" t="s">
        <v>8221</v>
      </c>
      <c r="D991">
        <v>32</v>
      </c>
    </row>
    <row r="992" spans="3:4" x14ac:dyDescent="0.45">
      <c r="C992" t="s">
        <v>8221</v>
      </c>
      <c r="D992">
        <v>2</v>
      </c>
    </row>
    <row r="993" spans="3:4" x14ac:dyDescent="0.45">
      <c r="C993" t="s">
        <v>8221</v>
      </c>
      <c r="D993">
        <v>7</v>
      </c>
    </row>
    <row r="994" spans="3:4" x14ac:dyDescent="0.45">
      <c r="C994" t="s">
        <v>8221</v>
      </c>
      <c r="D994">
        <v>4</v>
      </c>
    </row>
    <row r="995" spans="3:4" x14ac:dyDescent="0.45">
      <c r="C995" t="s">
        <v>8221</v>
      </c>
      <c r="D995">
        <v>196</v>
      </c>
    </row>
    <row r="996" spans="3:4" x14ac:dyDescent="0.45">
      <c r="C996" t="s">
        <v>8221</v>
      </c>
      <c r="D996">
        <v>11</v>
      </c>
    </row>
    <row r="997" spans="3:4" x14ac:dyDescent="0.45">
      <c r="C997" t="s">
        <v>8221</v>
      </c>
      <c r="D997">
        <v>9</v>
      </c>
    </row>
    <row r="998" spans="3:4" x14ac:dyDescent="0.45">
      <c r="C998" t="s">
        <v>8221</v>
      </c>
      <c r="D998">
        <v>5</v>
      </c>
    </row>
    <row r="999" spans="3:4" x14ac:dyDescent="0.45">
      <c r="C999" t="s">
        <v>8221</v>
      </c>
      <c r="D999">
        <v>8</v>
      </c>
    </row>
    <row r="1000" spans="3:4" x14ac:dyDescent="0.45">
      <c r="C1000" t="s">
        <v>8221</v>
      </c>
      <c r="D1000">
        <v>229</v>
      </c>
    </row>
    <row r="1001" spans="3:4" x14ac:dyDescent="0.45">
      <c r="C1001" t="s">
        <v>8221</v>
      </c>
      <c r="D1001">
        <v>40</v>
      </c>
    </row>
    <row r="1002" spans="3:4" hidden="1" x14ac:dyDescent="0.45">
      <c r="C1002" t="s">
        <v>8220</v>
      </c>
      <c r="D1002">
        <v>6</v>
      </c>
    </row>
    <row r="1003" spans="3:4" hidden="1" x14ac:dyDescent="0.45">
      <c r="C1003" t="s">
        <v>8220</v>
      </c>
      <c r="D1003">
        <v>4</v>
      </c>
    </row>
    <row r="1004" spans="3:4" hidden="1" x14ac:dyDescent="0.45">
      <c r="C1004" t="s">
        <v>8220</v>
      </c>
      <c r="D1004">
        <v>22</v>
      </c>
    </row>
    <row r="1005" spans="3:4" hidden="1" x14ac:dyDescent="0.45">
      <c r="C1005" t="s">
        <v>8220</v>
      </c>
      <c r="D1005">
        <v>15</v>
      </c>
    </row>
    <row r="1006" spans="3:4" hidden="1" x14ac:dyDescent="0.45">
      <c r="C1006" t="s">
        <v>8220</v>
      </c>
      <c r="D1006">
        <v>95</v>
      </c>
    </row>
    <row r="1007" spans="3:4" hidden="1" x14ac:dyDescent="0.45">
      <c r="C1007" t="s">
        <v>8220</v>
      </c>
      <c r="D1007">
        <v>161</v>
      </c>
    </row>
    <row r="1008" spans="3:4" hidden="1" x14ac:dyDescent="0.45">
      <c r="C1008" t="s">
        <v>8220</v>
      </c>
      <c r="D1008">
        <v>8</v>
      </c>
    </row>
    <row r="1009" spans="3:4" hidden="1" x14ac:dyDescent="0.45">
      <c r="C1009" t="s">
        <v>8220</v>
      </c>
      <c r="D1009">
        <v>76</v>
      </c>
    </row>
    <row r="1010" spans="3:4" hidden="1" x14ac:dyDescent="0.45">
      <c r="C1010" t="s">
        <v>8220</v>
      </c>
      <c r="D1010">
        <v>1</v>
      </c>
    </row>
    <row r="1011" spans="3:4" hidden="1" x14ac:dyDescent="0.45">
      <c r="C1011" t="s">
        <v>8220</v>
      </c>
      <c r="D1011">
        <v>101</v>
      </c>
    </row>
    <row r="1012" spans="3:4" hidden="1" x14ac:dyDescent="0.45">
      <c r="C1012" t="s">
        <v>8220</v>
      </c>
      <c r="D1012">
        <v>4</v>
      </c>
    </row>
    <row r="1013" spans="3:4" hidden="1" x14ac:dyDescent="0.45">
      <c r="C1013" t="s">
        <v>8220</v>
      </c>
      <c r="D1013">
        <v>1</v>
      </c>
    </row>
    <row r="1014" spans="3:4" hidden="1" x14ac:dyDescent="0.45">
      <c r="C1014" t="s">
        <v>8220</v>
      </c>
      <c r="D1014">
        <v>775</v>
      </c>
    </row>
    <row r="1015" spans="3:4" hidden="1" x14ac:dyDescent="0.45">
      <c r="C1015" t="s">
        <v>8220</v>
      </c>
      <c r="D1015">
        <v>90</v>
      </c>
    </row>
    <row r="1016" spans="3:4" hidden="1" x14ac:dyDescent="0.45">
      <c r="C1016" t="s">
        <v>8220</v>
      </c>
      <c r="D1016">
        <v>16</v>
      </c>
    </row>
    <row r="1017" spans="3:4" hidden="1" x14ac:dyDescent="0.45">
      <c r="C1017" t="s">
        <v>8220</v>
      </c>
      <c r="D1017">
        <v>6</v>
      </c>
    </row>
    <row r="1018" spans="3:4" hidden="1" x14ac:dyDescent="0.45">
      <c r="C1018" t="s">
        <v>8220</v>
      </c>
      <c r="D1018">
        <v>38</v>
      </c>
    </row>
    <row r="1019" spans="3:4" hidden="1" x14ac:dyDescent="0.45">
      <c r="C1019" t="s">
        <v>8220</v>
      </c>
      <c r="D1019">
        <v>355</v>
      </c>
    </row>
    <row r="1020" spans="3:4" hidden="1" x14ac:dyDescent="0.45">
      <c r="C1020" t="s">
        <v>8220</v>
      </c>
      <c r="D1020">
        <v>7</v>
      </c>
    </row>
    <row r="1021" spans="3:4" hidden="1" x14ac:dyDescent="0.45">
      <c r="C1021" t="s">
        <v>8220</v>
      </c>
      <c r="D1021">
        <v>400</v>
      </c>
    </row>
    <row r="1022" spans="3:4" hidden="1" x14ac:dyDescent="0.45">
      <c r="C1022" t="s">
        <v>8219</v>
      </c>
      <c r="D1022">
        <v>30</v>
      </c>
    </row>
    <row r="1023" spans="3:4" hidden="1" x14ac:dyDescent="0.45">
      <c r="C1023" t="s">
        <v>8219</v>
      </c>
      <c r="D1023">
        <v>478</v>
      </c>
    </row>
    <row r="1024" spans="3:4" hidden="1" x14ac:dyDescent="0.45">
      <c r="C1024" t="s">
        <v>8219</v>
      </c>
      <c r="D1024">
        <v>74</v>
      </c>
    </row>
    <row r="1025" spans="3:4" hidden="1" x14ac:dyDescent="0.45">
      <c r="C1025" t="s">
        <v>8219</v>
      </c>
      <c r="D1025">
        <v>131</v>
      </c>
    </row>
    <row r="1026" spans="3:4" hidden="1" x14ac:dyDescent="0.45">
      <c r="C1026" t="s">
        <v>8219</v>
      </c>
      <c r="D1026">
        <v>61</v>
      </c>
    </row>
    <row r="1027" spans="3:4" hidden="1" x14ac:dyDescent="0.45">
      <c r="C1027" t="s">
        <v>8219</v>
      </c>
      <c r="D1027">
        <v>1071</v>
      </c>
    </row>
    <row r="1028" spans="3:4" hidden="1" x14ac:dyDescent="0.45">
      <c r="C1028" t="s">
        <v>8219</v>
      </c>
      <c r="D1028">
        <v>122</v>
      </c>
    </row>
    <row r="1029" spans="3:4" hidden="1" x14ac:dyDescent="0.45">
      <c r="C1029" t="s">
        <v>8219</v>
      </c>
      <c r="D1029">
        <v>111</v>
      </c>
    </row>
    <row r="1030" spans="3:4" hidden="1" x14ac:dyDescent="0.45">
      <c r="C1030" t="s">
        <v>8219</v>
      </c>
      <c r="D1030">
        <v>255</v>
      </c>
    </row>
    <row r="1031" spans="3:4" hidden="1" x14ac:dyDescent="0.45">
      <c r="C1031" t="s">
        <v>8219</v>
      </c>
      <c r="D1031">
        <v>141</v>
      </c>
    </row>
    <row r="1032" spans="3:4" hidden="1" x14ac:dyDescent="0.45">
      <c r="C1032" t="s">
        <v>8219</v>
      </c>
      <c r="D1032">
        <v>159</v>
      </c>
    </row>
    <row r="1033" spans="3:4" hidden="1" x14ac:dyDescent="0.45">
      <c r="C1033" t="s">
        <v>8219</v>
      </c>
      <c r="D1033">
        <v>99</v>
      </c>
    </row>
    <row r="1034" spans="3:4" hidden="1" x14ac:dyDescent="0.45">
      <c r="C1034" t="s">
        <v>8219</v>
      </c>
      <c r="D1034">
        <v>96</v>
      </c>
    </row>
    <row r="1035" spans="3:4" hidden="1" x14ac:dyDescent="0.45">
      <c r="C1035" t="s">
        <v>8219</v>
      </c>
      <c r="D1035">
        <v>27</v>
      </c>
    </row>
    <row r="1036" spans="3:4" hidden="1" x14ac:dyDescent="0.45">
      <c r="C1036" t="s">
        <v>8219</v>
      </c>
      <c r="D1036">
        <v>166</v>
      </c>
    </row>
    <row r="1037" spans="3:4" hidden="1" x14ac:dyDescent="0.45">
      <c r="C1037" t="s">
        <v>8219</v>
      </c>
      <c r="D1037">
        <v>76</v>
      </c>
    </row>
    <row r="1038" spans="3:4" hidden="1" x14ac:dyDescent="0.45">
      <c r="C1038" t="s">
        <v>8219</v>
      </c>
      <c r="D1038">
        <v>211</v>
      </c>
    </row>
    <row r="1039" spans="3:4" hidden="1" x14ac:dyDescent="0.45">
      <c r="C1039" t="s">
        <v>8219</v>
      </c>
      <c r="D1039">
        <v>21</v>
      </c>
    </row>
    <row r="1040" spans="3:4" hidden="1" x14ac:dyDescent="0.45">
      <c r="C1040" t="s">
        <v>8219</v>
      </c>
      <c r="D1040">
        <v>61</v>
      </c>
    </row>
    <row r="1041" spans="3:4" hidden="1" x14ac:dyDescent="0.45">
      <c r="C1041" t="s">
        <v>8219</v>
      </c>
      <c r="D1041">
        <v>30</v>
      </c>
    </row>
    <row r="1042" spans="3:4" hidden="1" x14ac:dyDescent="0.45">
      <c r="C1042" t="s">
        <v>8220</v>
      </c>
      <c r="D1042">
        <v>1</v>
      </c>
    </row>
    <row r="1043" spans="3:4" hidden="1" x14ac:dyDescent="0.45">
      <c r="C1043" t="s">
        <v>8220</v>
      </c>
      <c r="D1043">
        <v>0</v>
      </c>
    </row>
    <row r="1044" spans="3:4" hidden="1" x14ac:dyDescent="0.45">
      <c r="C1044" t="s">
        <v>8220</v>
      </c>
      <c r="D1044">
        <v>1</v>
      </c>
    </row>
    <row r="1045" spans="3:4" hidden="1" x14ac:dyDescent="0.45">
      <c r="C1045" t="s">
        <v>8220</v>
      </c>
      <c r="D1045">
        <v>292</v>
      </c>
    </row>
    <row r="1046" spans="3:4" hidden="1" x14ac:dyDescent="0.45">
      <c r="C1046" t="s">
        <v>8220</v>
      </c>
      <c r="D1046">
        <v>2</v>
      </c>
    </row>
    <row r="1047" spans="3:4" hidden="1" x14ac:dyDescent="0.45">
      <c r="C1047" t="s">
        <v>8220</v>
      </c>
      <c r="D1047">
        <v>8</v>
      </c>
    </row>
    <row r="1048" spans="3:4" hidden="1" x14ac:dyDescent="0.45">
      <c r="C1048" t="s">
        <v>8220</v>
      </c>
      <c r="D1048">
        <v>0</v>
      </c>
    </row>
    <row r="1049" spans="3:4" hidden="1" x14ac:dyDescent="0.45">
      <c r="C1049" t="s">
        <v>8220</v>
      </c>
      <c r="D1049">
        <v>1</v>
      </c>
    </row>
    <row r="1050" spans="3:4" hidden="1" x14ac:dyDescent="0.45">
      <c r="C1050" t="s">
        <v>8220</v>
      </c>
      <c r="D1050">
        <v>4</v>
      </c>
    </row>
    <row r="1051" spans="3:4" hidden="1" x14ac:dyDescent="0.45">
      <c r="C1051" t="s">
        <v>8220</v>
      </c>
      <c r="D1051">
        <v>0</v>
      </c>
    </row>
    <row r="1052" spans="3:4" hidden="1" x14ac:dyDescent="0.45">
      <c r="C1052" t="s">
        <v>8220</v>
      </c>
      <c r="D1052">
        <v>0</v>
      </c>
    </row>
    <row r="1053" spans="3:4" hidden="1" x14ac:dyDescent="0.45">
      <c r="C1053" t="s">
        <v>8220</v>
      </c>
      <c r="D1053">
        <v>0</v>
      </c>
    </row>
    <row r="1054" spans="3:4" hidden="1" x14ac:dyDescent="0.45">
      <c r="C1054" t="s">
        <v>8220</v>
      </c>
      <c r="D1054">
        <v>0</v>
      </c>
    </row>
    <row r="1055" spans="3:4" hidden="1" x14ac:dyDescent="0.45">
      <c r="C1055" t="s">
        <v>8220</v>
      </c>
      <c r="D1055">
        <v>1</v>
      </c>
    </row>
    <row r="1056" spans="3:4" hidden="1" x14ac:dyDescent="0.45">
      <c r="C1056" t="s">
        <v>8220</v>
      </c>
      <c r="D1056">
        <v>0</v>
      </c>
    </row>
    <row r="1057" spans="3:4" hidden="1" x14ac:dyDescent="0.45">
      <c r="C1057" t="s">
        <v>8220</v>
      </c>
      <c r="D1057">
        <v>0</v>
      </c>
    </row>
    <row r="1058" spans="3:4" hidden="1" x14ac:dyDescent="0.45">
      <c r="C1058" t="s">
        <v>8220</v>
      </c>
      <c r="D1058">
        <v>0</v>
      </c>
    </row>
    <row r="1059" spans="3:4" hidden="1" x14ac:dyDescent="0.45">
      <c r="C1059" t="s">
        <v>8220</v>
      </c>
      <c r="D1059">
        <v>0</v>
      </c>
    </row>
    <row r="1060" spans="3:4" hidden="1" x14ac:dyDescent="0.45">
      <c r="C1060" t="s">
        <v>8220</v>
      </c>
      <c r="D1060">
        <v>0</v>
      </c>
    </row>
    <row r="1061" spans="3:4" hidden="1" x14ac:dyDescent="0.45">
      <c r="C1061" t="s">
        <v>8220</v>
      </c>
      <c r="D1061">
        <v>0</v>
      </c>
    </row>
    <row r="1062" spans="3:4" hidden="1" x14ac:dyDescent="0.45">
      <c r="C1062" t="s">
        <v>8220</v>
      </c>
      <c r="D1062">
        <v>1</v>
      </c>
    </row>
    <row r="1063" spans="3:4" hidden="1" x14ac:dyDescent="0.45">
      <c r="C1063" t="s">
        <v>8220</v>
      </c>
      <c r="D1063">
        <v>0</v>
      </c>
    </row>
    <row r="1064" spans="3:4" hidden="1" x14ac:dyDescent="0.45">
      <c r="C1064" t="s">
        <v>8220</v>
      </c>
      <c r="D1064">
        <v>4</v>
      </c>
    </row>
    <row r="1065" spans="3:4" hidden="1" x14ac:dyDescent="0.45">
      <c r="C1065" t="s">
        <v>8220</v>
      </c>
      <c r="D1065">
        <v>0</v>
      </c>
    </row>
    <row r="1066" spans="3:4" x14ac:dyDescent="0.45">
      <c r="C1066" t="s">
        <v>8221</v>
      </c>
      <c r="D1066">
        <v>123</v>
      </c>
    </row>
    <row r="1067" spans="3:4" x14ac:dyDescent="0.45">
      <c r="C1067" t="s">
        <v>8221</v>
      </c>
      <c r="D1067">
        <v>5</v>
      </c>
    </row>
    <row r="1068" spans="3:4" x14ac:dyDescent="0.45">
      <c r="C1068" t="s">
        <v>8221</v>
      </c>
      <c r="D1068">
        <v>148</v>
      </c>
    </row>
    <row r="1069" spans="3:4" x14ac:dyDescent="0.45">
      <c r="C1069" t="s">
        <v>8221</v>
      </c>
      <c r="D1069">
        <v>10</v>
      </c>
    </row>
    <row r="1070" spans="3:4" x14ac:dyDescent="0.45">
      <c r="C1070" t="s">
        <v>8221</v>
      </c>
      <c r="D1070">
        <v>4</v>
      </c>
    </row>
    <row r="1071" spans="3:4" x14ac:dyDescent="0.45">
      <c r="C1071" t="s">
        <v>8221</v>
      </c>
      <c r="D1071">
        <v>21</v>
      </c>
    </row>
    <row r="1072" spans="3:4" x14ac:dyDescent="0.45">
      <c r="C1072" t="s">
        <v>8221</v>
      </c>
      <c r="D1072">
        <v>2</v>
      </c>
    </row>
    <row r="1073" spans="3:4" x14ac:dyDescent="0.45">
      <c r="C1073" t="s">
        <v>8221</v>
      </c>
      <c r="D1073">
        <v>0</v>
      </c>
    </row>
    <row r="1074" spans="3:4" x14ac:dyDescent="0.45">
      <c r="C1074" t="s">
        <v>8221</v>
      </c>
      <c r="D1074">
        <v>4</v>
      </c>
    </row>
    <row r="1075" spans="3:4" x14ac:dyDescent="0.45">
      <c r="C1075" t="s">
        <v>8221</v>
      </c>
      <c r="D1075">
        <v>1</v>
      </c>
    </row>
    <row r="1076" spans="3:4" x14ac:dyDescent="0.45">
      <c r="C1076" t="s">
        <v>8221</v>
      </c>
      <c r="D1076">
        <v>30</v>
      </c>
    </row>
    <row r="1077" spans="3:4" x14ac:dyDescent="0.45">
      <c r="C1077" t="s">
        <v>8221</v>
      </c>
      <c r="D1077">
        <v>3</v>
      </c>
    </row>
    <row r="1078" spans="3:4" x14ac:dyDescent="0.45">
      <c r="C1078" t="s">
        <v>8221</v>
      </c>
      <c r="D1078">
        <v>975</v>
      </c>
    </row>
    <row r="1079" spans="3:4" x14ac:dyDescent="0.45">
      <c r="C1079" t="s">
        <v>8221</v>
      </c>
      <c r="D1079">
        <v>167</v>
      </c>
    </row>
    <row r="1080" spans="3:4" x14ac:dyDescent="0.45">
      <c r="C1080" t="s">
        <v>8221</v>
      </c>
      <c r="D1080">
        <v>5</v>
      </c>
    </row>
    <row r="1081" spans="3:4" x14ac:dyDescent="0.45">
      <c r="C1081" t="s">
        <v>8221</v>
      </c>
      <c r="D1081">
        <v>18</v>
      </c>
    </row>
    <row r="1082" spans="3:4" x14ac:dyDescent="0.45">
      <c r="C1082" t="s">
        <v>8221</v>
      </c>
      <c r="D1082">
        <v>98</v>
      </c>
    </row>
    <row r="1083" spans="3:4" x14ac:dyDescent="0.45">
      <c r="C1083" t="s">
        <v>8221</v>
      </c>
      <c r="D1083">
        <v>4</v>
      </c>
    </row>
    <row r="1084" spans="3:4" x14ac:dyDescent="0.45">
      <c r="C1084" t="s">
        <v>8221</v>
      </c>
      <c r="D1084">
        <v>3</v>
      </c>
    </row>
    <row r="1085" spans="3:4" x14ac:dyDescent="0.45">
      <c r="C1085" t="s">
        <v>8221</v>
      </c>
      <c r="D1085">
        <v>1</v>
      </c>
    </row>
    <row r="1086" spans="3:4" x14ac:dyDescent="0.45">
      <c r="C1086" t="s">
        <v>8221</v>
      </c>
      <c r="D1086">
        <v>0</v>
      </c>
    </row>
    <row r="1087" spans="3:4" x14ac:dyDescent="0.45">
      <c r="C1087" t="s">
        <v>8221</v>
      </c>
      <c r="D1087">
        <v>9</v>
      </c>
    </row>
    <row r="1088" spans="3:4" x14ac:dyDescent="0.45">
      <c r="C1088" t="s">
        <v>8221</v>
      </c>
      <c r="D1088">
        <v>2</v>
      </c>
    </row>
    <row r="1089" spans="3:4" x14ac:dyDescent="0.45">
      <c r="C1089" t="s">
        <v>8221</v>
      </c>
      <c r="D1089">
        <v>0</v>
      </c>
    </row>
    <row r="1090" spans="3:4" x14ac:dyDescent="0.45">
      <c r="C1090" t="s">
        <v>8221</v>
      </c>
      <c r="D1090">
        <v>147</v>
      </c>
    </row>
    <row r="1091" spans="3:4" x14ac:dyDescent="0.45">
      <c r="C1091" t="s">
        <v>8221</v>
      </c>
      <c r="D1091">
        <v>49</v>
      </c>
    </row>
    <row r="1092" spans="3:4" x14ac:dyDescent="0.45">
      <c r="C1092" t="s">
        <v>8221</v>
      </c>
      <c r="D1092">
        <v>1</v>
      </c>
    </row>
    <row r="1093" spans="3:4" x14ac:dyDescent="0.45">
      <c r="C1093" t="s">
        <v>8221</v>
      </c>
      <c r="D1093">
        <v>2</v>
      </c>
    </row>
    <row r="1094" spans="3:4" x14ac:dyDescent="0.45">
      <c r="C1094" t="s">
        <v>8221</v>
      </c>
      <c r="D1094">
        <v>7</v>
      </c>
    </row>
    <row r="1095" spans="3:4" x14ac:dyDescent="0.45">
      <c r="C1095" t="s">
        <v>8221</v>
      </c>
      <c r="D1095">
        <v>4</v>
      </c>
    </row>
    <row r="1096" spans="3:4" x14ac:dyDescent="0.45">
      <c r="C1096" t="s">
        <v>8221</v>
      </c>
      <c r="D1096">
        <v>27</v>
      </c>
    </row>
    <row r="1097" spans="3:4" x14ac:dyDescent="0.45">
      <c r="C1097" t="s">
        <v>8221</v>
      </c>
      <c r="D1097">
        <v>94</v>
      </c>
    </row>
    <row r="1098" spans="3:4" x14ac:dyDescent="0.45">
      <c r="C1098" t="s">
        <v>8221</v>
      </c>
      <c r="D1098">
        <v>29</v>
      </c>
    </row>
    <row r="1099" spans="3:4" x14ac:dyDescent="0.45">
      <c r="C1099" t="s">
        <v>8221</v>
      </c>
      <c r="D1099">
        <v>7</v>
      </c>
    </row>
    <row r="1100" spans="3:4" x14ac:dyDescent="0.45">
      <c r="C1100" t="s">
        <v>8221</v>
      </c>
      <c r="D1100">
        <v>22</v>
      </c>
    </row>
    <row r="1101" spans="3:4" x14ac:dyDescent="0.45">
      <c r="C1101" t="s">
        <v>8221</v>
      </c>
      <c r="D1101">
        <v>1</v>
      </c>
    </row>
    <row r="1102" spans="3:4" x14ac:dyDescent="0.45">
      <c r="C1102" t="s">
        <v>8221</v>
      </c>
      <c r="D1102">
        <v>10</v>
      </c>
    </row>
    <row r="1103" spans="3:4" x14ac:dyDescent="0.45">
      <c r="C1103" t="s">
        <v>8221</v>
      </c>
      <c r="D1103">
        <v>6</v>
      </c>
    </row>
    <row r="1104" spans="3:4" x14ac:dyDescent="0.45">
      <c r="C1104" t="s">
        <v>8221</v>
      </c>
      <c r="D1104">
        <v>24</v>
      </c>
    </row>
    <row r="1105" spans="3:4" x14ac:dyDescent="0.45">
      <c r="C1105" t="s">
        <v>8221</v>
      </c>
      <c r="D1105">
        <v>15</v>
      </c>
    </row>
    <row r="1106" spans="3:4" x14ac:dyDescent="0.45">
      <c r="C1106" t="s">
        <v>8221</v>
      </c>
      <c r="D1106">
        <v>37</v>
      </c>
    </row>
    <row r="1107" spans="3:4" x14ac:dyDescent="0.45">
      <c r="C1107" t="s">
        <v>8221</v>
      </c>
      <c r="D1107">
        <v>20</v>
      </c>
    </row>
    <row r="1108" spans="3:4" x14ac:dyDescent="0.45">
      <c r="C1108" t="s">
        <v>8221</v>
      </c>
      <c r="D1108">
        <v>7</v>
      </c>
    </row>
    <row r="1109" spans="3:4" x14ac:dyDescent="0.45">
      <c r="C1109" t="s">
        <v>8221</v>
      </c>
      <c r="D1109">
        <v>0</v>
      </c>
    </row>
    <row r="1110" spans="3:4" x14ac:dyDescent="0.45">
      <c r="C1110" t="s">
        <v>8221</v>
      </c>
      <c r="D1110">
        <v>21</v>
      </c>
    </row>
    <row r="1111" spans="3:4" x14ac:dyDescent="0.45">
      <c r="C1111" t="s">
        <v>8221</v>
      </c>
      <c r="D1111">
        <v>3</v>
      </c>
    </row>
    <row r="1112" spans="3:4" x14ac:dyDescent="0.45">
      <c r="C1112" t="s">
        <v>8221</v>
      </c>
      <c r="D1112">
        <v>11</v>
      </c>
    </row>
    <row r="1113" spans="3:4" x14ac:dyDescent="0.45">
      <c r="C1113" t="s">
        <v>8221</v>
      </c>
      <c r="D1113">
        <v>1</v>
      </c>
    </row>
    <row r="1114" spans="3:4" x14ac:dyDescent="0.45">
      <c r="C1114" t="s">
        <v>8221</v>
      </c>
      <c r="D1114">
        <v>312</v>
      </c>
    </row>
    <row r="1115" spans="3:4" x14ac:dyDescent="0.45">
      <c r="C1115" t="s">
        <v>8221</v>
      </c>
      <c r="D1115">
        <v>1</v>
      </c>
    </row>
    <row r="1116" spans="3:4" x14ac:dyDescent="0.45">
      <c r="C1116" t="s">
        <v>8221</v>
      </c>
      <c r="D1116">
        <v>3</v>
      </c>
    </row>
    <row r="1117" spans="3:4" x14ac:dyDescent="0.45">
      <c r="C1117" t="s">
        <v>8221</v>
      </c>
      <c r="D1117">
        <v>4</v>
      </c>
    </row>
    <row r="1118" spans="3:4" x14ac:dyDescent="0.45">
      <c r="C1118" t="s">
        <v>8221</v>
      </c>
      <c r="D1118">
        <v>10</v>
      </c>
    </row>
    <row r="1119" spans="3:4" x14ac:dyDescent="0.45">
      <c r="C1119" t="s">
        <v>8221</v>
      </c>
      <c r="D1119">
        <v>8</v>
      </c>
    </row>
    <row r="1120" spans="3:4" x14ac:dyDescent="0.45">
      <c r="C1120" t="s">
        <v>8221</v>
      </c>
      <c r="D1120">
        <v>3</v>
      </c>
    </row>
    <row r="1121" spans="3:4" x14ac:dyDescent="0.45">
      <c r="C1121" t="s">
        <v>8221</v>
      </c>
      <c r="D1121">
        <v>1</v>
      </c>
    </row>
    <row r="1122" spans="3:4" x14ac:dyDescent="0.45">
      <c r="C1122" t="s">
        <v>8221</v>
      </c>
      <c r="D1122">
        <v>0</v>
      </c>
    </row>
    <row r="1123" spans="3:4" x14ac:dyDescent="0.45">
      <c r="C1123" t="s">
        <v>8221</v>
      </c>
      <c r="D1123">
        <v>5</v>
      </c>
    </row>
    <row r="1124" spans="3:4" x14ac:dyDescent="0.45">
      <c r="C1124" t="s">
        <v>8221</v>
      </c>
      <c r="D1124">
        <v>0</v>
      </c>
    </row>
    <row r="1125" spans="3:4" x14ac:dyDescent="0.45">
      <c r="C1125" t="s">
        <v>8221</v>
      </c>
      <c r="D1125">
        <v>3</v>
      </c>
    </row>
    <row r="1126" spans="3:4" x14ac:dyDescent="0.45">
      <c r="C1126" t="s">
        <v>8221</v>
      </c>
      <c r="D1126">
        <v>7</v>
      </c>
    </row>
    <row r="1127" spans="3:4" x14ac:dyDescent="0.45">
      <c r="C1127" t="s">
        <v>8221</v>
      </c>
      <c r="D1127">
        <v>0</v>
      </c>
    </row>
    <row r="1128" spans="3:4" x14ac:dyDescent="0.45">
      <c r="C1128" t="s">
        <v>8221</v>
      </c>
      <c r="D1128">
        <v>2</v>
      </c>
    </row>
    <row r="1129" spans="3:4" x14ac:dyDescent="0.45">
      <c r="C1129" t="s">
        <v>8221</v>
      </c>
      <c r="D1129">
        <v>23</v>
      </c>
    </row>
    <row r="1130" spans="3:4" x14ac:dyDescent="0.45">
      <c r="C1130" t="s">
        <v>8221</v>
      </c>
      <c r="D1130">
        <v>1</v>
      </c>
    </row>
    <row r="1131" spans="3:4" x14ac:dyDescent="0.45">
      <c r="C1131" t="s">
        <v>8221</v>
      </c>
      <c r="D1131">
        <v>2</v>
      </c>
    </row>
    <row r="1132" spans="3:4" x14ac:dyDescent="0.45">
      <c r="C1132" t="s">
        <v>8221</v>
      </c>
      <c r="D1132">
        <v>3</v>
      </c>
    </row>
    <row r="1133" spans="3:4" x14ac:dyDescent="0.45">
      <c r="C1133" t="s">
        <v>8221</v>
      </c>
      <c r="D1133">
        <v>0</v>
      </c>
    </row>
    <row r="1134" spans="3:4" x14ac:dyDescent="0.45">
      <c r="C1134" t="s">
        <v>8221</v>
      </c>
      <c r="D1134">
        <v>13</v>
      </c>
    </row>
    <row r="1135" spans="3:4" x14ac:dyDescent="0.45">
      <c r="C1135" t="s">
        <v>8221</v>
      </c>
      <c r="D1135">
        <v>1</v>
      </c>
    </row>
    <row r="1136" spans="3:4" x14ac:dyDescent="0.45">
      <c r="C1136" t="s">
        <v>8221</v>
      </c>
      <c r="D1136">
        <v>1</v>
      </c>
    </row>
    <row r="1137" spans="3:4" x14ac:dyDescent="0.45">
      <c r="C1137" t="s">
        <v>8221</v>
      </c>
      <c r="D1137">
        <v>1</v>
      </c>
    </row>
    <row r="1138" spans="3:4" x14ac:dyDescent="0.45">
      <c r="C1138" t="s">
        <v>8221</v>
      </c>
      <c r="D1138">
        <v>6</v>
      </c>
    </row>
    <row r="1139" spans="3:4" x14ac:dyDescent="0.45">
      <c r="C1139" t="s">
        <v>8221</v>
      </c>
      <c r="D1139">
        <v>39</v>
      </c>
    </row>
    <row r="1140" spans="3:4" x14ac:dyDescent="0.45">
      <c r="C1140" t="s">
        <v>8221</v>
      </c>
      <c r="D1140">
        <v>4</v>
      </c>
    </row>
    <row r="1141" spans="3:4" x14ac:dyDescent="0.45">
      <c r="C1141" t="s">
        <v>8221</v>
      </c>
      <c r="D1141">
        <v>1</v>
      </c>
    </row>
    <row r="1142" spans="3:4" x14ac:dyDescent="0.45">
      <c r="C1142" t="s">
        <v>8221</v>
      </c>
      <c r="D1142">
        <v>0</v>
      </c>
    </row>
    <row r="1143" spans="3:4" x14ac:dyDescent="0.45">
      <c r="C1143" t="s">
        <v>8221</v>
      </c>
      <c r="D1143">
        <v>0</v>
      </c>
    </row>
    <row r="1144" spans="3:4" x14ac:dyDescent="0.45">
      <c r="C1144" t="s">
        <v>8221</v>
      </c>
      <c r="D1144">
        <v>0</v>
      </c>
    </row>
    <row r="1145" spans="3:4" x14ac:dyDescent="0.45">
      <c r="C1145" t="s">
        <v>8221</v>
      </c>
      <c r="D1145">
        <v>8</v>
      </c>
    </row>
    <row r="1146" spans="3:4" x14ac:dyDescent="0.45">
      <c r="C1146" t="s">
        <v>8221</v>
      </c>
      <c r="D1146">
        <v>0</v>
      </c>
    </row>
    <row r="1147" spans="3:4" x14ac:dyDescent="0.45">
      <c r="C1147" t="s">
        <v>8221</v>
      </c>
      <c r="D1147">
        <v>1</v>
      </c>
    </row>
    <row r="1148" spans="3:4" x14ac:dyDescent="0.45">
      <c r="C1148" t="s">
        <v>8221</v>
      </c>
      <c r="D1148">
        <v>12</v>
      </c>
    </row>
    <row r="1149" spans="3:4" x14ac:dyDescent="0.45">
      <c r="C1149" t="s">
        <v>8221</v>
      </c>
      <c r="D1149">
        <v>0</v>
      </c>
    </row>
    <row r="1150" spans="3:4" x14ac:dyDescent="0.45">
      <c r="C1150" t="s">
        <v>8221</v>
      </c>
      <c r="D1150">
        <v>3</v>
      </c>
    </row>
    <row r="1151" spans="3:4" x14ac:dyDescent="0.45">
      <c r="C1151" t="s">
        <v>8221</v>
      </c>
      <c r="D1151">
        <v>2</v>
      </c>
    </row>
    <row r="1152" spans="3:4" x14ac:dyDescent="0.45">
      <c r="C1152" t="s">
        <v>8221</v>
      </c>
      <c r="D1152">
        <v>6</v>
      </c>
    </row>
    <row r="1153" spans="3:4" x14ac:dyDescent="0.45">
      <c r="C1153" t="s">
        <v>8221</v>
      </c>
      <c r="D1153">
        <v>0</v>
      </c>
    </row>
    <row r="1154" spans="3:4" x14ac:dyDescent="0.45">
      <c r="C1154" t="s">
        <v>8221</v>
      </c>
      <c r="D1154">
        <v>15</v>
      </c>
    </row>
    <row r="1155" spans="3:4" x14ac:dyDescent="0.45">
      <c r="C1155" t="s">
        <v>8221</v>
      </c>
      <c r="D1155">
        <v>1</v>
      </c>
    </row>
    <row r="1156" spans="3:4" x14ac:dyDescent="0.45">
      <c r="C1156" t="s">
        <v>8221</v>
      </c>
      <c r="D1156">
        <v>3</v>
      </c>
    </row>
    <row r="1157" spans="3:4" x14ac:dyDescent="0.45">
      <c r="C1157" t="s">
        <v>8221</v>
      </c>
      <c r="D1157">
        <v>8</v>
      </c>
    </row>
    <row r="1158" spans="3:4" x14ac:dyDescent="0.45">
      <c r="C1158" t="s">
        <v>8221</v>
      </c>
      <c r="D1158">
        <v>0</v>
      </c>
    </row>
    <row r="1159" spans="3:4" x14ac:dyDescent="0.45">
      <c r="C1159" t="s">
        <v>8221</v>
      </c>
      <c r="D1159">
        <v>3</v>
      </c>
    </row>
    <row r="1160" spans="3:4" x14ac:dyDescent="0.45">
      <c r="C1160" t="s">
        <v>8221</v>
      </c>
      <c r="D1160">
        <v>3</v>
      </c>
    </row>
    <row r="1161" spans="3:4" x14ac:dyDescent="0.45">
      <c r="C1161" t="s">
        <v>8221</v>
      </c>
      <c r="D1161">
        <v>0</v>
      </c>
    </row>
    <row r="1162" spans="3:4" x14ac:dyDescent="0.45">
      <c r="C1162" t="s">
        <v>8221</v>
      </c>
      <c r="D1162">
        <v>19</v>
      </c>
    </row>
    <row r="1163" spans="3:4" x14ac:dyDescent="0.45">
      <c r="C1163" t="s">
        <v>8221</v>
      </c>
      <c r="D1163">
        <v>0</v>
      </c>
    </row>
    <row r="1164" spans="3:4" x14ac:dyDescent="0.45">
      <c r="C1164" t="s">
        <v>8221</v>
      </c>
      <c r="D1164">
        <v>2</v>
      </c>
    </row>
    <row r="1165" spans="3:4" x14ac:dyDescent="0.45">
      <c r="C1165" t="s">
        <v>8221</v>
      </c>
      <c r="D1165">
        <v>0</v>
      </c>
    </row>
    <row r="1166" spans="3:4" x14ac:dyDescent="0.45">
      <c r="C1166" t="s">
        <v>8221</v>
      </c>
      <c r="D1166">
        <v>0</v>
      </c>
    </row>
    <row r="1167" spans="3:4" x14ac:dyDescent="0.45">
      <c r="C1167" t="s">
        <v>8221</v>
      </c>
      <c r="D1167">
        <v>25</v>
      </c>
    </row>
    <row r="1168" spans="3:4" x14ac:dyDescent="0.45">
      <c r="C1168" t="s">
        <v>8221</v>
      </c>
      <c r="D1168">
        <v>8</v>
      </c>
    </row>
    <row r="1169" spans="3:4" x14ac:dyDescent="0.45">
      <c r="C1169" t="s">
        <v>8221</v>
      </c>
      <c r="D1169">
        <v>16</v>
      </c>
    </row>
    <row r="1170" spans="3:4" x14ac:dyDescent="0.45">
      <c r="C1170" t="s">
        <v>8221</v>
      </c>
      <c r="D1170">
        <v>3</v>
      </c>
    </row>
    <row r="1171" spans="3:4" x14ac:dyDescent="0.45">
      <c r="C1171" t="s">
        <v>8221</v>
      </c>
      <c r="D1171">
        <v>3</v>
      </c>
    </row>
    <row r="1172" spans="3:4" x14ac:dyDescent="0.45">
      <c r="C1172" t="s">
        <v>8221</v>
      </c>
      <c r="D1172">
        <v>2</v>
      </c>
    </row>
    <row r="1173" spans="3:4" x14ac:dyDescent="0.45">
      <c r="C1173" t="s">
        <v>8221</v>
      </c>
      <c r="D1173">
        <v>1</v>
      </c>
    </row>
    <row r="1174" spans="3:4" x14ac:dyDescent="0.45">
      <c r="C1174" t="s">
        <v>8221</v>
      </c>
      <c r="D1174">
        <v>0</v>
      </c>
    </row>
    <row r="1175" spans="3:4" x14ac:dyDescent="0.45">
      <c r="C1175" t="s">
        <v>8221</v>
      </c>
      <c r="D1175">
        <v>1</v>
      </c>
    </row>
    <row r="1176" spans="3:4" x14ac:dyDescent="0.45">
      <c r="C1176" t="s">
        <v>8221</v>
      </c>
      <c r="D1176">
        <v>19</v>
      </c>
    </row>
    <row r="1177" spans="3:4" x14ac:dyDescent="0.45">
      <c r="C1177" t="s">
        <v>8221</v>
      </c>
      <c r="D1177">
        <v>9</v>
      </c>
    </row>
    <row r="1178" spans="3:4" x14ac:dyDescent="0.45">
      <c r="C1178" t="s">
        <v>8221</v>
      </c>
      <c r="D1178">
        <v>1</v>
      </c>
    </row>
    <row r="1179" spans="3:4" x14ac:dyDescent="0.45">
      <c r="C1179" t="s">
        <v>8221</v>
      </c>
      <c r="D1179">
        <v>0</v>
      </c>
    </row>
    <row r="1180" spans="3:4" x14ac:dyDescent="0.45">
      <c r="C1180" t="s">
        <v>8221</v>
      </c>
      <c r="D1180">
        <v>1</v>
      </c>
    </row>
    <row r="1181" spans="3:4" x14ac:dyDescent="0.45">
      <c r="C1181" t="s">
        <v>8221</v>
      </c>
      <c r="D1181">
        <v>5</v>
      </c>
    </row>
    <row r="1182" spans="3:4" x14ac:dyDescent="0.45">
      <c r="C1182" t="s">
        <v>8221</v>
      </c>
      <c r="D1182">
        <v>85</v>
      </c>
    </row>
    <row r="1183" spans="3:4" x14ac:dyDescent="0.45">
      <c r="C1183" t="s">
        <v>8221</v>
      </c>
      <c r="D1183">
        <v>3</v>
      </c>
    </row>
    <row r="1184" spans="3:4" x14ac:dyDescent="0.45">
      <c r="C1184" t="s">
        <v>8221</v>
      </c>
      <c r="D1184">
        <v>4</v>
      </c>
    </row>
    <row r="1185" spans="3:4" x14ac:dyDescent="0.45">
      <c r="C1185" t="s">
        <v>8221</v>
      </c>
      <c r="D1185">
        <v>3</v>
      </c>
    </row>
    <row r="1186" spans="3:4" hidden="1" x14ac:dyDescent="0.45">
      <c r="C1186" t="s">
        <v>8219</v>
      </c>
      <c r="D1186">
        <v>375</v>
      </c>
    </row>
    <row r="1187" spans="3:4" hidden="1" x14ac:dyDescent="0.45">
      <c r="C1187" t="s">
        <v>8219</v>
      </c>
      <c r="D1187">
        <v>111</v>
      </c>
    </row>
    <row r="1188" spans="3:4" hidden="1" x14ac:dyDescent="0.45">
      <c r="C1188" t="s">
        <v>8219</v>
      </c>
      <c r="D1188">
        <v>123</v>
      </c>
    </row>
    <row r="1189" spans="3:4" hidden="1" x14ac:dyDescent="0.45">
      <c r="C1189" t="s">
        <v>8219</v>
      </c>
      <c r="D1189">
        <v>70</v>
      </c>
    </row>
    <row r="1190" spans="3:4" hidden="1" x14ac:dyDescent="0.45">
      <c r="C1190" t="s">
        <v>8219</v>
      </c>
      <c r="D1190">
        <v>85</v>
      </c>
    </row>
    <row r="1191" spans="3:4" hidden="1" x14ac:dyDescent="0.45">
      <c r="C1191" t="s">
        <v>8219</v>
      </c>
      <c r="D1191">
        <v>86</v>
      </c>
    </row>
    <row r="1192" spans="3:4" hidden="1" x14ac:dyDescent="0.45">
      <c r="C1192" t="s">
        <v>8219</v>
      </c>
      <c r="D1192">
        <v>13</v>
      </c>
    </row>
    <row r="1193" spans="3:4" hidden="1" x14ac:dyDescent="0.45">
      <c r="C1193" t="s">
        <v>8219</v>
      </c>
      <c r="D1193">
        <v>33</v>
      </c>
    </row>
    <row r="1194" spans="3:4" hidden="1" x14ac:dyDescent="0.45">
      <c r="C1194" t="s">
        <v>8219</v>
      </c>
      <c r="D1194">
        <v>15</v>
      </c>
    </row>
    <row r="1195" spans="3:4" hidden="1" x14ac:dyDescent="0.45">
      <c r="C1195" t="s">
        <v>8219</v>
      </c>
      <c r="D1195">
        <v>273</v>
      </c>
    </row>
    <row r="1196" spans="3:4" hidden="1" x14ac:dyDescent="0.45">
      <c r="C1196" t="s">
        <v>8219</v>
      </c>
      <c r="D1196">
        <v>714</v>
      </c>
    </row>
    <row r="1197" spans="3:4" hidden="1" x14ac:dyDescent="0.45">
      <c r="C1197" t="s">
        <v>8219</v>
      </c>
      <c r="D1197">
        <v>170</v>
      </c>
    </row>
    <row r="1198" spans="3:4" hidden="1" x14ac:dyDescent="0.45">
      <c r="C1198" t="s">
        <v>8219</v>
      </c>
      <c r="D1198">
        <v>512</v>
      </c>
    </row>
    <row r="1199" spans="3:4" hidden="1" x14ac:dyDescent="0.45">
      <c r="C1199" t="s">
        <v>8219</v>
      </c>
      <c r="D1199">
        <v>314</v>
      </c>
    </row>
    <row r="1200" spans="3:4" hidden="1" x14ac:dyDescent="0.45">
      <c r="C1200" t="s">
        <v>8219</v>
      </c>
      <c r="D1200">
        <v>167</v>
      </c>
    </row>
    <row r="1201" spans="3:4" hidden="1" x14ac:dyDescent="0.45">
      <c r="C1201" t="s">
        <v>8219</v>
      </c>
      <c r="D1201">
        <v>9</v>
      </c>
    </row>
    <row r="1202" spans="3:4" hidden="1" x14ac:dyDescent="0.45">
      <c r="C1202" t="s">
        <v>8219</v>
      </c>
      <c r="D1202">
        <v>103</v>
      </c>
    </row>
    <row r="1203" spans="3:4" hidden="1" x14ac:dyDescent="0.45">
      <c r="C1203" t="s">
        <v>8219</v>
      </c>
      <c r="D1203">
        <v>111</v>
      </c>
    </row>
    <row r="1204" spans="3:4" hidden="1" x14ac:dyDescent="0.45">
      <c r="C1204" t="s">
        <v>8219</v>
      </c>
      <c r="D1204">
        <v>271</v>
      </c>
    </row>
    <row r="1205" spans="3:4" hidden="1" x14ac:dyDescent="0.45">
      <c r="C1205" t="s">
        <v>8219</v>
      </c>
      <c r="D1205">
        <v>101</v>
      </c>
    </row>
    <row r="1206" spans="3:4" hidden="1" x14ac:dyDescent="0.45">
      <c r="C1206" t="s">
        <v>8219</v>
      </c>
      <c r="D1206">
        <v>57</v>
      </c>
    </row>
    <row r="1207" spans="3:4" hidden="1" x14ac:dyDescent="0.45">
      <c r="C1207" t="s">
        <v>8219</v>
      </c>
      <c r="D1207">
        <v>62</v>
      </c>
    </row>
    <row r="1208" spans="3:4" hidden="1" x14ac:dyDescent="0.45">
      <c r="C1208" t="s">
        <v>8219</v>
      </c>
      <c r="D1208">
        <v>32</v>
      </c>
    </row>
    <row r="1209" spans="3:4" hidden="1" x14ac:dyDescent="0.45">
      <c r="C1209" t="s">
        <v>8219</v>
      </c>
      <c r="D1209">
        <v>141</v>
      </c>
    </row>
    <row r="1210" spans="3:4" hidden="1" x14ac:dyDescent="0.45">
      <c r="C1210" t="s">
        <v>8219</v>
      </c>
      <c r="D1210">
        <v>75</v>
      </c>
    </row>
    <row r="1211" spans="3:4" hidden="1" x14ac:dyDescent="0.45">
      <c r="C1211" t="s">
        <v>8219</v>
      </c>
      <c r="D1211">
        <v>46</v>
      </c>
    </row>
    <row r="1212" spans="3:4" hidden="1" x14ac:dyDescent="0.45">
      <c r="C1212" t="s">
        <v>8219</v>
      </c>
      <c r="D1212">
        <v>103</v>
      </c>
    </row>
    <row r="1213" spans="3:4" hidden="1" x14ac:dyDescent="0.45">
      <c r="C1213" t="s">
        <v>8219</v>
      </c>
      <c r="D1213">
        <v>6</v>
      </c>
    </row>
    <row r="1214" spans="3:4" hidden="1" x14ac:dyDescent="0.45">
      <c r="C1214" t="s">
        <v>8219</v>
      </c>
      <c r="D1214">
        <v>83</v>
      </c>
    </row>
    <row r="1215" spans="3:4" hidden="1" x14ac:dyDescent="0.45">
      <c r="C1215" t="s">
        <v>8219</v>
      </c>
      <c r="D1215">
        <v>108</v>
      </c>
    </row>
    <row r="1216" spans="3:4" hidden="1" x14ac:dyDescent="0.45">
      <c r="C1216" t="s">
        <v>8219</v>
      </c>
      <c r="D1216">
        <v>25</v>
      </c>
    </row>
    <row r="1217" spans="3:4" hidden="1" x14ac:dyDescent="0.45">
      <c r="C1217" t="s">
        <v>8219</v>
      </c>
      <c r="D1217">
        <v>549</v>
      </c>
    </row>
    <row r="1218" spans="3:4" hidden="1" x14ac:dyDescent="0.45">
      <c r="C1218" t="s">
        <v>8219</v>
      </c>
      <c r="D1218">
        <v>222</v>
      </c>
    </row>
    <row r="1219" spans="3:4" hidden="1" x14ac:dyDescent="0.45">
      <c r="C1219" t="s">
        <v>8219</v>
      </c>
      <c r="D1219">
        <v>183</v>
      </c>
    </row>
    <row r="1220" spans="3:4" hidden="1" x14ac:dyDescent="0.45">
      <c r="C1220" t="s">
        <v>8219</v>
      </c>
      <c r="D1220">
        <v>89</v>
      </c>
    </row>
    <row r="1221" spans="3:4" hidden="1" x14ac:dyDescent="0.45">
      <c r="C1221" t="s">
        <v>8219</v>
      </c>
      <c r="D1221">
        <v>253</v>
      </c>
    </row>
    <row r="1222" spans="3:4" hidden="1" x14ac:dyDescent="0.45">
      <c r="C1222" t="s">
        <v>8219</v>
      </c>
      <c r="D1222">
        <v>140</v>
      </c>
    </row>
    <row r="1223" spans="3:4" hidden="1" x14ac:dyDescent="0.45">
      <c r="C1223" t="s">
        <v>8219</v>
      </c>
      <c r="D1223">
        <v>103</v>
      </c>
    </row>
    <row r="1224" spans="3:4" hidden="1" x14ac:dyDescent="0.45">
      <c r="C1224" t="s">
        <v>8219</v>
      </c>
      <c r="D1224">
        <v>138</v>
      </c>
    </row>
    <row r="1225" spans="3:4" hidden="1" x14ac:dyDescent="0.45">
      <c r="C1225" t="s">
        <v>8219</v>
      </c>
      <c r="D1225">
        <v>191</v>
      </c>
    </row>
    <row r="1226" spans="3:4" hidden="1" x14ac:dyDescent="0.45">
      <c r="C1226" t="s">
        <v>8220</v>
      </c>
      <c r="D1226">
        <v>18</v>
      </c>
    </row>
    <row r="1227" spans="3:4" hidden="1" x14ac:dyDescent="0.45">
      <c r="C1227" t="s">
        <v>8220</v>
      </c>
      <c r="D1227">
        <v>3</v>
      </c>
    </row>
    <row r="1228" spans="3:4" hidden="1" x14ac:dyDescent="0.45">
      <c r="C1228" t="s">
        <v>8220</v>
      </c>
      <c r="D1228">
        <v>40</v>
      </c>
    </row>
    <row r="1229" spans="3:4" hidden="1" x14ac:dyDescent="0.45">
      <c r="C1229" t="s">
        <v>8220</v>
      </c>
      <c r="D1229">
        <v>0</v>
      </c>
    </row>
    <row r="1230" spans="3:4" hidden="1" x14ac:dyDescent="0.45">
      <c r="C1230" t="s">
        <v>8220</v>
      </c>
      <c r="D1230">
        <v>24</v>
      </c>
    </row>
    <row r="1231" spans="3:4" hidden="1" x14ac:dyDescent="0.45">
      <c r="C1231" t="s">
        <v>8220</v>
      </c>
      <c r="D1231">
        <v>1</v>
      </c>
    </row>
    <row r="1232" spans="3:4" hidden="1" x14ac:dyDescent="0.45">
      <c r="C1232" t="s">
        <v>8220</v>
      </c>
      <c r="D1232">
        <v>0</v>
      </c>
    </row>
    <row r="1233" spans="3:4" hidden="1" x14ac:dyDescent="0.45">
      <c r="C1233" t="s">
        <v>8220</v>
      </c>
      <c r="D1233">
        <v>0</v>
      </c>
    </row>
    <row r="1234" spans="3:4" hidden="1" x14ac:dyDescent="0.45">
      <c r="C1234" t="s">
        <v>8220</v>
      </c>
      <c r="D1234">
        <v>1</v>
      </c>
    </row>
    <row r="1235" spans="3:4" hidden="1" x14ac:dyDescent="0.45">
      <c r="C1235" t="s">
        <v>8220</v>
      </c>
      <c r="D1235">
        <v>6</v>
      </c>
    </row>
    <row r="1236" spans="3:4" hidden="1" x14ac:dyDescent="0.45">
      <c r="C1236" t="s">
        <v>8220</v>
      </c>
      <c r="D1236">
        <v>0</v>
      </c>
    </row>
    <row r="1237" spans="3:4" hidden="1" x14ac:dyDescent="0.45">
      <c r="C1237" t="s">
        <v>8220</v>
      </c>
      <c r="D1237">
        <v>6</v>
      </c>
    </row>
    <row r="1238" spans="3:4" hidden="1" x14ac:dyDescent="0.45">
      <c r="C1238" t="s">
        <v>8220</v>
      </c>
      <c r="D1238">
        <v>0</v>
      </c>
    </row>
    <row r="1239" spans="3:4" hidden="1" x14ac:dyDescent="0.45">
      <c r="C1239" t="s">
        <v>8220</v>
      </c>
      <c r="D1239">
        <v>0</v>
      </c>
    </row>
    <row r="1240" spans="3:4" hidden="1" x14ac:dyDescent="0.45">
      <c r="C1240" t="s">
        <v>8220</v>
      </c>
      <c r="D1240">
        <v>3</v>
      </c>
    </row>
    <row r="1241" spans="3:4" hidden="1" x14ac:dyDescent="0.45">
      <c r="C1241" t="s">
        <v>8220</v>
      </c>
      <c r="D1241">
        <v>0</v>
      </c>
    </row>
    <row r="1242" spans="3:4" hidden="1" x14ac:dyDescent="0.45">
      <c r="C1242" t="s">
        <v>8220</v>
      </c>
      <c r="D1242">
        <v>8</v>
      </c>
    </row>
    <row r="1243" spans="3:4" hidden="1" x14ac:dyDescent="0.45">
      <c r="C1243" t="s">
        <v>8220</v>
      </c>
      <c r="D1243">
        <v>34</v>
      </c>
    </row>
    <row r="1244" spans="3:4" hidden="1" x14ac:dyDescent="0.45">
      <c r="C1244" t="s">
        <v>8220</v>
      </c>
      <c r="D1244">
        <v>1</v>
      </c>
    </row>
    <row r="1245" spans="3:4" hidden="1" x14ac:dyDescent="0.45">
      <c r="C1245" t="s">
        <v>8220</v>
      </c>
      <c r="D1245">
        <v>38</v>
      </c>
    </row>
    <row r="1246" spans="3:4" hidden="1" x14ac:dyDescent="0.45">
      <c r="C1246" t="s">
        <v>8219</v>
      </c>
      <c r="D1246">
        <v>45</v>
      </c>
    </row>
    <row r="1247" spans="3:4" hidden="1" x14ac:dyDescent="0.45">
      <c r="C1247" t="s">
        <v>8219</v>
      </c>
      <c r="D1247">
        <v>17</v>
      </c>
    </row>
    <row r="1248" spans="3:4" hidden="1" x14ac:dyDescent="0.45">
      <c r="C1248" t="s">
        <v>8219</v>
      </c>
      <c r="D1248">
        <v>31</v>
      </c>
    </row>
    <row r="1249" spans="3:4" hidden="1" x14ac:dyDescent="0.45">
      <c r="C1249" t="s">
        <v>8219</v>
      </c>
      <c r="D1249">
        <v>50</v>
      </c>
    </row>
    <row r="1250" spans="3:4" hidden="1" x14ac:dyDescent="0.45">
      <c r="C1250" t="s">
        <v>8219</v>
      </c>
      <c r="D1250">
        <v>59</v>
      </c>
    </row>
    <row r="1251" spans="3:4" hidden="1" x14ac:dyDescent="0.45">
      <c r="C1251" t="s">
        <v>8219</v>
      </c>
      <c r="D1251">
        <v>81</v>
      </c>
    </row>
    <row r="1252" spans="3:4" hidden="1" x14ac:dyDescent="0.45">
      <c r="C1252" t="s">
        <v>8219</v>
      </c>
      <c r="D1252">
        <v>508</v>
      </c>
    </row>
    <row r="1253" spans="3:4" hidden="1" x14ac:dyDescent="0.45">
      <c r="C1253" t="s">
        <v>8219</v>
      </c>
      <c r="D1253">
        <v>74</v>
      </c>
    </row>
    <row r="1254" spans="3:4" hidden="1" x14ac:dyDescent="0.45">
      <c r="C1254" t="s">
        <v>8219</v>
      </c>
      <c r="D1254">
        <v>141</v>
      </c>
    </row>
    <row r="1255" spans="3:4" hidden="1" x14ac:dyDescent="0.45">
      <c r="C1255" t="s">
        <v>8219</v>
      </c>
      <c r="D1255">
        <v>711</v>
      </c>
    </row>
    <row r="1256" spans="3:4" hidden="1" x14ac:dyDescent="0.45">
      <c r="C1256" t="s">
        <v>8219</v>
      </c>
      <c r="D1256">
        <v>141</v>
      </c>
    </row>
    <row r="1257" spans="3:4" hidden="1" x14ac:dyDescent="0.45">
      <c r="C1257" t="s">
        <v>8219</v>
      </c>
      <c r="D1257">
        <v>109</v>
      </c>
    </row>
    <row r="1258" spans="3:4" hidden="1" x14ac:dyDescent="0.45">
      <c r="C1258" t="s">
        <v>8219</v>
      </c>
      <c r="D1258">
        <v>361</v>
      </c>
    </row>
    <row r="1259" spans="3:4" hidden="1" x14ac:dyDescent="0.45">
      <c r="C1259" t="s">
        <v>8219</v>
      </c>
      <c r="D1259">
        <v>176</v>
      </c>
    </row>
    <row r="1260" spans="3:4" hidden="1" x14ac:dyDescent="0.45">
      <c r="C1260" t="s">
        <v>8219</v>
      </c>
      <c r="D1260">
        <v>670</v>
      </c>
    </row>
    <row r="1261" spans="3:4" hidden="1" x14ac:dyDescent="0.45">
      <c r="C1261" t="s">
        <v>8219</v>
      </c>
      <c r="D1261">
        <v>96</v>
      </c>
    </row>
    <row r="1262" spans="3:4" hidden="1" x14ac:dyDescent="0.45">
      <c r="C1262" t="s">
        <v>8219</v>
      </c>
      <c r="D1262">
        <v>74</v>
      </c>
    </row>
    <row r="1263" spans="3:4" hidden="1" x14ac:dyDescent="0.45">
      <c r="C1263" t="s">
        <v>8219</v>
      </c>
      <c r="D1263">
        <v>52</v>
      </c>
    </row>
    <row r="1264" spans="3:4" hidden="1" x14ac:dyDescent="0.45">
      <c r="C1264" t="s">
        <v>8219</v>
      </c>
      <c r="D1264">
        <v>105</v>
      </c>
    </row>
    <row r="1265" spans="3:4" hidden="1" x14ac:dyDescent="0.45">
      <c r="C1265" t="s">
        <v>8219</v>
      </c>
      <c r="D1265">
        <v>41</v>
      </c>
    </row>
    <row r="1266" spans="3:4" hidden="1" x14ac:dyDescent="0.45">
      <c r="C1266" t="s">
        <v>8219</v>
      </c>
      <c r="D1266">
        <v>34</v>
      </c>
    </row>
    <row r="1267" spans="3:4" hidden="1" x14ac:dyDescent="0.45">
      <c r="C1267" t="s">
        <v>8219</v>
      </c>
      <c r="D1267">
        <v>66</v>
      </c>
    </row>
    <row r="1268" spans="3:4" hidden="1" x14ac:dyDescent="0.45">
      <c r="C1268" t="s">
        <v>8219</v>
      </c>
      <c r="D1268">
        <v>50</v>
      </c>
    </row>
    <row r="1269" spans="3:4" hidden="1" x14ac:dyDescent="0.45">
      <c r="C1269" t="s">
        <v>8219</v>
      </c>
      <c r="D1269">
        <v>159</v>
      </c>
    </row>
    <row r="1270" spans="3:4" hidden="1" x14ac:dyDescent="0.45">
      <c r="C1270" t="s">
        <v>8219</v>
      </c>
      <c r="D1270">
        <v>182</v>
      </c>
    </row>
    <row r="1271" spans="3:4" hidden="1" x14ac:dyDescent="0.45">
      <c r="C1271" t="s">
        <v>8219</v>
      </c>
      <c r="D1271">
        <v>206</v>
      </c>
    </row>
    <row r="1272" spans="3:4" hidden="1" x14ac:dyDescent="0.45">
      <c r="C1272" t="s">
        <v>8219</v>
      </c>
      <c r="D1272">
        <v>169</v>
      </c>
    </row>
    <row r="1273" spans="3:4" hidden="1" x14ac:dyDescent="0.45">
      <c r="C1273" t="s">
        <v>8219</v>
      </c>
      <c r="D1273">
        <v>31</v>
      </c>
    </row>
    <row r="1274" spans="3:4" hidden="1" x14ac:dyDescent="0.45">
      <c r="C1274" t="s">
        <v>8219</v>
      </c>
      <c r="D1274">
        <v>28</v>
      </c>
    </row>
    <row r="1275" spans="3:4" hidden="1" x14ac:dyDescent="0.45">
      <c r="C1275" t="s">
        <v>8219</v>
      </c>
      <c r="D1275">
        <v>54</v>
      </c>
    </row>
    <row r="1276" spans="3:4" hidden="1" x14ac:dyDescent="0.45">
      <c r="C1276" t="s">
        <v>8219</v>
      </c>
      <c r="D1276">
        <v>467</v>
      </c>
    </row>
    <row r="1277" spans="3:4" hidden="1" x14ac:dyDescent="0.45">
      <c r="C1277" t="s">
        <v>8219</v>
      </c>
      <c r="D1277">
        <v>389</v>
      </c>
    </row>
    <row r="1278" spans="3:4" hidden="1" x14ac:dyDescent="0.45">
      <c r="C1278" t="s">
        <v>8219</v>
      </c>
      <c r="D1278">
        <v>68</v>
      </c>
    </row>
    <row r="1279" spans="3:4" hidden="1" x14ac:dyDescent="0.45">
      <c r="C1279" t="s">
        <v>8219</v>
      </c>
      <c r="D1279">
        <v>413</v>
      </c>
    </row>
    <row r="1280" spans="3:4" hidden="1" x14ac:dyDescent="0.45">
      <c r="C1280" t="s">
        <v>8219</v>
      </c>
      <c r="D1280">
        <v>190</v>
      </c>
    </row>
    <row r="1281" spans="3:4" hidden="1" x14ac:dyDescent="0.45">
      <c r="C1281" t="s">
        <v>8219</v>
      </c>
      <c r="D1281">
        <v>189</v>
      </c>
    </row>
    <row r="1282" spans="3:4" hidden="1" x14ac:dyDescent="0.45">
      <c r="C1282" t="s">
        <v>8219</v>
      </c>
      <c r="D1282">
        <v>130</v>
      </c>
    </row>
    <row r="1283" spans="3:4" hidden="1" x14ac:dyDescent="0.45">
      <c r="C1283" t="s">
        <v>8219</v>
      </c>
      <c r="D1283">
        <v>74</v>
      </c>
    </row>
    <row r="1284" spans="3:4" hidden="1" x14ac:dyDescent="0.45">
      <c r="C1284" t="s">
        <v>8219</v>
      </c>
      <c r="D1284">
        <v>274</v>
      </c>
    </row>
    <row r="1285" spans="3:4" hidden="1" x14ac:dyDescent="0.45">
      <c r="C1285" t="s">
        <v>8219</v>
      </c>
      <c r="D1285">
        <v>22</v>
      </c>
    </row>
    <row r="1286" spans="3:4" hidden="1" x14ac:dyDescent="0.45">
      <c r="C1286" t="s">
        <v>8219</v>
      </c>
      <c r="D1286">
        <v>31</v>
      </c>
    </row>
    <row r="1287" spans="3:4" hidden="1" x14ac:dyDescent="0.45">
      <c r="C1287" t="s">
        <v>8219</v>
      </c>
      <c r="D1287">
        <v>63</v>
      </c>
    </row>
    <row r="1288" spans="3:4" hidden="1" x14ac:dyDescent="0.45">
      <c r="C1288" t="s">
        <v>8219</v>
      </c>
      <c r="D1288">
        <v>20</v>
      </c>
    </row>
    <row r="1289" spans="3:4" hidden="1" x14ac:dyDescent="0.45">
      <c r="C1289" t="s">
        <v>8219</v>
      </c>
      <c r="D1289">
        <v>25</v>
      </c>
    </row>
    <row r="1290" spans="3:4" hidden="1" x14ac:dyDescent="0.45">
      <c r="C1290" t="s">
        <v>8219</v>
      </c>
      <c r="D1290">
        <v>61</v>
      </c>
    </row>
    <row r="1291" spans="3:4" hidden="1" x14ac:dyDescent="0.45">
      <c r="C1291" t="s">
        <v>8219</v>
      </c>
      <c r="D1291">
        <v>52</v>
      </c>
    </row>
    <row r="1292" spans="3:4" hidden="1" x14ac:dyDescent="0.45">
      <c r="C1292" t="s">
        <v>8219</v>
      </c>
      <c r="D1292">
        <v>86</v>
      </c>
    </row>
    <row r="1293" spans="3:4" hidden="1" x14ac:dyDescent="0.45">
      <c r="C1293" t="s">
        <v>8219</v>
      </c>
      <c r="D1293">
        <v>42</v>
      </c>
    </row>
    <row r="1294" spans="3:4" hidden="1" x14ac:dyDescent="0.45">
      <c r="C1294" t="s">
        <v>8219</v>
      </c>
      <c r="D1294">
        <v>52</v>
      </c>
    </row>
    <row r="1295" spans="3:4" hidden="1" x14ac:dyDescent="0.45">
      <c r="C1295" t="s">
        <v>8219</v>
      </c>
      <c r="D1295">
        <v>120</v>
      </c>
    </row>
    <row r="1296" spans="3:4" hidden="1" x14ac:dyDescent="0.45">
      <c r="C1296" t="s">
        <v>8219</v>
      </c>
      <c r="D1296">
        <v>22</v>
      </c>
    </row>
    <row r="1297" spans="3:4" hidden="1" x14ac:dyDescent="0.45">
      <c r="C1297" t="s">
        <v>8219</v>
      </c>
      <c r="D1297">
        <v>64</v>
      </c>
    </row>
    <row r="1298" spans="3:4" hidden="1" x14ac:dyDescent="0.45">
      <c r="C1298" t="s">
        <v>8219</v>
      </c>
      <c r="D1298">
        <v>23</v>
      </c>
    </row>
    <row r="1299" spans="3:4" hidden="1" x14ac:dyDescent="0.45">
      <c r="C1299" t="s">
        <v>8219</v>
      </c>
      <c r="D1299">
        <v>238</v>
      </c>
    </row>
    <row r="1300" spans="3:4" hidden="1" x14ac:dyDescent="0.45">
      <c r="C1300" t="s">
        <v>8219</v>
      </c>
      <c r="D1300">
        <v>33</v>
      </c>
    </row>
    <row r="1301" spans="3:4" hidden="1" x14ac:dyDescent="0.45">
      <c r="C1301" t="s">
        <v>8219</v>
      </c>
      <c r="D1301">
        <v>32</v>
      </c>
    </row>
    <row r="1302" spans="3:4" hidden="1" x14ac:dyDescent="0.45">
      <c r="C1302" t="s">
        <v>8219</v>
      </c>
      <c r="D1302">
        <v>24</v>
      </c>
    </row>
    <row r="1303" spans="3:4" hidden="1" x14ac:dyDescent="0.45">
      <c r="C1303" t="s">
        <v>8219</v>
      </c>
      <c r="D1303">
        <v>29</v>
      </c>
    </row>
    <row r="1304" spans="3:4" hidden="1" x14ac:dyDescent="0.45">
      <c r="C1304" t="s">
        <v>8219</v>
      </c>
      <c r="D1304">
        <v>50</v>
      </c>
    </row>
    <row r="1305" spans="3:4" hidden="1" x14ac:dyDescent="0.45">
      <c r="C1305" t="s">
        <v>8219</v>
      </c>
      <c r="D1305">
        <v>108</v>
      </c>
    </row>
    <row r="1306" spans="3:4" hidden="1" x14ac:dyDescent="0.45">
      <c r="C1306" t="s">
        <v>8220</v>
      </c>
      <c r="D1306">
        <v>104</v>
      </c>
    </row>
    <row r="1307" spans="3:4" hidden="1" x14ac:dyDescent="0.45">
      <c r="C1307" t="s">
        <v>8220</v>
      </c>
      <c r="D1307">
        <v>86</v>
      </c>
    </row>
    <row r="1308" spans="3:4" hidden="1" x14ac:dyDescent="0.45">
      <c r="C1308" t="s">
        <v>8220</v>
      </c>
      <c r="D1308">
        <v>356</v>
      </c>
    </row>
    <row r="1309" spans="3:4" hidden="1" x14ac:dyDescent="0.45">
      <c r="C1309" t="s">
        <v>8220</v>
      </c>
      <c r="D1309">
        <v>45</v>
      </c>
    </row>
    <row r="1310" spans="3:4" hidden="1" x14ac:dyDescent="0.45">
      <c r="C1310" t="s">
        <v>8220</v>
      </c>
      <c r="D1310">
        <v>38</v>
      </c>
    </row>
    <row r="1311" spans="3:4" hidden="1" x14ac:dyDescent="0.45">
      <c r="C1311" t="s">
        <v>8220</v>
      </c>
      <c r="D1311">
        <v>35</v>
      </c>
    </row>
    <row r="1312" spans="3:4" hidden="1" x14ac:dyDescent="0.45">
      <c r="C1312" t="s">
        <v>8220</v>
      </c>
      <c r="D1312">
        <v>24</v>
      </c>
    </row>
    <row r="1313" spans="3:4" hidden="1" x14ac:dyDescent="0.45">
      <c r="C1313" t="s">
        <v>8220</v>
      </c>
      <c r="D1313">
        <v>100</v>
      </c>
    </row>
    <row r="1314" spans="3:4" hidden="1" x14ac:dyDescent="0.45">
      <c r="C1314" t="s">
        <v>8220</v>
      </c>
      <c r="D1314">
        <v>1</v>
      </c>
    </row>
    <row r="1315" spans="3:4" hidden="1" x14ac:dyDescent="0.45">
      <c r="C1315" t="s">
        <v>8220</v>
      </c>
      <c r="D1315">
        <v>122</v>
      </c>
    </row>
    <row r="1316" spans="3:4" hidden="1" x14ac:dyDescent="0.45">
      <c r="C1316" t="s">
        <v>8220</v>
      </c>
      <c r="D1316">
        <v>11</v>
      </c>
    </row>
    <row r="1317" spans="3:4" hidden="1" x14ac:dyDescent="0.45">
      <c r="C1317" t="s">
        <v>8220</v>
      </c>
      <c r="D1317">
        <v>248</v>
      </c>
    </row>
    <row r="1318" spans="3:4" hidden="1" x14ac:dyDescent="0.45">
      <c r="C1318" t="s">
        <v>8220</v>
      </c>
      <c r="D1318">
        <v>1</v>
      </c>
    </row>
    <row r="1319" spans="3:4" hidden="1" x14ac:dyDescent="0.45">
      <c r="C1319" t="s">
        <v>8220</v>
      </c>
      <c r="D1319">
        <v>19</v>
      </c>
    </row>
    <row r="1320" spans="3:4" hidden="1" x14ac:dyDescent="0.45">
      <c r="C1320" t="s">
        <v>8220</v>
      </c>
      <c r="D1320">
        <v>135</v>
      </c>
    </row>
    <row r="1321" spans="3:4" hidden="1" x14ac:dyDescent="0.45">
      <c r="C1321" t="s">
        <v>8220</v>
      </c>
      <c r="D1321">
        <v>9</v>
      </c>
    </row>
    <row r="1322" spans="3:4" hidden="1" x14ac:dyDescent="0.45">
      <c r="C1322" t="s">
        <v>8220</v>
      </c>
      <c r="D1322">
        <v>3</v>
      </c>
    </row>
    <row r="1323" spans="3:4" hidden="1" x14ac:dyDescent="0.45">
      <c r="C1323" t="s">
        <v>8220</v>
      </c>
      <c r="D1323">
        <v>7</v>
      </c>
    </row>
    <row r="1324" spans="3:4" hidden="1" x14ac:dyDescent="0.45">
      <c r="C1324" t="s">
        <v>8220</v>
      </c>
      <c r="D1324">
        <v>4</v>
      </c>
    </row>
    <row r="1325" spans="3:4" hidden="1" x14ac:dyDescent="0.45">
      <c r="C1325" t="s">
        <v>8220</v>
      </c>
      <c r="D1325">
        <v>44</v>
      </c>
    </row>
    <row r="1326" spans="3:4" hidden="1" x14ac:dyDescent="0.45">
      <c r="C1326" t="s">
        <v>8220</v>
      </c>
      <c r="D1326">
        <v>90</v>
      </c>
    </row>
    <row r="1327" spans="3:4" hidden="1" x14ac:dyDescent="0.45">
      <c r="C1327" t="s">
        <v>8220</v>
      </c>
      <c r="D1327">
        <v>8</v>
      </c>
    </row>
    <row r="1328" spans="3:4" hidden="1" x14ac:dyDescent="0.45">
      <c r="C1328" t="s">
        <v>8220</v>
      </c>
      <c r="D1328">
        <v>11</v>
      </c>
    </row>
    <row r="1329" spans="3:4" hidden="1" x14ac:dyDescent="0.45">
      <c r="C1329" t="s">
        <v>8220</v>
      </c>
      <c r="D1329">
        <v>41</v>
      </c>
    </row>
    <row r="1330" spans="3:4" hidden="1" x14ac:dyDescent="0.45">
      <c r="C1330" t="s">
        <v>8220</v>
      </c>
      <c r="D1330">
        <v>15</v>
      </c>
    </row>
    <row r="1331" spans="3:4" hidden="1" x14ac:dyDescent="0.45">
      <c r="C1331" t="s">
        <v>8220</v>
      </c>
      <c r="D1331">
        <v>9</v>
      </c>
    </row>
    <row r="1332" spans="3:4" hidden="1" x14ac:dyDescent="0.45">
      <c r="C1332" t="s">
        <v>8220</v>
      </c>
      <c r="D1332">
        <v>50</v>
      </c>
    </row>
    <row r="1333" spans="3:4" hidden="1" x14ac:dyDescent="0.45">
      <c r="C1333" t="s">
        <v>8220</v>
      </c>
      <c r="D1333">
        <v>34</v>
      </c>
    </row>
    <row r="1334" spans="3:4" hidden="1" x14ac:dyDescent="0.45">
      <c r="C1334" t="s">
        <v>8220</v>
      </c>
      <c r="D1334">
        <v>0</v>
      </c>
    </row>
    <row r="1335" spans="3:4" hidden="1" x14ac:dyDescent="0.45">
      <c r="C1335" t="s">
        <v>8220</v>
      </c>
      <c r="D1335">
        <v>0</v>
      </c>
    </row>
    <row r="1336" spans="3:4" hidden="1" x14ac:dyDescent="0.45">
      <c r="C1336" t="s">
        <v>8220</v>
      </c>
      <c r="D1336">
        <v>276</v>
      </c>
    </row>
    <row r="1337" spans="3:4" hidden="1" x14ac:dyDescent="0.45">
      <c r="C1337" t="s">
        <v>8220</v>
      </c>
      <c r="D1337">
        <v>16</v>
      </c>
    </row>
    <row r="1338" spans="3:4" hidden="1" x14ac:dyDescent="0.45">
      <c r="C1338" t="s">
        <v>8220</v>
      </c>
      <c r="D1338">
        <v>224</v>
      </c>
    </row>
    <row r="1339" spans="3:4" hidden="1" x14ac:dyDescent="0.45">
      <c r="C1339" t="s">
        <v>8220</v>
      </c>
      <c r="D1339">
        <v>140</v>
      </c>
    </row>
    <row r="1340" spans="3:4" hidden="1" x14ac:dyDescent="0.45">
      <c r="C1340" t="s">
        <v>8220</v>
      </c>
      <c r="D1340">
        <v>15</v>
      </c>
    </row>
    <row r="1341" spans="3:4" hidden="1" x14ac:dyDescent="0.45">
      <c r="C1341" t="s">
        <v>8220</v>
      </c>
      <c r="D1341">
        <v>37</v>
      </c>
    </row>
    <row r="1342" spans="3:4" hidden="1" x14ac:dyDescent="0.45">
      <c r="C1342" t="s">
        <v>8220</v>
      </c>
      <c r="D1342">
        <v>0</v>
      </c>
    </row>
    <row r="1343" spans="3:4" hidden="1" x14ac:dyDescent="0.45">
      <c r="C1343" t="s">
        <v>8220</v>
      </c>
      <c r="D1343">
        <v>46</v>
      </c>
    </row>
    <row r="1344" spans="3:4" hidden="1" x14ac:dyDescent="0.45">
      <c r="C1344" t="s">
        <v>8220</v>
      </c>
      <c r="D1344">
        <v>1</v>
      </c>
    </row>
    <row r="1345" spans="3:4" hidden="1" x14ac:dyDescent="0.45">
      <c r="C1345" t="s">
        <v>8220</v>
      </c>
      <c r="D1345">
        <v>323</v>
      </c>
    </row>
    <row r="1346" spans="3:4" hidden="1" x14ac:dyDescent="0.45">
      <c r="C1346" t="s">
        <v>8219</v>
      </c>
      <c r="D1346">
        <v>139</v>
      </c>
    </row>
    <row r="1347" spans="3:4" hidden="1" x14ac:dyDescent="0.45">
      <c r="C1347" t="s">
        <v>8219</v>
      </c>
      <c r="D1347">
        <v>7</v>
      </c>
    </row>
    <row r="1348" spans="3:4" hidden="1" x14ac:dyDescent="0.45">
      <c r="C1348" t="s">
        <v>8219</v>
      </c>
      <c r="D1348">
        <v>149</v>
      </c>
    </row>
    <row r="1349" spans="3:4" hidden="1" x14ac:dyDescent="0.45">
      <c r="C1349" t="s">
        <v>8219</v>
      </c>
      <c r="D1349">
        <v>31</v>
      </c>
    </row>
    <row r="1350" spans="3:4" hidden="1" x14ac:dyDescent="0.45">
      <c r="C1350" t="s">
        <v>8219</v>
      </c>
      <c r="D1350">
        <v>26</v>
      </c>
    </row>
    <row r="1351" spans="3:4" hidden="1" x14ac:dyDescent="0.45">
      <c r="C1351" t="s">
        <v>8219</v>
      </c>
      <c r="D1351">
        <v>172</v>
      </c>
    </row>
    <row r="1352" spans="3:4" hidden="1" x14ac:dyDescent="0.45">
      <c r="C1352" t="s">
        <v>8219</v>
      </c>
      <c r="D1352">
        <v>78</v>
      </c>
    </row>
    <row r="1353" spans="3:4" hidden="1" x14ac:dyDescent="0.45">
      <c r="C1353" t="s">
        <v>8219</v>
      </c>
      <c r="D1353">
        <v>120</v>
      </c>
    </row>
    <row r="1354" spans="3:4" hidden="1" x14ac:dyDescent="0.45">
      <c r="C1354" t="s">
        <v>8219</v>
      </c>
      <c r="D1354">
        <v>227</v>
      </c>
    </row>
    <row r="1355" spans="3:4" hidden="1" x14ac:dyDescent="0.45">
      <c r="C1355" t="s">
        <v>8219</v>
      </c>
      <c r="D1355">
        <v>42</v>
      </c>
    </row>
    <row r="1356" spans="3:4" hidden="1" x14ac:dyDescent="0.45">
      <c r="C1356" t="s">
        <v>8219</v>
      </c>
      <c r="D1356">
        <v>64</v>
      </c>
    </row>
    <row r="1357" spans="3:4" hidden="1" x14ac:dyDescent="0.45">
      <c r="C1357" t="s">
        <v>8219</v>
      </c>
      <c r="D1357">
        <v>121</v>
      </c>
    </row>
    <row r="1358" spans="3:4" hidden="1" x14ac:dyDescent="0.45">
      <c r="C1358" t="s">
        <v>8219</v>
      </c>
      <c r="D1358">
        <v>87</v>
      </c>
    </row>
    <row r="1359" spans="3:4" hidden="1" x14ac:dyDescent="0.45">
      <c r="C1359" t="s">
        <v>8219</v>
      </c>
      <c r="D1359">
        <v>65</v>
      </c>
    </row>
    <row r="1360" spans="3:4" hidden="1" x14ac:dyDescent="0.45">
      <c r="C1360" t="s">
        <v>8219</v>
      </c>
      <c r="D1360">
        <v>49</v>
      </c>
    </row>
    <row r="1361" spans="3:4" hidden="1" x14ac:dyDescent="0.45">
      <c r="C1361" t="s">
        <v>8219</v>
      </c>
      <c r="D1361">
        <v>19</v>
      </c>
    </row>
    <row r="1362" spans="3:4" hidden="1" x14ac:dyDescent="0.45">
      <c r="C1362" t="s">
        <v>8219</v>
      </c>
      <c r="D1362">
        <v>81</v>
      </c>
    </row>
    <row r="1363" spans="3:4" hidden="1" x14ac:dyDescent="0.45">
      <c r="C1363" t="s">
        <v>8219</v>
      </c>
      <c r="D1363">
        <v>264</v>
      </c>
    </row>
    <row r="1364" spans="3:4" hidden="1" x14ac:dyDescent="0.45">
      <c r="C1364" t="s">
        <v>8219</v>
      </c>
      <c r="D1364">
        <v>25</v>
      </c>
    </row>
    <row r="1365" spans="3:4" hidden="1" x14ac:dyDescent="0.45">
      <c r="C1365" t="s">
        <v>8219</v>
      </c>
      <c r="D1365">
        <v>5</v>
      </c>
    </row>
    <row r="1366" spans="3:4" hidden="1" x14ac:dyDescent="0.45">
      <c r="C1366" t="s">
        <v>8219</v>
      </c>
      <c r="D1366">
        <v>144</v>
      </c>
    </row>
    <row r="1367" spans="3:4" hidden="1" x14ac:dyDescent="0.45">
      <c r="C1367" t="s">
        <v>8219</v>
      </c>
      <c r="D1367">
        <v>92</v>
      </c>
    </row>
    <row r="1368" spans="3:4" hidden="1" x14ac:dyDescent="0.45">
      <c r="C1368" t="s">
        <v>8219</v>
      </c>
      <c r="D1368">
        <v>147</v>
      </c>
    </row>
    <row r="1369" spans="3:4" hidden="1" x14ac:dyDescent="0.45">
      <c r="C1369" t="s">
        <v>8219</v>
      </c>
      <c r="D1369">
        <v>90</v>
      </c>
    </row>
    <row r="1370" spans="3:4" hidden="1" x14ac:dyDescent="0.45">
      <c r="C1370" t="s">
        <v>8219</v>
      </c>
      <c r="D1370">
        <v>87</v>
      </c>
    </row>
    <row r="1371" spans="3:4" hidden="1" x14ac:dyDescent="0.45">
      <c r="C1371" t="s">
        <v>8219</v>
      </c>
      <c r="D1371">
        <v>406</v>
      </c>
    </row>
    <row r="1372" spans="3:4" hidden="1" x14ac:dyDescent="0.45">
      <c r="C1372" t="s">
        <v>8219</v>
      </c>
      <c r="D1372">
        <v>20</v>
      </c>
    </row>
    <row r="1373" spans="3:4" hidden="1" x14ac:dyDescent="0.45">
      <c r="C1373" t="s">
        <v>8219</v>
      </c>
      <c r="D1373">
        <v>70</v>
      </c>
    </row>
    <row r="1374" spans="3:4" hidden="1" x14ac:dyDescent="0.45">
      <c r="C1374" t="s">
        <v>8219</v>
      </c>
      <c r="D1374">
        <v>16</v>
      </c>
    </row>
    <row r="1375" spans="3:4" hidden="1" x14ac:dyDescent="0.45">
      <c r="C1375" t="s">
        <v>8219</v>
      </c>
      <c r="D1375">
        <v>52</v>
      </c>
    </row>
    <row r="1376" spans="3:4" hidden="1" x14ac:dyDescent="0.45">
      <c r="C1376" t="s">
        <v>8219</v>
      </c>
      <c r="D1376">
        <v>66</v>
      </c>
    </row>
    <row r="1377" spans="3:4" hidden="1" x14ac:dyDescent="0.45">
      <c r="C1377" t="s">
        <v>8219</v>
      </c>
      <c r="D1377">
        <v>109</v>
      </c>
    </row>
    <row r="1378" spans="3:4" hidden="1" x14ac:dyDescent="0.45">
      <c r="C1378" t="s">
        <v>8219</v>
      </c>
      <c r="D1378">
        <v>168</v>
      </c>
    </row>
    <row r="1379" spans="3:4" hidden="1" x14ac:dyDescent="0.45">
      <c r="C1379" t="s">
        <v>8219</v>
      </c>
      <c r="D1379">
        <v>31</v>
      </c>
    </row>
    <row r="1380" spans="3:4" hidden="1" x14ac:dyDescent="0.45">
      <c r="C1380" t="s">
        <v>8219</v>
      </c>
      <c r="D1380">
        <v>133</v>
      </c>
    </row>
    <row r="1381" spans="3:4" hidden="1" x14ac:dyDescent="0.45">
      <c r="C1381" t="s">
        <v>8219</v>
      </c>
      <c r="D1381">
        <v>151</v>
      </c>
    </row>
    <row r="1382" spans="3:4" hidden="1" x14ac:dyDescent="0.45">
      <c r="C1382" t="s">
        <v>8219</v>
      </c>
      <c r="D1382">
        <v>5</v>
      </c>
    </row>
    <row r="1383" spans="3:4" hidden="1" x14ac:dyDescent="0.45">
      <c r="C1383" t="s">
        <v>8219</v>
      </c>
      <c r="D1383">
        <v>73</v>
      </c>
    </row>
    <row r="1384" spans="3:4" hidden="1" x14ac:dyDescent="0.45">
      <c r="C1384" t="s">
        <v>8219</v>
      </c>
      <c r="D1384">
        <v>148</v>
      </c>
    </row>
    <row r="1385" spans="3:4" hidden="1" x14ac:dyDescent="0.45">
      <c r="C1385" t="s">
        <v>8219</v>
      </c>
      <c r="D1385">
        <v>93</v>
      </c>
    </row>
    <row r="1386" spans="3:4" hidden="1" x14ac:dyDescent="0.45">
      <c r="C1386" t="s">
        <v>8219</v>
      </c>
      <c r="D1386">
        <v>63</v>
      </c>
    </row>
    <row r="1387" spans="3:4" hidden="1" x14ac:dyDescent="0.45">
      <c r="C1387" t="s">
        <v>8219</v>
      </c>
      <c r="D1387">
        <v>134</v>
      </c>
    </row>
    <row r="1388" spans="3:4" hidden="1" x14ac:dyDescent="0.45">
      <c r="C1388" t="s">
        <v>8219</v>
      </c>
      <c r="D1388">
        <v>14</v>
      </c>
    </row>
    <row r="1389" spans="3:4" hidden="1" x14ac:dyDescent="0.45">
      <c r="C1389" t="s">
        <v>8219</v>
      </c>
      <c r="D1389">
        <v>78</v>
      </c>
    </row>
    <row r="1390" spans="3:4" hidden="1" x14ac:dyDescent="0.45">
      <c r="C1390" t="s">
        <v>8219</v>
      </c>
      <c r="D1390">
        <v>112</v>
      </c>
    </row>
    <row r="1391" spans="3:4" hidden="1" x14ac:dyDescent="0.45">
      <c r="C1391" t="s">
        <v>8219</v>
      </c>
      <c r="D1391">
        <v>34</v>
      </c>
    </row>
    <row r="1392" spans="3:4" hidden="1" x14ac:dyDescent="0.45">
      <c r="C1392" t="s">
        <v>8219</v>
      </c>
      <c r="D1392">
        <v>19</v>
      </c>
    </row>
    <row r="1393" spans="3:4" hidden="1" x14ac:dyDescent="0.45">
      <c r="C1393" t="s">
        <v>8219</v>
      </c>
      <c r="D1393">
        <v>13</v>
      </c>
    </row>
    <row r="1394" spans="3:4" hidden="1" x14ac:dyDescent="0.45">
      <c r="C1394" t="s">
        <v>8219</v>
      </c>
      <c r="D1394">
        <v>104</v>
      </c>
    </row>
    <row r="1395" spans="3:4" hidden="1" x14ac:dyDescent="0.45">
      <c r="C1395" t="s">
        <v>8219</v>
      </c>
      <c r="D1395">
        <v>52</v>
      </c>
    </row>
    <row r="1396" spans="3:4" hidden="1" x14ac:dyDescent="0.45">
      <c r="C1396" t="s">
        <v>8219</v>
      </c>
      <c r="D1396">
        <v>17</v>
      </c>
    </row>
    <row r="1397" spans="3:4" hidden="1" x14ac:dyDescent="0.45">
      <c r="C1397" t="s">
        <v>8219</v>
      </c>
      <c r="D1397">
        <v>82</v>
      </c>
    </row>
    <row r="1398" spans="3:4" hidden="1" x14ac:dyDescent="0.45">
      <c r="C1398" t="s">
        <v>8219</v>
      </c>
      <c r="D1398">
        <v>73</v>
      </c>
    </row>
    <row r="1399" spans="3:4" hidden="1" x14ac:dyDescent="0.45">
      <c r="C1399" t="s">
        <v>8219</v>
      </c>
      <c r="D1399">
        <v>158</v>
      </c>
    </row>
    <row r="1400" spans="3:4" hidden="1" x14ac:dyDescent="0.45">
      <c r="C1400" t="s">
        <v>8219</v>
      </c>
      <c r="D1400">
        <v>65</v>
      </c>
    </row>
    <row r="1401" spans="3:4" hidden="1" x14ac:dyDescent="0.45">
      <c r="C1401" t="s">
        <v>8219</v>
      </c>
      <c r="D1401">
        <v>184</v>
      </c>
    </row>
    <row r="1402" spans="3:4" hidden="1" x14ac:dyDescent="0.45">
      <c r="C1402" t="s">
        <v>8219</v>
      </c>
      <c r="D1402">
        <v>34</v>
      </c>
    </row>
    <row r="1403" spans="3:4" hidden="1" x14ac:dyDescent="0.45">
      <c r="C1403" t="s">
        <v>8219</v>
      </c>
      <c r="D1403">
        <v>240</v>
      </c>
    </row>
    <row r="1404" spans="3:4" hidden="1" x14ac:dyDescent="0.45">
      <c r="C1404" t="s">
        <v>8219</v>
      </c>
      <c r="D1404">
        <v>113</v>
      </c>
    </row>
    <row r="1405" spans="3:4" hidden="1" x14ac:dyDescent="0.45">
      <c r="C1405" t="s">
        <v>8219</v>
      </c>
      <c r="D1405">
        <v>66</v>
      </c>
    </row>
    <row r="1406" spans="3:4" x14ac:dyDescent="0.45">
      <c r="C1406" t="s">
        <v>8221</v>
      </c>
      <c r="D1406">
        <v>5</v>
      </c>
    </row>
    <row r="1407" spans="3:4" x14ac:dyDescent="0.45">
      <c r="C1407" t="s">
        <v>8221</v>
      </c>
      <c r="D1407">
        <v>17</v>
      </c>
    </row>
    <row r="1408" spans="3:4" x14ac:dyDescent="0.45">
      <c r="C1408" t="s">
        <v>8221</v>
      </c>
      <c r="D1408">
        <v>3</v>
      </c>
    </row>
    <row r="1409" spans="3:4" x14ac:dyDescent="0.45">
      <c r="C1409" t="s">
        <v>8221</v>
      </c>
      <c r="D1409">
        <v>2</v>
      </c>
    </row>
    <row r="1410" spans="3:4" x14ac:dyDescent="0.45">
      <c r="C1410" t="s">
        <v>8221</v>
      </c>
      <c r="D1410">
        <v>6</v>
      </c>
    </row>
    <row r="1411" spans="3:4" x14ac:dyDescent="0.45">
      <c r="C1411" t="s">
        <v>8221</v>
      </c>
      <c r="D1411">
        <v>0</v>
      </c>
    </row>
    <row r="1412" spans="3:4" x14ac:dyDescent="0.45">
      <c r="C1412" t="s">
        <v>8221</v>
      </c>
      <c r="D1412">
        <v>1</v>
      </c>
    </row>
    <row r="1413" spans="3:4" x14ac:dyDescent="0.45">
      <c r="C1413" t="s">
        <v>8221</v>
      </c>
      <c r="D1413">
        <v>3</v>
      </c>
    </row>
    <row r="1414" spans="3:4" x14ac:dyDescent="0.45">
      <c r="C1414" t="s">
        <v>8221</v>
      </c>
      <c r="D1414">
        <v>13</v>
      </c>
    </row>
    <row r="1415" spans="3:4" x14ac:dyDescent="0.45">
      <c r="C1415" t="s">
        <v>8221</v>
      </c>
      <c r="D1415">
        <v>1</v>
      </c>
    </row>
    <row r="1416" spans="3:4" x14ac:dyDescent="0.45">
      <c r="C1416" t="s">
        <v>8221</v>
      </c>
      <c r="D1416">
        <v>1</v>
      </c>
    </row>
    <row r="1417" spans="3:4" x14ac:dyDescent="0.45">
      <c r="C1417" t="s">
        <v>8221</v>
      </c>
      <c r="D1417">
        <v>9</v>
      </c>
    </row>
    <row r="1418" spans="3:4" x14ac:dyDescent="0.45">
      <c r="C1418" t="s">
        <v>8221</v>
      </c>
      <c r="D1418">
        <v>0</v>
      </c>
    </row>
    <row r="1419" spans="3:4" x14ac:dyDescent="0.45">
      <c r="C1419" t="s">
        <v>8221</v>
      </c>
      <c r="D1419">
        <v>2</v>
      </c>
    </row>
    <row r="1420" spans="3:4" x14ac:dyDescent="0.45">
      <c r="C1420" t="s">
        <v>8221</v>
      </c>
      <c r="D1420">
        <v>1</v>
      </c>
    </row>
    <row r="1421" spans="3:4" x14ac:dyDescent="0.45">
      <c r="C1421" t="s">
        <v>8221</v>
      </c>
      <c r="D1421">
        <v>10</v>
      </c>
    </row>
    <row r="1422" spans="3:4" x14ac:dyDescent="0.45">
      <c r="C1422" t="s">
        <v>8221</v>
      </c>
      <c r="D1422">
        <v>3</v>
      </c>
    </row>
    <row r="1423" spans="3:4" x14ac:dyDescent="0.45">
      <c r="C1423" t="s">
        <v>8221</v>
      </c>
      <c r="D1423">
        <v>2</v>
      </c>
    </row>
    <row r="1424" spans="3:4" x14ac:dyDescent="0.45">
      <c r="C1424" t="s">
        <v>8221</v>
      </c>
      <c r="D1424">
        <v>2</v>
      </c>
    </row>
    <row r="1425" spans="3:4" x14ac:dyDescent="0.45">
      <c r="C1425" t="s">
        <v>8221</v>
      </c>
      <c r="D1425">
        <v>1</v>
      </c>
    </row>
    <row r="1426" spans="3:4" x14ac:dyDescent="0.45">
      <c r="C1426" t="s">
        <v>8221</v>
      </c>
      <c r="D1426">
        <v>14</v>
      </c>
    </row>
    <row r="1427" spans="3:4" x14ac:dyDescent="0.45">
      <c r="C1427" t="s">
        <v>8221</v>
      </c>
      <c r="D1427">
        <v>0</v>
      </c>
    </row>
    <row r="1428" spans="3:4" x14ac:dyDescent="0.45">
      <c r="C1428" t="s">
        <v>8221</v>
      </c>
      <c r="D1428">
        <v>0</v>
      </c>
    </row>
    <row r="1429" spans="3:4" x14ac:dyDescent="0.45">
      <c r="C1429" t="s">
        <v>8221</v>
      </c>
      <c r="D1429">
        <v>4</v>
      </c>
    </row>
    <row r="1430" spans="3:4" x14ac:dyDescent="0.45">
      <c r="C1430" t="s">
        <v>8221</v>
      </c>
      <c r="D1430">
        <v>3</v>
      </c>
    </row>
    <row r="1431" spans="3:4" x14ac:dyDescent="0.45">
      <c r="C1431" t="s">
        <v>8221</v>
      </c>
      <c r="D1431">
        <v>0</v>
      </c>
    </row>
    <row r="1432" spans="3:4" x14ac:dyDescent="0.45">
      <c r="C1432" t="s">
        <v>8221</v>
      </c>
      <c r="D1432">
        <v>5</v>
      </c>
    </row>
    <row r="1433" spans="3:4" x14ac:dyDescent="0.45">
      <c r="C1433" t="s">
        <v>8221</v>
      </c>
      <c r="D1433">
        <v>47</v>
      </c>
    </row>
    <row r="1434" spans="3:4" x14ac:dyDescent="0.45">
      <c r="C1434" t="s">
        <v>8221</v>
      </c>
      <c r="D1434">
        <v>0</v>
      </c>
    </row>
    <row r="1435" spans="3:4" x14ac:dyDescent="0.45">
      <c r="C1435" t="s">
        <v>8221</v>
      </c>
      <c r="D1435">
        <v>10</v>
      </c>
    </row>
    <row r="1436" spans="3:4" x14ac:dyDescent="0.45">
      <c r="C1436" t="s">
        <v>8221</v>
      </c>
      <c r="D1436">
        <v>11</v>
      </c>
    </row>
    <row r="1437" spans="3:4" x14ac:dyDescent="0.45">
      <c r="C1437" t="s">
        <v>8221</v>
      </c>
      <c r="D1437">
        <v>2</v>
      </c>
    </row>
    <row r="1438" spans="3:4" x14ac:dyDescent="0.45">
      <c r="C1438" t="s">
        <v>8221</v>
      </c>
      <c r="D1438">
        <v>2</v>
      </c>
    </row>
    <row r="1439" spans="3:4" x14ac:dyDescent="0.45">
      <c r="C1439" t="s">
        <v>8221</v>
      </c>
      <c r="D1439">
        <v>22</v>
      </c>
    </row>
    <row r="1440" spans="3:4" x14ac:dyDescent="0.45">
      <c r="C1440" t="s">
        <v>8221</v>
      </c>
      <c r="D1440">
        <v>8</v>
      </c>
    </row>
    <row r="1441" spans="3:4" x14ac:dyDescent="0.45">
      <c r="C1441" t="s">
        <v>8221</v>
      </c>
      <c r="D1441">
        <v>6</v>
      </c>
    </row>
    <row r="1442" spans="3:4" x14ac:dyDescent="0.45">
      <c r="C1442" t="s">
        <v>8221</v>
      </c>
      <c r="D1442">
        <v>1</v>
      </c>
    </row>
    <row r="1443" spans="3:4" x14ac:dyDescent="0.45">
      <c r="C1443" t="s">
        <v>8221</v>
      </c>
      <c r="D1443">
        <v>3</v>
      </c>
    </row>
    <row r="1444" spans="3:4" x14ac:dyDescent="0.45">
      <c r="C1444" t="s">
        <v>8221</v>
      </c>
      <c r="D1444">
        <v>0</v>
      </c>
    </row>
    <row r="1445" spans="3:4" x14ac:dyDescent="0.45">
      <c r="C1445" t="s">
        <v>8221</v>
      </c>
      <c r="D1445">
        <v>0</v>
      </c>
    </row>
    <row r="1446" spans="3:4" x14ac:dyDescent="0.45">
      <c r="C1446" t="s">
        <v>8221</v>
      </c>
      <c r="D1446">
        <v>0</v>
      </c>
    </row>
    <row r="1447" spans="3:4" x14ac:dyDescent="0.45">
      <c r="C1447" t="s">
        <v>8221</v>
      </c>
      <c r="D1447">
        <v>0</v>
      </c>
    </row>
    <row r="1448" spans="3:4" x14ac:dyDescent="0.45">
      <c r="C1448" t="s">
        <v>8221</v>
      </c>
      <c r="D1448">
        <v>0</v>
      </c>
    </row>
    <row r="1449" spans="3:4" x14ac:dyDescent="0.45">
      <c r="C1449" t="s">
        <v>8221</v>
      </c>
      <c r="D1449">
        <v>3</v>
      </c>
    </row>
    <row r="1450" spans="3:4" x14ac:dyDescent="0.45">
      <c r="C1450" t="s">
        <v>8221</v>
      </c>
      <c r="D1450">
        <v>0</v>
      </c>
    </row>
    <row r="1451" spans="3:4" x14ac:dyDescent="0.45">
      <c r="C1451" t="s">
        <v>8221</v>
      </c>
      <c r="D1451">
        <v>0</v>
      </c>
    </row>
    <row r="1452" spans="3:4" x14ac:dyDescent="0.45">
      <c r="C1452" t="s">
        <v>8221</v>
      </c>
      <c r="D1452">
        <v>1</v>
      </c>
    </row>
    <row r="1453" spans="3:4" hidden="1" x14ac:dyDescent="0.45">
      <c r="C1453" t="s">
        <v>8220</v>
      </c>
      <c r="D1453">
        <v>2</v>
      </c>
    </row>
    <row r="1454" spans="3:4" hidden="1" x14ac:dyDescent="0.45">
      <c r="C1454" t="s">
        <v>8220</v>
      </c>
      <c r="D1454">
        <v>0</v>
      </c>
    </row>
    <row r="1455" spans="3:4" hidden="1" x14ac:dyDescent="0.45">
      <c r="C1455" t="s">
        <v>8220</v>
      </c>
      <c r="D1455">
        <v>0</v>
      </c>
    </row>
    <row r="1456" spans="3:4" hidden="1" x14ac:dyDescent="0.45">
      <c r="C1456" t="s">
        <v>8220</v>
      </c>
      <c r="D1456">
        <v>1</v>
      </c>
    </row>
    <row r="1457" spans="3:4" hidden="1" x14ac:dyDescent="0.45">
      <c r="C1457" t="s">
        <v>8220</v>
      </c>
      <c r="D1457">
        <v>7</v>
      </c>
    </row>
    <row r="1458" spans="3:4" hidden="1" x14ac:dyDescent="0.45">
      <c r="C1458" t="s">
        <v>8220</v>
      </c>
      <c r="D1458">
        <v>3</v>
      </c>
    </row>
    <row r="1459" spans="3:4" hidden="1" x14ac:dyDescent="0.45">
      <c r="C1459" t="s">
        <v>8220</v>
      </c>
      <c r="D1459">
        <v>0</v>
      </c>
    </row>
    <row r="1460" spans="3:4" hidden="1" x14ac:dyDescent="0.45">
      <c r="C1460" t="s">
        <v>8220</v>
      </c>
      <c r="D1460">
        <v>0</v>
      </c>
    </row>
    <row r="1461" spans="3:4" hidden="1" x14ac:dyDescent="0.45">
      <c r="C1461" t="s">
        <v>8220</v>
      </c>
      <c r="D1461">
        <v>0</v>
      </c>
    </row>
    <row r="1462" spans="3:4" hidden="1" x14ac:dyDescent="0.45">
      <c r="C1462" t="s">
        <v>8220</v>
      </c>
      <c r="D1462">
        <v>0</v>
      </c>
    </row>
    <row r="1463" spans="3:4" hidden="1" x14ac:dyDescent="0.45">
      <c r="C1463" t="s">
        <v>8219</v>
      </c>
      <c r="D1463">
        <v>340</v>
      </c>
    </row>
    <row r="1464" spans="3:4" hidden="1" x14ac:dyDescent="0.45">
      <c r="C1464" t="s">
        <v>8219</v>
      </c>
      <c r="D1464">
        <v>150</v>
      </c>
    </row>
    <row r="1465" spans="3:4" hidden="1" x14ac:dyDescent="0.45">
      <c r="C1465" t="s">
        <v>8219</v>
      </c>
      <c r="D1465">
        <v>25</v>
      </c>
    </row>
    <row r="1466" spans="3:4" hidden="1" x14ac:dyDescent="0.45">
      <c r="C1466" t="s">
        <v>8219</v>
      </c>
      <c r="D1466">
        <v>234</v>
      </c>
    </row>
    <row r="1467" spans="3:4" hidden="1" x14ac:dyDescent="0.45">
      <c r="C1467" t="s">
        <v>8219</v>
      </c>
      <c r="D1467">
        <v>2602</v>
      </c>
    </row>
    <row r="1468" spans="3:4" hidden="1" x14ac:dyDescent="0.45">
      <c r="C1468" t="s">
        <v>8219</v>
      </c>
      <c r="D1468">
        <v>248</v>
      </c>
    </row>
    <row r="1469" spans="3:4" hidden="1" x14ac:dyDescent="0.45">
      <c r="C1469" t="s">
        <v>8219</v>
      </c>
      <c r="D1469">
        <v>600</v>
      </c>
    </row>
    <row r="1470" spans="3:4" hidden="1" x14ac:dyDescent="0.45">
      <c r="C1470" t="s">
        <v>8219</v>
      </c>
      <c r="D1470">
        <v>293</v>
      </c>
    </row>
    <row r="1471" spans="3:4" hidden="1" x14ac:dyDescent="0.45">
      <c r="C1471" t="s">
        <v>8219</v>
      </c>
      <c r="D1471">
        <v>321</v>
      </c>
    </row>
    <row r="1472" spans="3:4" hidden="1" x14ac:dyDescent="0.45">
      <c r="C1472" t="s">
        <v>8219</v>
      </c>
      <c r="D1472">
        <v>81</v>
      </c>
    </row>
    <row r="1473" spans="3:4" hidden="1" x14ac:dyDescent="0.45">
      <c r="C1473" t="s">
        <v>8219</v>
      </c>
      <c r="D1473">
        <v>343</v>
      </c>
    </row>
    <row r="1474" spans="3:4" hidden="1" x14ac:dyDescent="0.45">
      <c r="C1474" t="s">
        <v>8219</v>
      </c>
      <c r="D1474">
        <v>336</v>
      </c>
    </row>
    <row r="1475" spans="3:4" hidden="1" x14ac:dyDescent="0.45">
      <c r="C1475" t="s">
        <v>8219</v>
      </c>
      <c r="D1475">
        <v>47</v>
      </c>
    </row>
    <row r="1476" spans="3:4" hidden="1" x14ac:dyDescent="0.45">
      <c r="C1476" t="s">
        <v>8219</v>
      </c>
      <c r="D1476">
        <v>76</v>
      </c>
    </row>
    <row r="1477" spans="3:4" hidden="1" x14ac:dyDescent="0.45">
      <c r="C1477" t="s">
        <v>8219</v>
      </c>
      <c r="D1477">
        <v>441</v>
      </c>
    </row>
    <row r="1478" spans="3:4" hidden="1" x14ac:dyDescent="0.45">
      <c r="C1478" t="s">
        <v>8219</v>
      </c>
      <c r="D1478">
        <v>916</v>
      </c>
    </row>
    <row r="1479" spans="3:4" hidden="1" x14ac:dyDescent="0.45">
      <c r="C1479" t="s">
        <v>8219</v>
      </c>
      <c r="D1479">
        <v>369</v>
      </c>
    </row>
    <row r="1480" spans="3:4" hidden="1" x14ac:dyDescent="0.45">
      <c r="C1480" t="s">
        <v>8219</v>
      </c>
      <c r="D1480">
        <v>20242</v>
      </c>
    </row>
    <row r="1481" spans="3:4" hidden="1" x14ac:dyDescent="0.45">
      <c r="C1481" t="s">
        <v>8219</v>
      </c>
      <c r="D1481">
        <v>71</v>
      </c>
    </row>
    <row r="1482" spans="3:4" hidden="1" x14ac:dyDescent="0.45">
      <c r="C1482" t="s">
        <v>8219</v>
      </c>
      <c r="D1482">
        <v>635</v>
      </c>
    </row>
    <row r="1483" spans="3:4" x14ac:dyDescent="0.45">
      <c r="C1483" t="s">
        <v>8221</v>
      </c>
      <c r="D1483">
        <v>6</v>
      </c>
    </row>
    <row r="1484" spans="3:4" x14ac:dyDescent="0.45">
      <c r="C1484" t="s">
        <v>8221</v>
      </c>
      <c r="D1484">
        <v>1</v>
      </c>
    </row>
    <row r="1485" spans="3:4" x14ac:dyDescent="0.45">
      <c r="C1485" t="s">
        <v>8221</v>
      </c>
      <c r="D1485">
        <v>2</v>
      </c>
    </row>
    <row r="1486" spans="3:4" x14ac:dyDescent="0.45">
      <c r="C1486" t="s">
        <v>8221</v>
      </c>
      <c r="D1486">
        <v>0</v>
      </c>
    </row>
    <row r="1487" spans="3:4" x14ac:dyDescent="0.45">
      <c r="C1487" t="s">
        <v>8221</v>
      </c>
      <c r="D1487">
        <v>3</v>
      </c>
    </row>
    <row r="1488" spans="3:4" x14ac:dyDescent="0.45">
      <c r="C1488" t="s">
        <v>8221</v>
      </c>
      <c r="D1488">
        <v>3</v>
      </c>
    </row>
    <row r="1489" spans="3:4" x14ac:dyDescent="0.45">
      <c r="C1489" t="s">
        <v>8221</v>
      </c>
      <c r="D1489">
        <v>0</v>
      </c>
    </row>
    <row r="1490" spans="3:4" x14ac:dyDescent="0.45">
      <c r="C1490" t="s">
        <v>8221</v>
      </c>
      <c r="D1490">
        <v>6</v>
      </c>
    </row>
    <row r="1491" spans="3:4" x14ac:dyDescent="0.45">
      <c r="C1491" t="s">
        <v>8221</v>
      </c>
      <c r="D1491">
        <v>0</v>
      </c>
    </row>
    <row r="1492" spans="3:4" x14ac:dyDescent="0.45">
      <c r="C1492" t="s">
        <v>8221</v>
      </c>
      <c r="D1492">
        <v>19</v>
      </c>
    </row>
    <row r="1493" spans="3:4" x14ac:dyDescent="0.45">
      <c r="C1493" t="s">
        <v>8221</v>
      </c>
      <c r="D1493">
        <v>1</v>
      </c>
    </row>
    <row r="1494" spans="3:4" x14ac:dyDescent="0.45">
      <c r="C1494" t="s">
        <v>8221</v>
      </c>
      <c r="D1494">
        <v>2</v>
      </c>
    </row>
    <row r="1495" spans="3:4" x14ac:dyDescent="0.45">
      <c r="C1495" t="s">
        <v>8221</v>
      </c>
      <c r="D1495">
        <v>0</v>
      </c>
    </row>
    <row r="1496" spans="3:4" x14ac:dyDescent="0.45">
      <c r="C1496" t="s">
        <v>8221</v>
      </c>
      <c r="D1496">
        <v>11</v>
      </c>
    </row>
    <row r="1497" spans="3:4" x14ac:dyDescent="0.45">
      <c r="C1497" t="s">
        <v>8221</v>
      </c>
      <c r="D1497">
        <v>0</v>
      </c>
    </row>
    <row r="1498" spans="3:4" x14ac:dyDescent="0.45">
      <c r="C1498" t="s">
        <v>8221</v>
      </c>
      <c r="D1498">
        <v>0</v>
      </c>
    </row>
    <row r="1499" spans="3:4" x14ac:dyDescent="0.45">
      <c r="C1499" t="s">
        <v>8221</v>
      </c>
      <c r="D1499">
        <v>1</v>
      </c>
    </row>
    <row r="1500" spans="3:4" x14ac:dyDescent="0.45">
      <c r="C1500" t="s">
        <v>8221</v>
      </c>
      <c r="D1500">
        <v>3</v>
      </c>
    </row>
    <row r="1501" spans="3:4" x14ac:dyDescent="0.45">
      <c r="C1501" t="s">
        <v>8221</v>
      </c>
      <c r="D1501">
        <v>1</v>
      </c>
    </row>
    <row r="1502" spans="3:4" x14ac:dyDescent="0.45">
      <c r="C1502" t="s">
        <v>8221</v>
      </c>
      <c r="D1502">
        <v>15</v>
      </c>
    </row>
    <row r="1503" spans="3:4" hidden="1" x14ac:dyDescent="0.45">
      <c r="C1503" t="s">
        <v>8219</v>
      </c>
      <c r="D1503">
        <v>885</v>
      </c>
    </row>
    <row r="1504" spans="3:4" hidden="1" x14ac:dyDescent="0.45">
      <c r="C1504" t="s">
        <v>8219</v>
      </c>
      <c r="D1504">
        <v>329</v>
      </c>
    </row>
    <row r="1505" spans="3:4" hidden="1" x14ac:dyDescent="0.45">
      <c r="C1505" t="s">
        <v>8219</v>
      </c>
      <c r="D1505">
        <v>71</v>
      </c>
    </row>
    <row r="1506" spans="3:4" hidden="1" x14ac:dyDescent="0.45">
      <c r="C1506" t="s">
        <v>8219</v>
      </c>
      <c r="D1506">
        <v>269</v>
      </c>
    </row>
    <row r="1507" spans="3:4" hidden="1" x14ac:dyDescent="0.45">
      <c r="C1507" t="s">
        <v>8219</v>
      </c>
      <c r="D1507">
        <v>345</v>
      </c>
    </row>
    <row r="1508" spans="3:4" hidden="1" x14ac:dyDescent="0.45">
      <c r="C1508" t="s">
        <v>8219</v>
      </c>
      <c r="D1508">
        <v>43</v>
      </c>
    </row>
    <row r="1509" spans="3:4" hidden="1" x14ac:dyDescent="0.45">
      <c r="C1509" t="s">
        <v>8219</v>
      </c>
      <c r="D1509">
        <v>33</v>
      </c>
    </row>
    <row r="1510" spans="3:4" hidden="1" x14ac:dyDescent="0.45">
      <c r="C1510" t="s">
        <v>8219</v>
      </c>
      <c r="D1510">
        <v>211</v>
      </c>
    </row>
    <row r="1511" spans="3:4" hidden="1" x14ac:dyDescent="0.45">
      <c r="C1511" t="s">
        <v>8219</v>
      </c>
      <c r="D1511">
        <v>196</v>
      </c>
    </row>
    <row r="1512" spans="3:4" hidden="1" x14ac:dyDescent="0.45">
      <c r="C1512" t="s">
        <v>8219</v>
      </c>
      <c r="D1512">
        <v>405</v>
      </c>
    </row>
    <row r="1513" spans="3:4" hidden="1" x14ac:dyDescent="0.45">
      <c r="C1513" t="s">
        <v>8219</v>
      </c>
      <c r="D1513">
        <v>206</v>
      </c>
    </row>
    <row r="1514" spans="3:4" hidden="1" x14ac:dyDescent="0.45">
      <c r="C1514" t="s">
        <v>8219</v>
      </c>
      <c r="D1514">
        <v>335</v>
      </c>
    </row>
    <row r="1515" spans="3:4" hidden="1" x14ac:dyDescent="0.45">
      <c r="C1515" t="s">
        <v>8219</v>
      </c>
      <c r="D1515">
        <v>215</v>
      </c>
    </row>
    <row r="1516" spans="3:4" hidden="1" x14ac:dyDescent="0.45">
      <c r="C1516" t="s">
        <v>8219</v>
      </c>
      <c r="D1516">
        <v>176</v>
      </c>
    </row>
    <row r="1517" spans="3:4" hidden="1" x14ac:dyDescent="0.45">
      <c r="C1517" t="s">
        <v>8219</v>
      </c>
      <c r="D1517">
        <v>555</v>
      </c>
    </row>
    <row r="1518" spans="3:4" hidden="1" x14ac:dyDescent="0.45">
      <c r="C1518" t="s">
        <v>8219</v>
      </c>
      <c r="D1518">
        <v>116</v>
      </c>
    </row>
    <row r="1519" spans="3:4" hidden="1" x14ac:dyDescent="0.45">
      <c r="C1519" t="s">
        <v>8219</v>
      </c>
      <c r="D1519">
        <v>615</v>
      </c>
    </row>
    <row r="1520" spans="3:4" hidden="1" x14ac:dyDescent="0.45">
      <c r="C1520" t="s">
        <v>8219</v>
      </c>
      <c r="D1520">
        <v>236</v>
      </c>
    </row>
    <row r="1521" spans="3:4" hidden="1" x14ac:dyDescent="0.45">
      <c r="C1521" t="s">
        <v>8219</v>
      </c>
      <c r="D1521">
        <v>145</v>
      </c>
    </row>
    <row r="1522" spans="3:4" hidden="1" x14ac:dyDescent="0.45">
      <c r="C1522" t="s">
        <v>8219</v>
      </c>
      <c r="D1522">
        <v>167</v>
      </c>
    </row>
    <row r="1523" spans="3:4" hidden="1" x14ac:dyDescent="0.45">
      <c r="C1523" t="s">
        <v>8219</v>
      </c>
      <c r="D1523">
        <v>235</v>
      </c>
    </row>
    <row r="1524" spans="3:4" hidden="1" x14ac:dyDescent="0.45">
      <c r="C1524" t="s">
        <v>8219</v>
      </c>
      <c r="D1524">
        <v>452</v>
      </c>
    </row>
    <row r="1525" spans="3:4" hidden="1" x14ac:dyDescent="0.45">
      <c r="C1525" t="s">
        <v>8219</v>
      </c>
      <c r="D1525">
        <v>241</v>
      </c>
    </row>
    <row r="1526" spans="3:4" hidden="1" x14ac:dyDescent="0.45">
      <c r="C1526" t="s">
        <v>8219</v>
      </c>
      <c r="D1526">
        <v>28</v>
      </c>
    </row>
    <row r="1527" spans="3:4" hidden="1" x14ac:dyDescent="0.45">
      <c r="C1527" t="s">
        <v>8219</v>
      </c>
      <c r="D1527">
        <v>140</v>
      </c>
    </row>
    <row r="1528" spans="3:4" hidden="1" x14ac:dyDescent="0.45">
      <c r="C1528" t="s">
        <v>8219</v>
      </c>
      <c r="D1528">
        <v>280</v>
      </c>
    </row>
    <row r="1529" spans="3:4" hidden="1" x14ac:dyDescent="0.45">
      <c r="C1529" t="s">
        <v>8219</v>
      </c>
      <c r="D1529">
        <v>70</v>
      </c>
    </row>
    <row r="1530" spans="3:4" hidden="1" x14ac:dyDescent="0.45">
      <c r="C1530" t="s">
        <v>8219</v>
      </c>
      <c r="D1530">
        <v>160</v>
      </c>
    </row>
    <row r="1531" spans="3:4" hidden="1" x14ac:dyDescent="0.45">
      <c r="C1531" t="s">
        <v>8219</v>
      </c>
      <c r="D1531">
        <v>141</v>
      </c>
    </row>
    <row r="1532" spans="3:4" hidden="1" x14ac:dyDescent="0.45">
      <c r="C1532" t="s">
        <v>8219</v>
      </c>
      <c r="D1532">
        <v>874</v>
      </c>
    </row>
    <row r="1533" spans="3:4" hidden="1" x14ac:dyDescent="0.45">
      <c r="C1533" t="s">
        <v>8219</v>
      </c>
      <c r="D1533">
        <v>73</v>
      </c>
    </row>
    <row r="1534" spans="3:4" hidden="1" x14ac:dyDescent="0.45">
      <c r="C1534" t="s">
        <v>8219</v>
      </c>
      <c r="D1534">
        <v>294</v>
      </c>
    </row>
    <row r="1535" spans="3:4" hidden="1" x14ac:dyDescent="0.45">
      <c r="C1535" t="s">
        <v>8219</v>
      </c>
      <c r="D1535">
        <v>740</v>
      </c>
    </row>
    <row r="1536" spans="3:4" hidden="1" x14ac:dyDescent="0.45">
      <c r="C1536" t="s">
        <v>8219</v>
      </c>
      <c r="D1536">
        <v>369</v>
      </c>
    </row>
    <row r="1537" spans="3:4" hidden="1" x14ac:dyDescent="0.45">
      <c r="C1537" t="s">
        <v>8219</v>
      </c>
      <c r="D1537">
        <v>110</v>
      </c>
    </row>
    <row r="1538" spans="3:4" hidden="1" x14ac:dyDescent="0.45">
      <c r="C1538" t="s">
        <v>8219</v>
      </c>
      <c r="D1538">
        <v>455</v>
      </c>
    </row>
    <row r="1539" spans="3:4" hidden="1" x14ac:dyDescent="0.45">
      <c r="C1539" t="s">
        <v>8219</v>
      </c>
      <c r="D1539">
        <v>224</v>
      </c>
    </row>
    <row r="1540" spans="3:4" hidden="1" x14ac:dyDescent="0.45">
      <c r="C1540" t="s">
        <v>8219</v>
      </c>
      <c r="D1540">
        <v>46</v>
      </c>
    </row>
    <row r="1541" spans="3:4" hidden="1" x14ac:dyDescent="0.45">
      <c r="C1541" t="s">
        <v>8219</v>
      </c>
      <c r="D1541">
        <v>284</v>
      </c>
    </row>
    <row r="1542" spans="3:4" hidden="1" x14ac:dyDescent="0.45">
      <c r="C1542" t="s">
        <v>8219</v>
      </c>
      <c r="D1542">
        <v>98</v>
      </c>
    </row>
    <row r="1543" spans="3:4" x14ac:dyDescent="0.45">
      <c r="C1543" t="s">
        <v>8221</v>
      </c>
      <c r="D1543">
        <v>2</v>
      </c>
    </row>
    <row r="1544" spans="3:4" x14ac:dyDescent="0.45">
      <c r="C1544" t="s">
        <v>8221</v>
      </c>
      <c r="D1544">
        <v>1</v>
      </c>
    </row>
    <row r="1545" spans="3:4" x14ac:dyDescent="0.45">
      <c r="C1545" t="s">
        <v>8221</v>
      </c>
      <c r="D1545">
        <v>1</v>
      </c>
    </row>
    <row r="1546" spans="3:4" x14ac:dyDescent="0.45">
      <c r="C1546" t="s">
        <v>8221</v>
      </c>
      <c r="D1546">
        <v>0</v>
      </c>
    </row>
    <row r="1547" spans="3:4" x14ac:dyDescent="0.45">
      <c r="C1547" t="s">
        <v>8221</v>
      </c>
      <c r="D1547">
        <v>1</v>
      </c>
    </row>
    <row r="1548" spans="3:4" x14ac:dyDescent="0.45">
      <c r="C1548" t="s">
        <v>8221</v>
      </c>
      <c r="D1548">
        <v>11</v>
      </c>
    </row>
    <row r="1549" spans="3:4" x14ac:dyDescent="0.45">
      <c r="C1549" t="s">
        <v>8221</v>
      </c>
      <c r="D1549">
        <v>0</v>
      </c>
    </row>
    <row r="1550" spans="3:4" x14ac:dyDescent="0.45">
      <c r="C1550" t="s">
        <v>8221</v>
      </c>
      <c r="D1550">
        <v>1</v>
      </c>
    </row>
    <row r="1551" spans="3:4" x14ac:dyDescent="0.45">
      <c r="C1551" t="s">
        <v>8221</v>
      </c>
      <c r="D1551">
        <v>6</v>
      </c>
    </row>
    <row r="1552" spans="3:4" x14ac:dyDescent="0.45">
      <c r="C1552" t="s">
        <v>8221</v>
      </c>
      <c r="D1552">
        <v>7</v>
      </c>
    </row>
    <row r="1553" spans="3:4" x14ac:dyDescent="0.45">
      <c r="C1553" t="s">
        <v>8221</v>
      </c>
      <c r="D1553">
        <v>0</v>
      </c>
    </row>
    <row r="1554" spans="3:4" x14ac:dyDescent="0.45">
      <c r="C1554" t="s">
        <v>8221</v>
      </c>
      <c r="D1554">
        <v>16</v>
      </c>
    </row>
    <row r="1555" spans="3:4" x14ac:dyDescent="0.45">
      <c r="C1555" t="s">
        <v>8221</v>
      </c>
      <c r="D1555">
        <v>0</v>
      </c>
    </row>
    <row r="1556" spans="3:4" x14ac:dyDescent="0.45">
      <c r="C1556" t="s">
        <v>8221</v>
      </c>
      <c r="D1556">
        <v>0</v>
      </c>
    </row>
    <row r="1557" spans="3:4" x14ac:dyDescent="0.45">
      <c r="C1557" t="s">
        <v>8221</v>
      </c>
      <c r="D1557">
        <v>0</v>
      </c>
    </row>
    <row r="1558" spans="3:4" x14ac:dyDescent="0.45">
      <c r="C1558" t="s">
        <v>8221</v>
      </c>
      <c r="D1558">
        <v>12</v>
      </c>
    </row>
    <row r="1559" spans="3:4" x14ac:dyDescent="0.45">
      <c r="C1559" t="s">
        <v>8221</v>
      </c>
      <c r="D1559">
        <v>1</v>
      </c>
    </row>
    <row r="1560" spans="3:4" x14ac:dyDescent="0.45">
      <c r="C1560" t="s">
        <v>8221</v>
      </c>
      <c r="D1560">
        <v>3</v>
      </c>
    </row>
    <row r="1561" spans="3:4" x14ac:dyDescent="0.45">
      <c r="C1561" t="s">
        <v>8221</v>
      </c>
      <c r="D1561">
        <v>1</v>
      </c>
    </row>
    <row r="1562" spans="3:4" x14ac:dyDescent="0.45">
      <c r="C1562" t="s">
        <v>8221</v>
      </c>
      <c r="D1562">
        <v>4</v>
      </c>
    </row>
    <row r="1563" spans="3:4" hidden="1" x14ac:dyDescent="0.45">
      <c r="C1563" t="s">
        <v>8220</v>
      </c>
      <c r="D1563">
        <v>1</v>
      </c>
    </row>
    <row r="1564" spans="3:4" hidden="1" x14ac:dyDescent="0.45">
      <c r="C1564" t="s">
        <v>8220</v>
      </c>
      <c r="D1564">
        <v>0</v>
      </c>
    </row>
    <row r="1565" spans="3:4" hidden="1" x14ac:dyDescent="0.45">
      <c r="C1565" t="s">
        <v>8220</v>
      </c>
      <c r="D1565">
        <v>2</v>
      </c>
    </row>
    <row r="1566" spans="3:4" hidden="1" x14ac:dyDescent="0.45">
      <c r="C1566" t="s">
        <v>8220</v>
      </c>
      <c r="D1566">
        <v>1</v>
      </c>
    </row>
    <row r="1567" spans="3:4" hidden="1" x14ac:dyDescent="0.45">
      <c r="C1567" t="s">
        <v>8220</v>
      </c>
      <c r="D1567">
        <v>1</v>
      </c>
    </row>
    <row r="1568" spans="3:4" hidden="1" x14ac:dyDescent="0.45">
      <c r="C1568" t="s">
        <v>8220</v>
      </c>
      <c r="D1568">
        <v>59</v>
      </c>
    </row>
    <row r="1569" spans="3:4" hidden="1" x14ac:dyDescent="0.45">
      <c r="C1569" t="s">
        <v>8220</v>
      </c>
      <c r="D1569">
        <v>13</v>
      </c>
    </row>
    <row r="1570" spans="3:4" hidden="1" x14ac:dyDescent="0.45">
      <c r="C1570" t="s">
        <v>8220</v>
      </c>
      <c r="D1570">
        <v>22</v>
      </c>
    </row>
    <row r="1571" spans="3:4" hidden="1" x14ac:dyDescent="0.45">
      <c r="C1571" t="s">
        <v>8220</v>
      </c>
      <c r="D1571">
        <v>0</v>
      </c>
    </row>
    <row r="1572" spans="3:4" hidden="1" x14ac:dyDescent="0.45">
      <c r="C1572" t="s">
        <v>8220</v>
      </c>
      <c r="D1572">
        <v>52</v>
      </c>
    </row>
    <row r="1573" spans="3:4" hidden="1" x14ac:dyDescent="0.45">
      <c r="C1573" t="s">
        <v>8220</v>
      </c>
      <c r="D1573">
        <v>4</v>
      </c>
    </row>
    <row r="1574" spans="3:4" hidden="1" x14ac:dyDescent="0.45">
      <c r="C1574" t="s">
        <v>8220</v>
      </c>
      <c r="D1574">
        <v>3</v>
      </c>
    </row>
    <row r="1575" spans="3:4" hidden="1" x14ac:dyDescent="0.45">
      <c r="C1575" t="s">
        <v>8220</v>
      </c>
      <c r="D1575">
        <v>3</v>
      </c>
    </row>
    <row r="1576" spans="3:4" hidden="1" x14ac:dyDescent="0.45">
      <c r="C1576" t="s">
        <v>8220</v>
      </c>
      <c r="D1576">
        <v>6</v>
      </c>
    </row>
    <row r="1577" spans="3:4" hidden="1" x14ac:dyDescent="0.45">
      <c r="C1577" t="s">
        <v>8220</v>
      </c>
      <c r="D1577">
        <v>35</v>
      </c>
    </row>
    <row r="1578" spans="3:4" hidden="1" x14ac:dyDescent="0.45">
      <c r="C1578" t="s">
        <v>8220</v>
      </c>
      <c r="D1578">
        <v>10</v>
      </c>
    </row>
    <row r="1579" spans="3:4" hidden="1" x14ac:dyDescent="0.45">
      <c r="C1579" t="s">
        <v>8220</v>
      </c>
      <c r="D1579">
        <v>2</v>
      </c>
    </row>
    <row r="1580" spans="3:4" hidden="1" x14ac:dyDescent="0.45">
      <c r="C1580" t="s">
        <v>8220</v>
      </c>
      <c r="D1580">
        <v>4</v>
      </c>
    </row>
    <row r="1581" spans="3:4" hidden="1" x14ac:dyDescent="0.45">
      <c r="C1581" t="s">
        <v>8220</v>
      </c>
      <c r="D1581">
        <v>2</v>
      </c>
    </row>
    <row r="1582" spans="3:4" hidden="1" x14ac:dyDescent="0.45">
      <c r="C1582" t="s">
        <v>8220</v>
      </c>
      <c r="D1582">
        <v>0</v>
      </c>
    </row>
    <row r="1583" spans="3:4" x14ac:dyDescent="0.45">
      <c r="C1583" t="s">
        <v>8221</v>
      </c>
      <c r="D1583">
        <v>1</v>
      </c>
    </row>
    <row r="1584" spans="3:4" x14ac:dyDescent="0.45">
      <c r="C1584" t="s">
        <v>8221</v>
      </c>
      <c r="D1584">
        <v>3</v>
      </c>
    </row>
    <row r="1585" spans="3:4" x14ac:dyDescent="0.45">
      <c r="C1585" t="s">
        <v>8221</v>
      </c>
      <c r="D1585">
        <v>1</v>
      </c>
    </row>
    <row r="1586" spans="3:4" x14ac:dyDescent="0.45">
      <c r="C1586" t="s">
        <v>8221</v>
      </c>
      <c r="D1586">
        <v>0</v>
      </c>
    </row>
    <row r="1587" spans="3:4" x14ac:dyDescent="0.45">
      <c r="C1587" t="s">
        <v>8221</v>
      </c>
      <c r="D1587">
        <v>12</v>
      </c>
    </row>
    <row r="1588" spans="3:4" x14ac:dyDescent="0.45">
      <c r="C1588" t="s">
        <v>8221</v>
      </c>
      <c r="D1588">
        <v>0</v>
      </c>
    </row>
    <row r="1589" spans="3:4" x14ac:dyDescent="0.45">
      <c r="C1589" t="s">
        <v>8221</v>
      </c>
      <c r="D1589">
        <v>1</v>
      </c>
    </row>
    <row r="1590" spans="3:4" x14ac:dyDescent="0.45">
      <c r="C1590" t="s">
        <v>8221</v>
      </c>
      <c r="D1590">
        <v>0</v>
      </c>
    </row>
    <row r="1591" spans="3:4" x14ac:dyDescent="0.45">
      <c r="C1591" t="s">
        <v>8221</v>
      </c>
      <c r="D1591">
        <v>0</v>
      </c>
    </row>
    <row r="1592" spans="3:4" x14ac:dyDescent="0.45">
      <c r="C1592" t="s">
        <v>8221</v>
      </c>
      <c r="D1592">
        <v>2</v>
      </c>
    </row>
    <row r="1593" spans="3:4" x14ac:dyDescent="0.45">
      <c r="C1593" t="s">
        <v>8221</v>
      </c>
      <c r="D1593">
        <v>92</v>
      </c>
    </row>
    <row r="1594" spans="3:4" x14ac:dyDescent="0.45">
      <c r="C1594" t="s">
        <v>8221</v>
      </c>
      <c r="D1594">
        <v>0</v>
      </c>
    </row>
    <row r="1595" spans="3:4" x14ac:dyDescent="0.45">
      <c r="C1595" t="s">
        <v>8221</v>
      </c>
      <c r="D1595">
        <v>3</v>
      </c>
    </row>
    <row r="1596" spans="3:4" x14ac:dyDescent="0.45">
      <c r="C1596" t="s">
        <v>8221</v>
      </c>
      <c r="D1596">
        <v>10</v>
      </c>
    </row>
    <row r="1597" spans="3:4" x14ac:dyDescent="0.45">
      <c r="C1597" t="s">
        <v>8221</v>
      </c>
      <c r="D1597">
        <v>7</v>
      </c>
    </row>
    <row r="1598" spans="3:4" x14ac:dyDescent="0.45">
      <c r="C1598" t="s">
        <v>8221</v>
      </c>
      <c r="D1598">
        <v>3</v>
      </c>
    </row>
    <row r="1599" spans="3:4" x14ac:dyDescent="0.45">
      <c r="C1599" t="s">
        <v>8221</v>
      </c>
      <c r="D1599">
        <v>0</v>
      </c>
    </row>
    <row r="1600" spans="3:4" x14ac:dyDescent="0.45">
      <c r="C1600" t="s">
        <v>8221</v>
      </c>
      <c r="D1600">
        <v>1</v>
      </c>
    </row>
    <row r="1601" spans="3:4" x14ac:dyDescent="0.45">
      <c r="C1601" t="s">
        <v>8221</v>
      </c>
      <c r="D1601">
        <v>0</v>
      </c>
    </row>
    <row r="1602" spans="3:4" x14ac:dyDescent="0.45">
      <c r="C1602" t="s">
        <v>8221</v>
      </c>
      <c r="D1602">
        <v>9</v>
      </c>
    </row>
    <row r="1603" spans="3:4" hidden="1" x14ac:dyDescent="0.45">
      <c r="C1603" t="s">
        <v>8219</v>
      </c>
      <c r="D1603">
        <v>56</v>
      </c>
    </row>
    <row r="1604" spans="3:4" hidden="1" x14ac:dyDescent="0.45">
      <c r="C1604" t="s">
        <v>8219</v>
      </c>
      <c r="D1604">
        <v>32</v>
      </c>
    </row>
    <row r="1605" spans="3:4" hidden="1" x14ac:dyDescent="0.45">
      <c r="C1605" t="s">
        <v>8219</v>
      </c>
      <c r="D1605">
        <v>30</v>
      </c>
    </row>
    <row r="1606" spans="3:4" hidden="1" x14ac:dyDescent="0.45">
      <c r="C1606" t="s">
        <v>8219</v>
      </c>
      <c r="D1606">
        <v>70</v>
      </c>
    </row>
    <row r="1607" spans="3:4" hidden="1" x14ac:dyDescent="0.45">
      <c r="C1607" t="s">
        <v>8219</v>
      </c>
      <c r="D1607">
        <v>44</v>
      </c>
    </row>
    <row r="1608" spans="3:4" hidden="1" x14ac:dyDescent="0.45">
      <c r="C1608" t="s">
        <v>8219</v>
      </c>
      <c r="D1608">
        <v>92</v>
      </c>
    </row>
    <row r="1609" spans="3:4" hidden="1" x14ac:dyDescent="0.45">
      <c r="C1609" t="s">
        <v>8219</v>
      </c>
      <c r="D1609">
        <v>205</v>
      </c>
    </row>
    <row r="1610" spans="3:4" hidden="1" x14ac:dyDescent="0.45">
      <c r="C1610" t="s">
        <v>8219</v>
      </c>
      <c r="D1610">
        <v>23</v>
      </c>
    </row>
    <row r="1611" spans="3:4" hidden="1" x14ac:dyDescent="0.45">
      <c r="C1611" t="s">
        <v>8219</v>
      </c>
      <c r="D1611">
        <v>4</v>
      </c>
    </row>
    <row r="1612" spans="3:4" hidden="1" x14ac:dyDescent="0.45">
      <c r="C1612" t="s">
        <v>8219</v>
      </c>
      <c r="D1612">
        <v>112</v>
      </c>
    </row>
    <row r="1613" spans="3:4" hidden="1" x14ac:dyDescent="0.45">
      <c r="C1613" t="s">
        <v>8219</v>
      </c>
      <c r="D1613">
        <v>27</v>
      </c>
    </row>
    <row r="1614" spans="3:4" hidden="1" x14ac:dyDescent="0.45">
      <c r="C1614" t="s">
        <v>8219</v>
      </c>
      <c r="D1614">
        <v>11</v>
      </c>
    </row>
    <row r="1615" spans="3:4" hidden="1" x14ac:dyDescent="0.45">
      <c r="C1615" t="s">
        <v>8219</v>
      </c>
      <c r="D1615">
        <v>26</v>
      </c>
    </row>
    <row r="1616" spans="3:4" hidden="1" x14ac:dyDescent="0.45">
      <c r="C1616" t="s">
        <v>8219</v>
      </c>
      <c r="D1616">
        <v>77</v>
      </c>
    </row>
    <row r="1617" spans="3:4" hidden="1" x14ac:dyDescent="0.45">
      <c r="C1617" t="s">
        <v>8219</v>
      </c>
      <c r="D1617">
        <v>136</v>
      </c>
    </row>
    <row r="1618" spans="3:4" hidden="1" x14ac:dyDescent="0.45">
      <c r="C1618" t="s">
        <v>8219</v>
      </c>
      <c r="D1618">
        <v>157</v>
      </c>
    </row>
    <row r="1619" spans="3:4" hidden="1" x14ac:dyDescent="0.45">
      <c r="C1619" t="s">
        <v>8219</v>
      </c>
      <c r="D1619">
        <v>158</v>
      </c>
    </row>
    <row r="1620" spans="3:4" hidden="1" x14ac:dyDescent="0.45">
      <c r="C1620" t="s">
        <v>8219</v>
      </c>
      <c r="D1620">
        <v>27</v>
      </c>
    </row>
    <row r="1621" spans="3:4" hidden="1" x14ac:dyDescent="0.45">
      <c r="C1621" t="s">
        <v>8219</v>
      </c>
      <c r="D1621">
        <v>23</v>
      </c>
    </row>
    <row r="1622" spans="3:4" hidden="1" x14ac:dyDescent="0.45">
      <c r="C1622" t="s">
        <v>8219</v>
      </c>
      <c r="D1622">
        <v>17</v>
      </c>
    </row>
    <row r="1623" spans="3:4" hidden="1" x14ac:dyDescent="0.45">
      <c r="C1623" t="s">
        <v>8219</v>
      </c>
      <c r="D1623">
        <v>37</v>
      </c>
    </row>
    <row r="1624" spans="3:4" hidden="1" x14ac:dyDescent="0.45">
      <c r="C1624" t="s">
        <v>8219</v>
      </c>
      <c r="D1624">
        <v>65</v>
      </c>
    </row>
    <row r="1625" spans="3:4" hidden="1" x14ac:dyDescent="0.45">
      <c r="C1625" t="s">
        <v>8219</v>
      </c>
      <c r="D1625">
        <v>18</v>
      </c>
    </row>
    <row r="1626" spans="3:4" hidden="1" x14ac:dyDescent="0.45">
      <c r="C1626" t="s">
        <v>8219</v>
      </c>
      <c r="D1626">
        <v>25</v>
      </c>
    </row>
    <row r="1627" spans="3:4" hidden="1" x14ac:dyDescent="0.45">
      <c r="C1627" t="s">
        <v>8219</v>
      </c>
      <c r="D1627">
        <v>104</v>
      </c>
    </row>
    <row r="1628" spans="3:4" hidden="1" x14ac:dyDescent="0.45">
      <c r="C1628" t="s">
        <v>8219</v>
      </c>
      <c r="D1628">
        <v>108</v>
      </c>
    </row>
    <row r="1629" spans="3:4" hidden="1" x14ac:dyDescent="0.45">
      <c r="C1629" t="s">
        <v>8219</v>
      </c>
      <c r="D1629">
        <v>38</v>
      </c>
    </row>
    <row r="1630" spans="3:4" hidden="1" x14ac:dyDescent="0.45">
      <c r="C1630" t="s">
        <v>8219</v>
      </c>
      <c r="D1630">
        <v>88</v>
      </c>
    </row>
    <row r="1631" spans="3:4" hidden="1" x14ac:dyDescent="0.45">
      <c r="C1631" t="s">
        <v>8219</v>
      </c>
      <c r="D1631">
        <v>82</v>
      </c>
    </row>
    <row r="1632" spans="3:4" hidden="1" x14ac:dyDescent="0.45">
      <c r="C1632" t="s">
        <v>8219</v>
      </c>
      <c r="D1632">
        <v>126</v>
      </c>
    </row>
    <row r="1633" spans="3:4" hidden="1" x14ac:dyDescent="0.45">
      <c r="C1633" t="s">
        <v>8219</v>
      </c>
      <c r="D1633">
        <v>133</v>
      </c>
    </row>
    <row r="1634" spans="3:4" hidden="1" x14ac:dyDescent="0.45">
      <c r="C1634" t="s">
        <v>8219</v>
      </c>
      <c r="D1634">
        <v>47</v>
      </c>
    </row>
    <row r="1635" spans="3:4" hidden="1" x14ac:dyDescent="0.45">
      <c r="C1635" t="s">
        <v>8219</v>
      </c>
      <c r="D1635">
        <v>58</v>
      </c>
    </row>
    <row r="1636" spans="3:4" hidden="1" x14ac:dyDescent="0.45">
      <c r="C1636" t="s">
        <v>8219</v>
      </c>
      <c r="D1636">
        <v>32</v>
      </c>
    </row>
    <row r="1637" spans="3:4" hidden="1" x14ac:dyDescent="0.45">
      <c r="C1637" t="s">
        <v>8219</v>
      </c>
      <c r="D1637">
        <v>37</v>
      </c>
    </row>
    <row r="1638" spans="3:4" hidden="1" x14ac:dyDescent="0.45">
      <c r="C1638" t="s">
        <v>8219</v>
      </c>
      <c r="D1638">
        <v>87</v>
      </c>
    </row>
    <row r="1639" spans="3:4" hidden="1" x14ac:dyDescent="0.45">
      <c r="C1639" t="s">
        <v>8219</v>
      </c>
      <c r="D1639">
        <v>15</v>
      </c>
    </row>
    <row r="1640" spans="3:4" hidden="1" x14ac:dyDescent="0.45">
      <c r="C1640" t="s">
        <v>8219</v>
      </c>
      <c r="D1640">
        <v>27</v>
      </c>
    </row>
    <row r="1641" spans="3:4" hidden="1" x14ac:dyDescent="0.45">
      <c r="C1641" t="s">
        <v>8219</v>
      </c>
      <c r="D1641">
        <v>19</v>
      </c>
    </row>
    <row r="1642" spans="3:4" hidden="1" x14ac:dyDescent="0.45">
      <c r="C1642" t="s">
        <v>8219</v>
      </c>
      <c r="D1642">
        <v>17</v>
      </c>
    </row>
    <row r="1643" spans="3:4" hidden="1" x14ac:dyDescent="0.45">
      <c r="C1643" t="s">
        <v>8219</v>
      </c>
      <c r="D1643">
        <v>26</v>
      </c>
    </row>
    <row r="1644" spans="3:4" hidden="1" x14ac:dyDescent="0.45">
      <c r="C1644" t="s">
        <v>8219</v>
      </c>
      <c r="D1644">
        <v>28</v>
      </c>
    </row>
    <row r="1645" spans="3:4" hidden="1" x14ac:dyDescent="0.45">
      <c r="C1645" t="s">
        <v>8219</v>
      </c>
      <c r="D1645">
        <v>37</v>
      </c>
    </row>
    <row r="1646" spans="3:4" hidden="1" x14ac:dyDescent="0.45">
      <c r="C1646" t="s">
        <v>8219</v>
      </c>
      <c r="D1646">
        <v>128</v>
      </c>
    </row>
    <row r="1647" spans="3:4" hidden="1" x14ac:dyDescent="0.45">
      <c r="C1647" t="s">
        <v>8219</v>
      </c>
      <c r="D1647">
        <v>10</v>
      </c>
    </row>
    <row r="1648" spans="3:4" hidden="1" x14ac:dyDescent="0.45">
      <c r="C1648" t="s">
        <v>8219</v>
      </c>
      <c r="D1648">
        <v>83</v>
      </c>
    </row>
    <row r="1649" spans="3:4" hidden="1" x14ac:dyDescent="0.45">
      <c r="C1649" t="s">
        <v>8219</v>
      </c>
      <c r="D1649">
        <v>46</v>
      </c>
    </row>
    <row r="1650" spans="3:4" hidden="1" x14ac:dyDescent="0.45">
      <c r="C1650" t="s">
        <v>8219</v>
      </c>
      <c r="D1650">
        <v>90</v>
      </c>
    </row>
    <row r="1651" spans="3:4" hidden="1" x14ac:dyDescent="0.45">
      <c r="C1651" t="s">
        <v>8219</v>
      </c>
      <c r="D1651">
        <v>81</v>
      </c>
    </row>
    <row r="1652" spans="3:4" hidden="1" x14ac:dyDescent="0.45">
      <c r="C1652" t="s">
        <v>8219</v>
      </c>
      <c r="D1652">
        <v>32</v>
      </c>
    </row>
    <row r="1653" spans="3:4" hidden="1" x14ac:dyDescent="0.45">
      <c r="C1653" t="s">
        <v>8219</v>
      </c>
      <c r="D1653">
        <v>20</v>
      </c>
    </row>
    <row r="1654" spans="3:4" hidden="1" x14ac:dyDescent="0.45">
      <c r="C1654" t="s">
        <v>8219</v>
      </c>
      <c r="D1654">
        <v>70</v>
      </c>
    </row>
    <row r="1655" spans="3:4" hidden="1" x14ac:dyDescent="0.45">
      <c r="C1655" t="s">
        <v>8219</v>
      </c>
      <c r="D1655">
        <v>168</v>
      </c>
    </row>
    <row r="1656" spans="3:4" hidden="1" x14ac:dyDescent="0.45">
      <c r="C1656" t="s">
        <v>8219</v>
      </c>
      <c r="D1656">
        <v>34</v>
      </c>
    </row>
    <row r="1657" spans="3:4" hidden="1" x14ac:dyDescent="0.45">
      <c r="C1657" t="s">
        <v>8219</v>
      </c>
      <c r="D1657">
        <v>48</v>
      </c>
    </row>
    <row r="1658" spans="3:4" hidden="1" x14ac:dyDescent="0.45">
      <c r="C1658" t="s">
        <v>8219</v>
      </c>
      <c r="D1658">
        <v>48</v>
      </c>
    </row>
    <row r="1659" spans="3:4" hidden="1" x14ac:dyDescent="0.45">
      <c r="C1659" t="s">
        <v>8219</v>
      </c>
      <c r="D1659">
        <v>221</v>
      </c>
    </row>
    <row r="1660" spans="3:4" hidden="1" x14ac:dyDescent="0.45">
      <c r="C1660" t="s">
        <v>8219</v>
      </c>
      <c r="D1660">
        <v>107</v>
      </c>
    </row>
    <row r="1661" spans="3:4" hidden="1" x14ac:dyDescent="0.45">
      <c r="C1661" t="s">
        <v>8219</v>
      </c>
      <c r="D1661">
        <v>45</v>
      </c>
    </row>
    <row r="1662" spans="3:4" hidden="1" x14ac:dyDescent="0.45">
      <c r="C1662" t="s">
        <v>8219</v>
      </c>
      <c r="D1662">
        <v>36</v>
      </c>
    </row>
    <row r="1663" spans="3:4" hidden="1" x14ac:dyDescent="0.45">
      <c r="C1663" t="s">
        <v>8219</v>
      </c>
      <c r="D1663">
        <v>101</v>
      </c>
    </row>
    <row r="1664" spans="3:4" hidden="1" x14ac:dyDescent="0.45">
      <c r="C1664" t="s">
        <v>8219</v>
      </c>
      <c r="D1664">
        <v>62</v>
      </c>
    </row>
    <row r="1665" spans="3:4" hidden="1" x14ac:dyDescent="0.45">
      <c r="C1665" t="s">
        <v>8219</v>
      </c>
      <c r="D1665">
        <v>32</v>
      </c>
    </row>
    <row r="1666" spans="3:4" hidden="1" x14ac:dyDescent="0.45">
      <c r="C1666" t="s">
        <v>8219</v>
      </c>
      <c r="D1666">
        <v>89</v>
      </c>
    </row>
    <row r="1667" spans="3:4" hidden="1" x14ac:dyDescent="0.45">
      <c r="C1667" t="s">
        <v>8219</v>
      </c>
      <c r="D1667">
        <v>93</v>
      </c>
    </row>
    <row r="1668" spans="3:4" hidden="1" x14ac:dyDescent="0.45">
      <c r="C1668" t="s">
        <v>8219</v>
      </c>
      <c r="D1668">
        <v>98</v>
      </c>
    </row>
    <row r="1669" spans="3:4" hidden="1" x14ac:dyDescent="0.45">
      <c r="C1669" t="s">
        <v>8219</v>
      </c>
      <c r="D1669">
        <v>82</v>
      </c>
    </row>
    <row r="1670" spans="3:4" hidden="1" x14ac:dyDescent="0.45">
      <c r="C1670" t="s">
        <v>8219</v>
      </c>
      <c r="D1670">
        <v>116</v>
      </c>
    </row>
    <row r="1671" spans="3:4" hidden="1" x14ac:dyDescent="0.45">
      <c r="C1671" t="s">
        <v>8219</v>
      </c>
      <c r="D1671">
        <v>52</v>
      </c>
    </row>
    <row r="1672" spans="3:4" hidden="1" x14ac:dyDescent="0.45">
      <c r="C1672" t="s">
        <v>8219</v>
      </c>
      <c r="D1672">
        <v>23</v>
      </c>
    </row>
    <row r="1673" spans="3:4" hidden="1" x14ac:dyDescent="0.45">
      <c r="C1673" t="s">
        <v>8219</v>
      </c>
      <c r="D1673">
        <v>77</v>
      </c>
    </row>
    <row r="1674" spans="3:4" hidden="1" x14ac:dyDescent="0.45">
      <c r="C1674" t="s">
        <v>8219</v>
      </c>
      <c r="D1674">
        <v>49</v>
      </c>
    </row>
    <row r="1675" spans="3:4" hidden="1" x14ac:dyDescent="0.45">
      <c r="C1675" t="s">
        <v>8219</v>
      </c>
      <c r="D1675">
        <v>59</v>
      </c>
    </row>
    <row r="1676" spans="3:4" hidden="1" x14ac:dyDescent="0.45">
      <c r="C1676" t="s">
        <v>8219</v>
      </c>
      <c r="D1676">
        <v>113</v>
      </c>
    </row>
    <row r="1677" spans="3:4" hidden="1" x14ac:dyDescent="0.45">
      <c r="C1677" t="s">
        <v>8219</v>
      </c>
      <c r="D1677">
        <v>34</v>
      </c>
    </row>
    <row r="1678" spans="3:4" hidden="1" x14ac:dyDescent="0.45">
      <c r="C1678" t="s">
        <v>8219</v>
      </c>
      <c r="D1678">
        <v>42</v>
      </c>
    </row>
    <row r="1679" spans="3:4" hidden="1" x14ac:dyDescent="0.45">
      <c r="C1679" t="s">
        <v>8219</v>
      </c>
      <c r="D1679">
        <v>42</v>
      </c>
    </row>
    <row r="1680" spans="3:4" hidden="1" x14ac:dyDescent="0.45">
      <c r="C1680" t="s">
        <v>8219</v>
      </c>
      <c r="D1680">
        <v>49</v>
      </c>
    </row>
    <row r="1681" spans="3:4" hidden="1" x14ac:dyDescent="0.45">
      <c r="C1681" t="s">
        <v>8219</v>
      </c>
      <c r="D1681">
        <v>56</v>
      </c>
    </row>
    <row r="1682" spans="3:4" hidden="1" x14ac:dyDescent="0.45">
      <c r="C1682" t="s">
        <v>8219</v>
      </c>
      <c r="D1682">
        <v>25</v>
      </c>
    </row>
    <row r="1683" spans="3:4" hidden="1" x14ac:dyDescent="0.45">
      <c r="C1683" t="s">
        <v>8222</v>
      </c>
      <c r="D1683">
        <v>884</v>
      </c>
    </row>
    <row r="1684" spans="3:4" hidden="1" x14ac:dyDescent="0.45">
      <c r="C1684" t="s">
        <v>8222</v>
      </c>
      <c r="D1684">
        <v>0</v>
      </c>
    </row>
    <row r="1685" spans="3:4" hidden="1" x14ac:dyDescent="0.45">
      <c r="C1685" t="s">
        <v>8222</v>
      </c>
      <c r="D1685">
        <v>10</v>
      </c>
    </row>
    <row r="1686" spans="3:4" hidden="1" x14ac:dyDescent="0.45">
      <c r="C1686" t="s">
        <v>8222</v>
      </c>
      <c r="D1686">
        <v>101</v>
      </c>
    </row>
    <row r="1687" spans="3:4" hidden="1" x14ac:dyDescent="0.45">
      <c r="C1687" t="s">
        <v>8222</v>
      </c>
      <c r="D1687">
        <v>15</v>
      </c>
    </row>
    <row r="1688" spans="3:4" hidden="1" x14ac:dyDescent="0.45">
      <c r="C1688" t="s">
        <v>8222</v>
      </c>
      <c r="D1688">
        <v>1</v>
      </c>
    </row>
    <row r="1689" spans="3:4" hidden="1" x14ac:dyDescent="0.45">
      <c r="C1689" t="s">
        <v>8222</v>
      </c>
      <c r="D1689">
        <v>39</v>
      </c>
    </row>
    <row r="1690" spans="3:4" hidden="1" x14ac:dyDescent="0.45">
      <c r="C1690" t="s">
        <v>8222</v>
      </c>
      <c r="D1690">
        <v>7</v>
      </c>
    </row>
    <row r="1691" spans="3:4" hidden="1" x14ac:dyDescent="0.45">
      <c r="C1691" t="s">
        <v>8222</v>
      </c>
      <c r="D1691">
        <v>14</v>
      </c>
    </row>
    <row r="1692" spans="3:4" hidden="1" x14ac:dyDescent="0.45">
      <c r="C1692" t="s">
        <v>8222</v>
      </c>
      <c r="D1692">
        <v>11</v>
      </c>
    </row>
    <row r="1693" spans="3:4" hidden="1" x14ac:dyDescent="0.45">
      <c r="C1693" t="s">
        <v>8222</v>
      </c>
      <c r="D1693">
        <v>38</v>
      </c>
    </row>
    <row r="1694" spans="3:4" hidden="1" x14ac:dyDescent="0.45">
      <c r="C1694" t="s">
        <v>8222</v>
      </c>
      <c r="D1694">
        <v>15</v>
      </c>
    </row>
    <row r="1695" spans="3:4" hidden="1" x14ac:dyDescent="0.45">
      <c r="C1695" t="s">
        <v>8222</v>
      </c>
      <c r="D1695">
        <v>8</v>
      </c>
    </row>
    <row r="1696" spans="3:4" hidden="1" x14ac:dyDescent="0.45">
      <c r="C1696" t="s">
        <v>8222</v>
      </c>
      <c r="D1696">
        <v>1</v>
      </c>
    </row>
    <row r="1697" spans="3:4" hidden="1" x14ac:dyDescent="0.45">
      <c r="C1697" t="s">
        <v>8222</v>
      </c>
      <c r="D1697">
        <v>23</v>
      </c>
    </row>
    <row r="1698" spans="3:4" hidden="1" x14ac:dyDescent="0.45">
      <c r="C1698" t="s">
        <v>8222</v>
      </c>
      <c r="D1698">
        <v>0</v>
      </c>
    </row>
    <row r="1699" spans="3:4" hidden="1" x14ac:dyDescent="0.45">
      <c r="C1699" t="s">
        <v>8222</v>
      </c>
      <c r="D1699">
        <v>22</v>
      </c>
    </row>
    <row r="1700" spans="3:4" hidden="1" x14ac:dyDescent="0.45">
      <c r="C1700" t="s">
        <v>8222</v>
      </c>
      <c r="D1700">
        <v>0</v>
      </c>
    </row>
    <row r="1701" spans="3:4" hidden="1" x14ac:dyDescent="0.45">
      <c r="C1701" t="s">
        <v>8222</v>
      </c>
      <c r="D1701">
        <v>4</v>
      </c>
    </row>
    <row r="1702" spans="3:4" hidden="1" x14ac:dyDescent="0.45">
      <c r="C1702" t="s">
        <v>8222</v>
      </c>
      <c r="D1702">
        <v>79</v>
      </c>
    </row>
    <row r="1703" spans="3:4" x14ac:dyDescent="0.45">
      <c r="C1703" t="s">
        <v>8221</v>
      </c>
      <c r="D1703">
        <v>2</v>
      </c>
    </row>
    <row r="1704" spans="3:4" x14ac:dyDescent="0.45">
      <c r="C1704" t="s">
        <v>8221</v>
      </c>
      <c r="D1704">
        <v>1</v>
      </c>
    </row>
    <row r="1705" spans="3:4" x14ac:dyDescent="0.45">
      <c r="C1705" t="s">
        <v>8221</v>
      </c>
      <c r="D1705">
        <v>2</v>
      </c>
    </row>
    <row r="1706" spans="3:4" x14ac:dyDescent="0.45">
      <c r="C1706" t="s">
        <v>8221</v>
      </c>
      <c r="D1706">
        <v>11</v>
      </c>
    </row>
    <row r="1707" spans="3:4" x14ac:dyDescent="0.45">
      <c r="C1707" t="s">
        <v>8221</v>
      </c>
      <c r="D1707">
        <v>0</v>
      </c>
    </row>
    <row r="1708" spans="3:4" x14ac:dyDescent="0.45">
      <c r="C1708" t="s">
        <v>8221</v>
      </c>
      <c r="D1708">
        <v>0</v>
      </c>
    </row>
    <row r="1709" spans="3:4" x14ac:dyDescent="0.45">
      <c r="C1709" t="s">
        <v>8221</v>
      </c>
      <c r="D1709">
        <v>9</v>
      </c>
    </row>
    <row r="1710" spans="3:4" x14ac:dyDescent="0.45">
      <c r="C1710" t="s">
        <v>8221</v>
      </c>
      <c r="D1710">
        <v>0</v>
      </c>
    </row>
    <row r="1711" spans="3:4" x14ac:dyDescent="0.45">
      <c r="C1711" t="s">
        <v>8221</v>
      </c>
      <c r="D1711">
        <v>4</v>
      </c>
    </row>
    <row r="1712" spans="3:4" x14ac:dyDescent="0.45">
      <c r="C1712" t="s">
        <v>8221</v>
      </c>
      <c r="D1712">
        <v>1</v>
      </c>
    </row>
    <row r="1713" spans="3:4" x14ac:dyDescent="0.45">
      <c r="C1713" t="s">
        <v>8221</v>
      </c>
      <c r="D1713">
        <v>2</v>
      </c>
    </row>
    <row r="1714" spans="3:4" x14ac:dyDescent="0.45">
      <c r="C1714" t="s">
        <v>8221</v>
      </c>
      <c r="D1714">
        <v>0</v>
      </c>
    </row>
    <row r="1715" spans="3:4" x14ac:dyDescent="0.45">
      <c r="C1715" t="s">
        <v>8221</v>
      </c>
      <c r="D1715">
        <v>1</v>
      </c>
    </row>
    <row r="1716" spans="3:4" x14ac:dyDescent="0.45">
      <c r="C1716" t="s">
        <v>8221</v>
      </c>
      <c r="D1716">
        <v>17</v>
      </c>
    </row>
    <row r="1717" spans="3:4" x14ac:dyDescent="0.45">
      <c r="C1717" t="s">
        <v>8221</v>
      </c>
      <c r="D1717">
        <v>2</v>
      </c>
    </row>
    <row r="1718" spans="3:4" x14ac:dyDescent="0.45">
      <c r="C1718" t="s">
        <v>8221</v>
      </c>
      <c r="D1718">
        <v>3</v>
      </c>
    </row>
    <row r="1719" spans="3:4" x14ac:dyDescent="0.45">
      <c r="C1719" t="s">
        <v>8221</v>
      </c>
      <c r="D1719">
        <v>41</v>
      </c>
    </row>
    <row r="1720" spans="3:4" x14ac:dyDescent="0.45">
      <c r="C1720" t="s">
        <v>8221</v>
      </c>
      <c r="D1720">
        <v>2</v>
      </c>
    </row>
    <row r="1721" spans="3:4" x14ac:dyDescent="0.45">
      <c r="C1721" t="s">
        <v>8221</v>
      </c>
      <c r="D1721">
        <v>3</v>
      </c>
    </row>
    <row r="1722" spans="3:4" x14ac:dyDescent="0.45">
      <c r="C1722" t="s">
        <v>8221</v>
      </c>
      <c r="D1722">
        <v>8</v>
      </c>
    </row>
    <row r="1723" spans="3:4" x14ac:dyDescent="0.45">
      <c r="C1723" t="s">
        <v>8221</v>
      </c>
      <c r="D1723">
        <v>0</v>
      </c>
    </row>
    <row r="1724" spans="3:4" x14ac:dyDescent="0.45">
      <c r="C1724" t="s">
        <v>8221</v>
      </c>
      <c r="D1724">
        <v>1</v>
      </c>
    </row>
    <row r="1725" spans="3:4" x14ac:dyDescent="0.45">
      <c r="C1725" t="s">
        <v>8221</v>
      </c>
      <c r="D1725">
        <v>3</v>
      </c>
    </row>
    <row r="1726" spans="3:4" x14ac:dyDescent="0.45">
      <c r="C1726" t="s">
        <v>8221</v>
      </c>
      <c r="D1726">
        <v>4</v>
      </c>
    </row>
    <row r="1727" spans="3:4" x14ac:dyDescent="0.45">
      <c r="C1727" t="s">
        <v>8221</v>
      </c>
      <c r="D1727">
        <v>9</v>
      </c>
    </row>
    <row r="1728" spans="3:4" x14ac:dyDescent="0.45">
      <c r="C1728" t="s">
        <v>8221</v>
      </c>
      <c r="D1728">
        <v>16</v>
      </c>
    </row>
    <row r="1729" spans="3:4" x14ac:dyDescent="0.45">
      <c r="C1729" t="s">
        <v>8221</v>
      </c>
      <c r="D1729">
        <v>1</v>
      </c>
    </row>
    <row r="1730" spans="3:4" x14ac:dyDescent="0.45">
      <c r="C1730" t="s">
        <v>8221</v>
      </c>
      <c r="D1730">
        <v>7</v>
      </c>
    </row>
    <row r="1731" spans="3:4" x14ac:dyDescent="0.45">
      <c r="C1731" t="s">
        <v>8221</v>
      </c>
      <c r="D1731">
        <v>0</v>
      </c>
    </row>
    <row r="1732" spans="3:4" x14ac:dyDescent="0.45">
      <c r="C1732" t="s">
        <v>8221</v>
      </c>
      <c r="D1732">
        <v>0</v>
      </c>
    </row>
    <row r="1733" spans="3:4" x14ac:dyDescent="0.45">
      <c r="C1733" t="s">
        <v>8221</v>
      </c>
      <c r="D1733">
        <v>0</v>
      </c>
    </row>
    <row r="1734" spans="3:4" x14ac:dyDescent="0.45">
      <c r="C1734" t="s">
        <v>8221</v>
      </c>
      <c r="D1734">
        <v>0</v>
      </c>
    </row>
    <row r="1735" spans="3:4" x14ac:dyDescent="0.45">
      <c r="C1735" t="s">
        <v>8221</v>
      </c>
      <c r="D1735">
        <v>0</v>
      </c>
    </row>
    <row r="1736" spans="3:4" x14ac:dyDescent="0.45">
      <c r="C1736" t="s">
        <v>8221</v>
      </c>
      <c r="D1736">
        <v>1</v>
      </c>
    </row>
    <row r="1737" spans="3:4" x14ac:dyDescent="0.45">
      <c r="C1737" t="s">
        <v>8221</v>
      </c>
      <c r="D1737">
        <v>2</v>
      </c>
    </row>
    <row r="1738" spans="3:4" x14ac:dyDescent="0.45">
      <c r="C1738" t="s">
        <v>8221</v>
      </c>
      <c r="D1738">
        <v>1</v>
      </c>
    </row>
    <row r="1739" spans="3:4" x14ac:dyDescent="0.45">
      <c r="C1739" t="s">
        <v>8221</v>
      </c>
      <c r="D1739">
        <v>15</v>
      </c>
    </row>
    <row r="1740" spans="3:4" x14ac:dyDescent="0.45">
      <c r="C1740" t="s">
        <v>8221</v>
      </c>
      <c r="D1740">
        <v>1</v>
      </c>
    </row>
    <row r="1741" spans="3:4" x14ac:dyDescent="0.45">
      <c r="C1741" t="s">
        <v>8221</v>
      </c>
      <c r="D1741">
        <v>1</v>
      </c>
    </row>
    <row r="1742" spans="3:4" x14ac:dyDescent="0.45">
      <c r="C1742" t="s">
        <v>8221</v>
      </c>
      <c r="D1742">
        <v>0</v>
      </c>
    </row>
    <row r="1743" spans="3:4" hidden="1" x14ac:dyDescent="0.45">
      <c r="C1743" t="s">
        <v>8219</v>
      </c>
      <c r="D1743">
        <v>52</v>
      </c>
    </row>
    <row r="1744" spans="3:4" hidden="1" x14ac:dyDescent="0.45">
      <c r="C1744" t="s">
        <v>8219</v>
      </c>
      <c r="D1744">
        <v>34</v>
      </c>
    </row>
    <row r="1745" spans="3:4" hidden="1" x14ac:dyDescent="0.45">
      <c r="C1745" t="s">
        <v>8219</v>
      </c>
      <c r="D1745">
        <v>67</v>
      </c>
    </row>
    <row r="1746" spans="3:4" hidden="1" x14ac:dyDescent="0.45">
      <c r="C1746" t="s">
        <v>8219</v>
      </c>
      <c r="D1746">
        <v>70</v>
      </c>
    </row>
    <row r="1747" spans="3:4" hidden="1" x14ac:dyDescent="0.45">
      <c r="C1747" t="s">
        <v>8219</v>
      </c>
      <c r="D1747">
        <v>89</v>
      </c>
    </row>
    <row r="1748" spans="3:4" hidden="1" x14ac:dyDescent="0.45">
      <c r="C1748" t="s">
        <v>8219</v>
      </c>
      <c r="D1748">
        <v>107</v>
      </c>
    </row>
    <row r="1749" spans="3:4" hidden="1" x14ac:dyDescent="0.45">
      <c r="C1749" t="s">
        <v>8219</v>
      </c>
      <c r="D1749">
        <v>159</v>
      </c>
    </row>
    <row r="1750" spans="3:4" hidden="1" x14ac:dyDescent="0.45">
      <c r="C1750" t="s">
        <v>8219</v>
      </c>
      <c r="D1750">
        <v>181</v>
      </c>
    </row>
    <row r="1751" spans="3:4" hidden="1" x14ac:dyDescent="0.45">
      <c r="C1751" t="s">
        <v>8219</v>
      </c>
      <c r="D1751">
        <v>131</v>
      </c>
    </row>
    <row r="1752" spans="3:4" hidden="1" x14ac:dyDescent="0.45">
      <c r="C1752" t="s">
        <v>8219</v>
      </c>
      <c r="D1752">
        <v>125</v>
      </c>
    </row>
    <row r="1753" spans="3:4" hidden="1" x14ac:dyDescent="0.45">
      <c r="C1753" t="s">
        <v>8219</v>
      </c>
      <c r="D1753">
        <v>61</v>
      </c>
    </row>
    <row r="1754" spans="3:4" hidden="1" x14ac:dyDescent="0.45">
      <c r="C1754" t="s">
        <v>8219</v>
      </c>
      <c r="D1754">
        <v>90</v>
      </c>
    </row>
    <row r="1755" spans="3:4" hidden="1" x14ac:dyDescent="0.45">
      <c r="C1755" t="s">
        <v>8219</v>
      </c>
      <c r="D1755">
        <v>35</v>
      </c>
    </row>
    <row r="1756" spans="3:4" hidden="1" x14ac:dyDescent="0.45">
      <c r="C1756" t="s">
        <v>8219</v>
      </c>
      <c r="D1756">
        <v>90</v>
      </c>
    </row>
    <row r="1757" spans="3:4" hidden="1" x14ac:dyDescent="0.45">
      <c r="C1757" t="s">
        <v>8219</v>
      </c>
      <c r="D1757">
        <v>4</v>
      </c>
    </row>
    <row r="1758" spans="3:4" hidden="1" x14ac:dyDescent="0.45">
      <c r="C1758" t="s">
        <v>8219</v>
      </c>
      <c r="D1758">
        <v>120</v>
      </c>
    </row>
    <row r="1759" spans="3:4" hidden="1" x14ac:dyDescent="0.45">
      <c r="C1759" t="s">
        <v>8219</v>
      </c>
      <c r="D1759">
        <v>14</v>
      </c>
    </row>
    <row r="1760" spans="3:4" hidden="1" x14ac:dyDescent="0.45">
      <c r="C1760" t="s">
        <v>8219</v>
      </c>
      <c r="D1760">
        <v>27</v>
      </c>
    </row>
    <row r="1761" spans="3:4" hidden="1" x14ac:dyDescent="0.45">
      <c r="C1761" t="s">
        <v>8219</v>
      </c>
      <c r="D1761">
        <v>49</v>
      </c>
    </row>
    <row r="1762" spans="3:4" hidden="1" x14ac:dyDescent="0.45">
      <c r="C1762" t="s">
        <v>8219</v>
      </c>
      <c r="D1762">
        <v>102</v>
      </c>
    </row>
    <row r="1763" spans="3:4" hidden="1" x14ac:dyDescent="0.45">
      <c r="C1763" t="s">
        <v>8219</v>
      </c>
      <c r="D1763">
        <v>3</v>
      </c>
    </row>
    <row r="1764" spans="3:4" hidden="1" x14ac:dyDescent="0.45">
      <c r="C1764" t="s">
        <v>8219</v>
      </c>
      <c r="D1764">
        <v>25</v>
      </c>
    </row>
    <row r="1765" spans="3:4" hidden="1" x14ac:dyDescent="0.45">
      <c r="C1765" t="s">
        <v>8219</v>
      </c>
      <c r="D1765">
        <v>118</v>
      </c>
    </row>
    <row r="1766" spans="3:4" x14ac:dyDescent="0.45">
      <c r="C1766" t="s">
        <v>8221</v>
      </c>
      <c r="D1766">
        <v>39</v>
      </c>
    </row>
    <row r="1767" spans="3:4" x14ac:dyDescent="0.45">
      <c r="C1767" t="s">
        <v>8221</v>
      </c>
      <c r="D1767">
        <v>103</v>
      </c>
    </row>
    <row r="1768" spans="3:4" x14ac:dyDescent="0.45">
      <c r="C1768" t="s">
        <v>8221</v>
      </c>
      <c r="D1768">
        <v>0</v>
      </c>
    </row>
    <row r="1769" spans="3:4" x14ac:dyDescent="0.45">
      <c r="C1769" t="s">
        <v>8221</v>
      </c>
      <c r="D1769">
        <v>39</v>
      </c>
    </row>
    <row r="1770" spans="3:4" x14ac:dyDescent="0.45">
      <c r="C1770" t="s">
        <v>8221</v>
      </c>
      <c r="D1770">
        <v>15</v>
      </c>
    </row>
    <row r="1771" spans="3:4" x14ac:dyDescent="0.45">
      <c r="C1771" t="s">
        <v>8221</v>
      </c>
      <c r="D1771">
        <v>22</v>
      </c>
    </row>
    <row r="1772" spans="3:4" x14ac:dyDescent="0.45">
      <c r="C1772" t="s">
        <v>8221</v>
      </c>
      <c r="D1772">
        <v>92</v>
      </c>
    </row>
    <row r="1773" spans="3:4" x14ac:dyDescent="0.45">
      <c r="C1773" t="s">
        <v>8221</v>
      </c>
      <c r="D1773">
        <v>25</v>
      </c>
    </row>
    <row r="1774" spans="3:4" x14ac:dyDescent="0.45">
      <c r="C1774" t="s">
        <v>8221</v>
      </c>
      <c r="D1774">
        <v>19</v>
      </c>
    </row>
    <row r="1775" spans="3:4" x14ac:dyDescent="0.45">
      <c r="C1775" t="s">
        <v>8221</v>
      </c>
      <c r="D1775">
        <v>19</v>
      </c>
    </row>
    <row r="1776" spans="3:4" x14ac:dyDescent="0.45">
      <c r="C1776" t="s">
        <v>8221</v>
      </c>
      <c r="D1776">
        <v>13</v>
      </c>
    </row>
    <row r="1777" spans="3:4" x14ac:dyDescent="0.45">
      <c r="C1777" t="s">
        <v>8221</v>
      </c>
      <c r="D1777">
        <v>124</v>
      </c>
    </row>
    <row r="1778" spans="3:4" x14ac:dyDescent="0.45">
      <c r="C1778" t="s">
        <v>8221</v>
      </c>
      <c r="D1778">
        <v>4</v>
      </c>
    </row>
    <row r="1779" spans="3:4" x14ac:dyDescent="0.45">
      <c r="C1779" t="s">
        <v>8221</v>
      </c>
      <c r="D1779">
        <v>10</v>
      </c>
    </row>
    <row r="1780" spans="3:4" x14ac:dyDescent="0.45">
      <c r="C1780" t="s">
        <v>8221</v>
      </c>
      <c r="D1780">
        <v>15</v>
      </c>
    </row>
    <row r="1781" spans="3:4" x14ac:dyDescent="0.45">
      <c r="C1781" t="s">
        <v>8221</v>
      </c>
      <c r="D1781">
        <v>38</v>
      </c>
    </row>
    <row r="1782" spans="3:4" x14ac:dyDescent="0.45">
      <c r="C1782" t="s">
        <v>8221</v>
      </c>
      <c r="D1782">
        <v>152</v>
      </c>
    </row>
    <row r="1783" spans="3:4" x14ac:dyDescent="0.45">
      <c r="C1783" t="s">
        <v>8221</v>
      </c>
      <c r="D1783">
        <v>24</v>
      </c>
    </row>
    <row r="1784" spans="3:4" x14ac:dyDescent="0.45">
      <c r="C1784" t="s">
        <v>8221</v>
      </c>
      <c r="D1784">
        <v>76</v>
      </c>
    </row>
    <row r="1785" spans="3:4" x14ac:dyDescent="0.45">
      <c r="C1785" t="s">
        <v>8221</v>
      </c>
      <c r="D1785">
        <v>185</v>
      </c>
    </row>
    <row r="1786" spans="3:4" x14ac:dyDescent="0.45">
      <c r="C1786" t="s">
        <v>8221</v>
      </c>
      <c r="D1786">
        <v>33</v>
      </c>
    </row>
    <row r="1787" spans="3:4" x14ac:dyDescent="0.45">
      <c r="C1787" t="s">
        <v>8221</v>
      </c>
      <c r="D1787">
        <v>108</v>
      </c>
    </row>
    <row r="1788" spans="3:4" x14ac:dyDescent="0.45">
      <c r="C1788" t="s">
        <v>8221</v>
      </c>
      <c r="D1788">
        <v>29</v>
      </c>
    </row>
    <row r="1789" spans="3:4" x14ac:dyDescent="0.45">
      <c r="C1789" t="s">
        <v>8221</v>
      </c>
      <c r="D1789">
        <v>24</v>
      </c>
    </row>
    <row r="1790" spans="3:4" x14ac:dyDescent="0.45">
      <c r="C1790" t="s">
        <v>8221</v>
      </c>
      <c r="D1790">
        <v>4</v>
      </c>
    </row>
    <row r="1791" spans="3:4" x14ac:dyDescent="0.45">
      <c r="C1791" t="s">
        <v>8221</v>
      </c>
      <c r="D1791">
        <v>4</v>
      </c>
    </row>
    <row r="1792" spans="3:4" x14ac:dyDescent="0.45">
      <c r="C1792" t="s">
        <v>8221</v>
      </c>
      <c r="D1792">
        <v>15</v>
      </c>
    </row>
    <row r="1793" spans="3:4" x14ac:dyDescent="0.45">
      <c r="C1793" t="s">
        <v>8221</v>
      </c>
      <c r="D1793">
        <v>4</v>
      </c>
    </row>
    <row r="1794" spans="3:4" x14ac:dyDescent="0.45">
      <c r="C1794" t="s">
        <v>8221</v>
      </c>
      <c r="D1794">
        <v>139</v>
      </c>
    </row>
    <row r="1795" spans="3:4" x14ac:dyDescent="0.45">
      <c r="C1795" t="s">
        <v>8221</v>
      </c>
      <c r="D1795">
        <v>2</v>
      </c>
    </row>
    <row r="1796" spans="3:4" x14ac:dyDescent="0.45">
      <c r="C1796" t="s">
        <v>8221</v>
      </c>
      <c r="D1796">
        <v>18</v>
      </c>
    </row>
    <row r="1797" spans="3:4" x14ac:dyDescent="0.45">
      <c r="C1797" t="s">
        <v>8221</v>
      </c>
      <c r="D1797">
        <v>81</v>
      </c>
    </row>
    <row r="1798" spans="3:4" x14ac:dyDescent="0.45">
      <c r="C1798" t="s">
        <v>8221</v>
      </c>
      <c r="D1798">
        <v>86</v>
      </c>
    </row>
    <row r="1799" spans="3:4" x14ac:dyDescent="0.45">
      <c r="C1799" t="s">
        <v>8221</v>
      </c>
      <c r="D1799">
        <v>140</v>
      </c>
    </row>
    <row r="1800" spans="3:4" x14ac:dyDescent="0.45">
      <c r="C1800" t="s">
        <v>8221</v>
      </c>
      <c r="D1800">
        <v>37</v>
      </c>
    </row>
    <row r="1801" spans="3:4" x14ac:dyDescent="0.45">
      <c r="C1801" t="s">
        <v>8221</v>
      </c>
      <c r="D1801">
        <v>6</v>
      </c>
    </row>
    <row r="1802" spans="3:4" x14ac:dyDescent="0.45">
      <c r="C1802" t="s">
        <v>8221</v>
      </c>
      <c r="D1802">
        <v>113</v>
      </c>
    </row>
    <row r="1803" spans="3:4" x14ac:dyDescent="0.45">
      <c r="C1803" t="s">
        <v>8221</v>
      </c>
      <c r="D1803">
        <v>37</v>
      </c>
    </row>
    <row r="1804" spans="3:4" x14ac:dyDescent="0.45">
      <c r="C1804" t="s">
        <v>8221</v>
      </c>
      <c r="D1804">
        <v>18</v>
      </c>
    </row>
    <row r="1805" spans="3:4" x14ac:dyDescent="0.45">
      <c r="C1805" t="s">
        <v>8221</v>
      </c>
      <c r="D1805">
        <v>75</v>
      </c>
    </row>
    <row r="1806" spans="3:4" x14ac:dyDescent="0.45">
      <c r="C1806" t="s">
        <v>8221</v>
      </c>
      <c r="D1806">
        <v>52</v>
      </c>
    </row>
    <row r="1807" spans="3:4" x14ac:dyDescent="0.45">
      <c r="C1807" t="s">
        <v>8221</v>
      </c>
      <c r="D1807">
        <v>122</v>
      </c>
    </row>
    <row r="1808" spans="3:4" x14ac:dyDescent="0.45">
      <c r="C1808" t="s">
        <v>8221</v>
      </c>
      <c r="D1808">
        <v>8</v>
      </c>
    </row>
    <row r="1809" spans="3:4" x14ac:dyDescent="0.45">
      <c r="C1809" t="s">
        <v>8221</v>
      </c>
      <c r="D1809">
        <v>8</v>
      </c>
    </row>
    <row r="1810" spans="3:4" x14ac:dyDescent="0.45">
      <c r="C1810" t="s">
        <v>8221</v>
      </c>
      <c r="D1810">
        <v>96</v>
      </c>
    </row>
    <row r="1811" spans="3:4" x14ac:dyDescent="0.45">
      <c r="C1811" t="s">
        <v>8221</v>
      </c>
      <c r="D1811">
        <v>9</v>
      </c>
    </row>
    <row r="1812" spans="3:4" x14ac:dyDescent="0.45">
      <c r="C1812" t="s">
        <v>8221</v>
      </c>
      <c r="D1812">
        <v>2</v>
      </c>
    </row>
    <row r="1813" spans="3:4" x14ac:dyDescent="0.45">
      <c r="C1813" t="s">
        <v>8221</v>
      </c>
      <c r="D1813">
        <v>26</v>
      </c>
    </row>
    <row r="1814" spans="3:4" x14ac:dyDescent="0.45">
      <c r="C1814" t="s">
        <v>8221</v>
      </c>
      <c r="D1814">
        <v>23</v>
      </c>
    </row>
    <row r="1815" spans="3:4" x14ac:dyDescent="0.45">
      <c r="C1815" t="s">
        <v>8221</v>
      </c>
      <c r="D1815">
        <v>0</v>
      </c>
    </row>
    <row r="1816" spans="3:4" x14ac:dyDescent="0.45">
      <c r="C1816" t="s">
        <v>8221</v>
      </c>
      <c r="D1816">
        <v>140</v>
      </c>
    </row>
    <row r="1817" spans="3:4" x14ac:dyDescent="0.45">
      <c r="C1817" t="s">
        <v>8221</v>
      </c>
      <c r="D1817">
        <v>0</v>
      </c>
    </row>
    <row r="1818" spans="3:4" x14ac:dyDescent="0.45">
      <c r="C1818" t="s">
        <v>8221</v>
      </c>
      <c r="D1818">
        <v>6</v>
      </c>
    </row>
    <row r="1819" spans="3:4" x14ac:dyDescent="0.45">
      <c r="C1819" t="s">
        <v>8221</v>
      </c>
      <c r="D1819">
        <v>100</v>
      </c>
    </row>
    <row r="1820" spans="3:4" x14ac:dyDescent="0.45">
      <c r="C1820" t="s">
        <v>8221</v>
      </c>
      <c r="D1820">
        <v>0</v>
      </c>
    </row>
    <row r="1821" spans="3:4" x14ac:dyDescent="0.45">
      <c r="C1821" t="s">
        <v>8221</v>
      </c>
      <c r="D1821">
        <v>4</v>
      </c>
    </row>
    <row r="1822" spans="3:4" x14ac:dyDescent="0.45">
      <c r="C1822" t="s">
        <v>8221</v>
      </c>
      <c r="D1822">
        <v>8</v>
      </c>
    </row>
    <row r="1823" spans="3:4" hidden="1" x14ac:dyDescent="0.45">
      <c r="C1823" t="s">
        <v>8219</v>
      </c>
      <c r="D1823">
        <v>57</v>
      </c>
    </row>
    <row r="1824" spans="3:4" hidden="1" x14ac:dyDescent="0.45">
      <c r="C1824" t="s">
        <v>8219</v>
      </c>
      <c r="D1824">
        <v>11</v>
      </c>
    </row>
    <row r="1825" spans="3:4" hidden="1" x14ac:dyDescent="0.45">
      <c r="C1825" t="s">
        <v>8219</v>
      </c>
      <c r="D1825">
        <v>33</v>
      </c>
    </row>
    <row r="1826" spans="3:4" hidden="1" x14ac:dyDescent="0.45">
      <c r="C1826" t="s">
        <v>8219</v>
      </c>
      <c r="D1826">
        <v>40</v>
      </c>
    </row>
    <row r="1827" spans="3:4" hidden="1" x14ac:dyDescent="0.45">
      <c r="C1827" t="s">
        <v>8219</v>
      </c>
      <c r="D1827">
        <v>50</v>
      </c>
    </row>
    <row r="1828" spans="3:4" hidden="1" x14ac:dyDescent="0.45">
      <c r="C1828" t="s">
        <v>8219</v>
      </c>
      <c r="D1828">
        <v>38</v>
      </c>
    </row>
    <row r="1829" spans="3:4" hidden="1" x14ac:dyDescent="0.45">
      <c r="C1829" t="s">
        <v>8219</v>
      </c>
      <c r="D1829">
        <v>96</v>
      </c>
    </row>
    <row r="1830" spans="3:4" hidden="1" x14ac:dyDescent="0.45">
      <c r="C1830" t="s">
        <v>8219</v>
      </c>
      <c r="D1830">
        <v>48</v>
      </c>
    </row>
    <row r="1831" spans="3:4" hidden="1" x14ac:dyDescent="0.45">
      <c r="C1831" t="s">
        <v>8219</v>
      </c>
      <c r="D1831">
        <v>33</v>
      </c>
    </row>
    <row r="1832" spans="3:4" hidden="1" x14ac:dyDescent="0.45">
      <c r="C1832" t="s">
        <v>8219</v>
      </c>
      <c r="D1832">
        <v>226</v>
      </c>
    </row>
    <row r="1833" spans="3:4" hidden="1" x14ac:dyDescent="0.45">
      <c r="C1833" t="s">
        <v>8219</v>
      </c>
      <c r="D1833">
        <v>14</v>
      </c>
    </row>
    <row r="1834" spans="3:4" hidden="1" x14ac:dyDescent="0.45">
      <c r="C1834" t="s">
        <v>8219</v>
      </c>
      <c r="D1834">
        <v>20</v>
      </c>
    </row>
    <row r="1835" spans="3:4" hidden="1" x14ac:dyDescent="0.45">
      <c r="C1835" t="s">
        <v>8219</v>
      </c>
      <c r="D1835">
        <v>25</v>
      </c>
    </row>
    <row r="1836" spans="3:4" hidden="1" x14ac:dyDescent="0.45">
      <c r="C1836" t="s">
        <v>8219</v>
      </c>
      <c r="D1836">
        <v>90</v>
      </c>
    </row>
    <row r="1837" spans="3:4" hidden="1" x14ac:dyDescent="0.45">
      <c r="C1837" t="s">
        <v>8219</v>
      </c>
      <c r="D1837">
        <v>11</v>
      </c>
    </row>
    <row r="1838" spans="3:4" hidden="1" x14ac:dyDescent="0.45">
      <c r="C1838" t="s">
        <v>8219</v>
      </c>
      <c r="D1838">
        <v>55</v>
      </c>
    </row>
    <row r="1839" spans="3:4" hidden="1" x14ac:dyDescent="0.45">
      <c r="C1839" t="s">
        <v>8219</v>
      </c>
      <c r="D1839">
        <v>30</v>
      </c>
    </row>
    <row r="1840" spans="3:4" hidden="1" x14ac:dyDescent="0.45">
      <c r="C1840" t="s">
        <v>8219</v>
      </c>
      <c r="D1840">
        <v>28</v>
      </c>
    </row>
    <row r="1841" spans="3:4" hidden="1" x14ac:dyDescent="0.45">
      <c r="C1841" t="s">
        <v>8219</v>
      </c>
      <c r="D1841">
        <v>45</v>
      </c>
    </row>
    <row r="1842" spans="3:4" hidden="1" x14ac:dyDescent="0.45">
      <c r="C1842" t="s">
        <v>8219</v>
      </c>
      <c r="D1842">
        <v>13</v>
      </c>
    </row>
    <row r="1843" spans="3:4" hidden="1" x14ac:dyDescent="0.45">
      <c r="C1843" t="s">
        <v>8219</v>
      </c>
      <c r="D1843">
        <v>40</v>
      </c>
    </row>
    <row r="1844" spans="3:4" hidden="1" x14ac:dyDescent="0.45">
      <c r="C1844" t="s">
        <v>8219</v>
      </c>
      <c r="D1844">
        <v>21</v>
      </c>
    </row>
    <row r="1845" spans="3:4" hidden="1" x14ac:dyDescent="0.45">
      <c r="C1845" t="s">
        <v>8219</v>
      </c>
      <c r="D1845">
        <v>134</v>
      </c>
    </row>
    <row r="1846" spans="3:4" hidden="1" x14ac:dyDescent="0.45">
      <c r="C1846" t="s">
        <v>8219</v>
      </c>
      <c r="D1846">
        <v>20</v>
      </c>
    </row>
    <row r="1847" spans="3:4" hidden="1" x14ac:dyDescent="0.45">
      <c r="C1847" t="s">
        <v>8219</v>
      </c>
      <c r="D1847">
        <v>19</v>
      </c>
    </row>
    <row r="1848" spans="3:4" hidden="1" x14ac:dyDescent="0.45">
      <c r="C1848" t="s">
        <v>8219</v>
      </c>
      <c r="D1848">
        <v>209</v>
      </c>
    </row>
    <row r="1849" spans="3:4" hidden="1" x14ac:dyDescent="0.45">
      <c r="C1849" t="s">
        <v>8219</v>
      </c>
      <c r="D1849">
        <v>38</v>
      </c>
    </row>
    <row r="1850" spans="3:4" hidden="1" x14ac:dyDescent="0.45">
      <c r="C1850" t="s">
        <v>8219</v>
      </c>
      <c r="D1850">
        <v>24</v>
      </c>
    </row>
    <row r="1851" spans="3:4" hidden="1" x14ac:dyDescent="0.45">
      <c r="C1851" t="s">
        <v>8219</v>
      </c>
      <c r="D1851">
        <v>8</v>
      </c>
    </row>
    <row r="1852" spans="3:4" hidden="1" x14ac:dyDescent="0.45">
      <c r="C1852" t="s">
        <v>8219</v>
      </c>
      <c r="D1852">
        <v>179</v>
      </c>
    </row>
    <row r="1853" spans="3:4" hidden="1" x14ac:dyDescent="0.45">
      <c r="C1853" t="s">
        <v>8219</v>
      </c>
      <c r="D1853">
        <v>26</v>
      </c>
    </row>
    <row r="1854" spans="3:4" hidden="1" x14ac:dyDescent="0.45">
      <c r="C1854" t="s">
        <v>8219</v>
      </c>
      <c r="D1854">
        <v>131</v>
      </c>
    </row>
    <row r="1855" spans="3:4" hidden="1" x14ac:dyDescent="0.45">
      <c r="C1855" t="s">
        <v>8219</v>
      </c>
      <c r="D1855">
        <v>14</v>
      </c>
    </row>
    <row r="1856" spans="3:4" hidden="1" x14ac:dyDescent="0.45">
      <c r="C1856" t="s">
        <v>8219</v>
      </c>
      <c r="D1856">
        <v>174</v>
      </c>
    </row>
    <row r="1857" spans="3:4" hidden="1" x14ac:dyDescent="0.45">
      <c r="C1857" t="s">
        <v>8219</v>
      </c>
      <c r="D1857">
        <v>191</v>
      </c>
    </row>
    <row r="1858" spans="3:4" hidden="1" x14ac:dyDescent="0.45">
      <c r="C1858" t="s">
        <v>8219</v>
      </c>
      <c r="D1858">
        <v>38</v>
      </c>
    </row>
    <row r="1859" spans="3:4" hidden="1" x14ac:dyDescent="0.45">
      <c r="C1859" t="s">
        <v>8219</v>
      </c>
      <c r="D1859">
        <v>22</v>
      </c>
    </row>
    <row r="1860" spans="3:4" hidden="1" x14ac:dyDescent="0.45">
      <c r="C1860" t="s">
        <v>8219</v>
      </c>
      <c r="D1860">
        <v>149</v>
      </c>
    </row>
    <row r="1861" spans="3:4" hidden="1" x14ac:dyDescent="0.45">
      <c r="C1861" t="s">
        <v>8219</v>
      </c>
      <c r="D1861">
        <v>56</v>
      </c>
    </row>
    <row r="1862" spans="3:4" hidden="1" x14ac:dyDescent="0.45">
      <c r="C1862" t="s">
        <v>8219</v>
      </c>
      <c r="D1862">
        <v>19</v>
      </c>
    </row>
    <row r="1863" spans="3:4" x14ac:dyDescent="0.45">
      <c r="C1863" t="s">
        <v>8221</v>
      </c>
      <c r="D1863">
        <v>0</v>
      </c>
    </row>
    <row r="1864" spans="3:4" x14ac:dyDescent="0.45">
      <c r="C1864" t="s">
        <v>8221</v>
      </c>
      <c r="D1864">
        <v>16</v>
      </c>
    </row>
    <row r="1865" spans="3:4" x14ac:dyDescent="0.45">
      <c r="C1865" t="s">
        <v>8221</v>
      </c>
      <c r="D1865">
        <v>2</v>
      </c>
    </row>
    <row r="1866" spans="3:4" x14ac:dyDescent="0.45">
      <c r="C1866" t="s">
        <v>8221</v>
      </c>
      <c r="D1866">
        <v>48</v>
      </c>
    </row>
    <row r="1867" spans="3:4" x14ac:dyDescent="0.45">
      <c r="C1867" t="s">
        <v>8221</v>
      </c>
      <c r="D1867">
        <v>2</v>
      </c>
    </row>
    <row r="1868" spans="3:4" x14ac:dyDescent="0.45">
      <c r="C1868" t="s">
        <v>8221</v>
      </c>
      <c r="D1868">
        <v>2</v>
      </c>
    </row>
    <row r="1869" spans="3:4" x14ac:dyDescent="0.45">
      <c r="C1869" t="s">
        <v>8221</v>
      </c>
      <c r="D1869">
        <v>1</v>
      </c>
    </row>
    <row r="1870" spans="3:4" x14ac:dyDescent="0.45">
      <c r="C1870" t="s">
        <v>8221</v>
      </c>
      <c r="D1870">
        <v>17</v>
      </c>
    </row>
    <row r="1871" spans="3:4" x14ac:dyDescent="0.45">
      <c r="C1871" t="s">
        <v>8221</v>
      </c>
      <c r="D1871">
        <v>0</v>
      </c>
    </row>
    <row r="1872" spans="3:4" x14ac:dyDescent="0.45">
      <c r="C1872" t="s">
        <v>8221</v>
      </c>
      <c r="D1872">
        <v>11</v>
      </c>
    </row>
    <row r="1873" spans="3:4" x14ac:dyDescent="0.45">
      <c r="C1873" t="s">
        <v>8221</v>
      </c>
      <c r="D1873">
        <v>95</v>
      </c>
    </row>
    <row r="1874" spans="3:4" x14ac:dyDescent="0.45">
      <c r="C1874" t="s">
        <v>8221</v>
      </c>
      <c r="D1874">
        <v>13</v>
      </c>
    </row>
    <row r="1875" spans="3:4" x14ac:dyDescent="0.45">
      <c r="C1875" t="s">
        <v>8221</v>
      </c>
      <c r="D1875">
        <v>2</v>
      </c>
    </row>
    <row r="1876" spans="3:4" x14ac:dyDescent="0.45">
      <c r="C1876" t="s">
        <v>8221</v>
      </c>
      <c r="D1876">
        <v>2</v>
      </c>
    </row>
    <row r="1877" spans="3:4" x14ac:dyDescent="0.45">
      <c r="C1877" t="s">
        <v>8221</v>
      </c>
      <c r="D1877">
        <v>3</v>
      </c>
    </row>
    <row r="1878" spans="3:4" x14ac:dyDescent="0.45">
      <c r="C1878" t="s">
        <v>8221</v>
      </c>
      <c r="D1878">
        <v>0</v>
      </c>
    </row>
    <row r="1879" spans="3:4" x14ac:dyDescent="0.45">
      <c r="C1879" t="s">
        <v>8221</v>
      </c>
      <c r="D1879">
        <v>0</v>
      </c>
    </row>
    <row r="1880" spans="3:4" x14ac:dyDescent="0.45">
      <c r="C1880" t="s">
        <v>8221</v>
      </c>
      <c r="D1880">
        <v>0</v>
      </c>
    </row>
    <row r="1881" spans="3:4" x14ac:dyDescent="0.45">
      <c r="C1881" t="s">
        <v>8221</v>
      </c>
      <c r="D1881">
        <v>2</v>
      </c>
    </row>
    <row r="1882" spans="3:4" x14ac:dyDescent="0.45">
      <c r="C1882" t="s">
        <v>8221</v>
      </c>
      <c r="D1882">
        <v>24</v>
      </c>
    </row>
    <row r="1883" spans="3:4" hidden="1" x14ac:dyDescent="0.45">
      <c r="C1883" t="s">
        <v>8219</v>
      </c>
      <c r="D1883">
        <v>70</v>
      </c>
    </row>
    <row r="1884" spans="3:4" hidden="1" x14ac:dyDescent="0.45">
      <c r="C1884" t="s">
        <v>8219</v>
      </c>
      <c r="D1884">
        <v>81</v>
      </c>
    </row>
    <row r="1885" spans="3:4" hidden="1" x14ac:dyDescent="0.45">
      <c r="C1885" t="s">
        <v>8219</v>
      </c>
      <c r="D1885">
        <v>32</v>
      </c>
    </row>
    <row r="1886" spans="3:4" hidden="1" x14ac:dyDescent="0.45">
      <c r="C1886" t="s">
        <v>8219</v>
      </c>
      <c r="D1886">
        <v>26</v>
      </c>
    </row>
    <row r="1887" spans="3:4" hidden="1" x14ac:dyDescent="0.45">
      <c r="C1887" t="s">
        <v>8219</v>
      </c>
      <c r="D1887">
        <v>105</v>
      </c>
    </row>
    <row r="1888" spans="3:4" hidden="1" x14ac:dyDescent="0.45">
      <c r="C1888" t="s">
        <v>8219</v>
      </c>
      <c r="D1888">
        <v>29</v>
      </c>
    </row>
    <row r="1889" spans="3:4" hidden="1" x14ac:dyDescent="0.45">
      <c r="C1889" t="s">
        <v>8219</v>
      </c>
      <c r="D1889">
        <v>8</v>
      </c>
    </row>
    <row r="1890" spans="3:4" hidden="1" x14ac:dyDescent="0.45">
      <c r="C1890" t="s">
        <v>8219</v>
      </c>
      <c r="D1890">
        <v>89</v>
      </c>
    </row>
    <row r="1891" spans="3:4" hidden="1" x14ac:dyDescent="0.45">
      <c r="C1891" t="s">
        <v>8219</v>
      </c>
      <c r="D1891">
        <v>44</v>
      </c>
    </row>
    <row r="1892" spans="3:4" hidden="1" x14ac:dyDescent="0.45">
      <c r="C1892" t="s">
        <v>8219</v>
      </c>
      <c r="D1892">
        <v>246</v>
      </c>
    </row>
    <row r="1893" spans="3:4" hidden="1" x14ac:dyDescent="0.45">
      <c r="C1893" t="s">
        <v>8219</v>
      </c>
      <c r="D1893">
        <v>120</v>
      </c>
    </row>
    <row r="1894" spans="3:4" hidden="1" x14ac:dyDescent="0.45">
      <c r="C1894" t="s">
        <v>8219</v>
      </c>
      <c r="D1894">
        <v>26</v>
      </c>
    </row>
    <row r="1895" spans="3:4" hidden="1" x14ac:dyDescent="0.45">
      <c r="C1895" t="s">
        <v>8219</v>
      </c>
      <c r="D1895">
        <v>45</v>
      </c>
    </row>
    <row r="1896" spans="3:4" hidden="1" x14ac:dyDescent="0.45">
      <c r="C1896" t="s">
        <v>8219</v>
      </c>
      <c r="D1896">
        <v>20</v>
      </c>
    </row>
    <row r="1897" spans="3:4" hidden="1" x14ac:dyDescent="0.45">
      <c r="C1897" t="s">
        <v>8219</v>
      </c>
      <c r="D1897">
        <v>47</v>
      </c>
    </row>
    <row r="1898" spans="3:4" hidden="1" x14ac:dyDescent="0.45">
      <c r="C1898" t="s">
        <v>8219</v>
      </c>
      <c r="D1898">
        <v>13</v>
      </c>
    </row>
    <row r="1899" spans="3:4" hidden="1" x14ac:dyDescent="0.45">
      <c r="C1899" t="s">
        <v>8219</v>
      </c>
      <c r="D1899">
        <v>183</v>
      </c>
    </row>
    <row r="1900" spans="3:4" hidden="1" x14ac:dyDescent="0.45">
      <c r="C1900" t="s">
        <v>8219</v>
      </c>
      <c r="D1900">
        <v>21</v>
      </c>
    </row>
    <row r="1901" spans="3:4" hidden="1" x14ac:dyDescent="0.45">
      <c r="C1901" t="s">
        <v>8219</v>
      </c>
      <c r="D1901">
        <v>42</v>
      </c>
    </row>
    <row r="1902" spans="3:4" hidden="1" x14ac:dyDescent="0.45">
      <c r="C1902" t="s">
        <v>8219</v>
      </c>
      <c r="D1902">
        <v>54</v>
      </c>
    </row>
    <row r="1903" spans="3:4" x14ac:dyDescent="0.45">
      <c r="C1903" t="s">
        <v>8221</v>
      </c>
      <c r="D1903">
        <v>25</v>
      </c>
    </row>
    <row r="1904" spans="3:4" x14ac:dyDescent="0.45">
      <c r="C1904" t="s">
        <v>8221</v>
      </c>
      <c r="D1904">
        <v>3</v>
      </c>
    </row>
    <row r="1905" spans="3:4" x14ac:dyDescent="0.45">
      <c r="C1905" t="s">
        <v>8221</v>
      </c>
      <c r="D1905">
        <v>41</v>
      </c>
    </row>
    <row r="1906" spans="3:4" x14ac:dyDescent="0.45">
      <c r="C1906" t="s">
        <v>8221</v>
      </c>
      <c r="D1906">
        <v>2</v>
      </c>
    </row>
    <row r="1907" spans="3:4" x14ac:dyDescent="0.45">
      <c r="C1907" t="s">
        <v>8221</v>
      </c>
      <c r="D1907">
        <v>4</v>
      </c>
    </row>
    <row r="1908" spans="3:4" x14ac:dyDescent="0.45">
      <c r="C1908" t="s">
        <v>8221</v>
      </c>
      <c r="D1908">
        <v>99</v>
      </c>
    </row>
    <row r="1909" spans="3:4" x14ac:dyDescent="0.45">
      <c r="C1909" t="s">
        <v>8221</v>
      </c>
      <c r="D1909">
        <v>4</v>
      </c>
    </row>
    <row r="1910" spans="3:4" x14ac:dyDescent="0.45">
      <c r="C1910" t="s">
        <v>8221</v>
      </c>
      <c r="D1910">
        <v>4</v>
      </c>
    </row>
    <row r="1911" spans="3:4" x14ac:dyDescent="0.45">
      <c r="C1911" t="s">
        <v>8221</v>
      </c>
      <c r="D1911">
        <v>38</v>
      </c>
    </row>
    <row r="1912" spans="3:4" x14ac:dyDescent="0.45">
      <c r="C1912" t="s">
        <v>8221</v>
      </c>
      <c r="D1912">
        <v>285</v>
      </c>
    </row>
    <row r="1913" spans="3:4" x14ac:dyDescent="0.45">
      <c r="C1913" t="s">
        <v>8221</v>
      </c>
      <c r="D1913">
        <v>1</v>
      </c>
    </row>
    <row r="1914" spans="3:4" x14ac:dyDescent="0.45">
      <c r="C1914" t="s">
        <v>8221</v>
      </c>
      <c r="D1914">
        <v>42</v>
      </c>
    </row>
    <row r="1915" spans="3:4" x14ac:dyDescent="0.45">
      <c r="C1915" t="s">
        <v>8221</v>
      </c>
      <c r="D1915">
        <v>26</v>
      </c>
    </row>
    <row r="1916" spans="3:4" x14ac:dyDescent="0.45">
      <c r="C1916" t="s">
        <v>8221</v>
      </c>
      <c r="D1916">
        <v>2</v>
      </c>
    </row>
    <row r="1917" spans="3:4" x14ac:dyDescent="0.45">
      <c r="C1917" t="s">
        <v>8221</v>
      </c>
      <c r="D1917">
        <v>4</v>
      </c>
    </row>
    <row r="1918" spans="3:4" x14ac:dyDescent="0.45">
      <c r="C1918" t="s">
        <v>8221</v>
      </c>
      <c r="D1918">
        <v>6</v>
      </c>
    </row>
    <row r="1919" spans="3:4" x14ac:dyDescent="0.45">
      <c r="C1919" t="s">
        <v>8221</v>
      </c>
      <c r="D1919">
        <v>70</v>
      </c>
    </row>
    <row r="1920" spans="3:4" x14ac:dyDescent="0.45">
      <c r="C1920" t="s">
        <v>8221</v>
      </c>
      <c r="D1920">
        <v>9</v>
      </c>
    </row>
    <row r="1921" spans="3:4" x14ac:dyDescent="0.45">
      <c r="C1921" t="s">
        <v>8221</v>
      </c>
      <c r="D1921">
        <v>8</v>
      </c>
    </row>
    <row r="1922" spans="3:4" x14ac:dyDescent="0.45">
      <c r="C1922" t="s">
        <v>8221</v>
      </c>
      <c r="D1922">
        <v>105</v>
      </c>
    </row>
    <row r="1923" spans="3:4" hidden="1" x14ac:dyDescent="0.45">
      <c r="C1923" t="s">
        <v>8219</v>
      </c>
      <c r="D1923">
        <v>38</v>
      </c>
    </row>
    <row r="1924" spans="3:4" hidden="1" x14ac:dyDescent="0.45">
      <c r="C1924" t="s">
        <v>8219</v>
      </c>
      <c r="D1924">
        <v>64</v>
      </c>
    </row>
    <row r="1925" spans="3:4" hidden="1" x14ac:dyDescent="0.45">
      <c r="C1925" t="s">
        <v>8219</v>
      </c>
      <c r="D1925">
        <v>13</v>
      </c>
    </row>
    <row r="1926" spans="3:4" hidden="1" x14ac:dyDescent="0.45">
      <c r="C1926" t="s">
        <v>8219</v>
      </c>
      <c r="D1926">
        <v>33</v>
      </c>
    </row>
    <row r="1927" spans="3:4" hidden="1" x14ac:dyDescent="0.45">
      <c r="C1927" t="s">
        <v>8219</v>
      </c>
      <c r="D1927">
        <v>52</v>
      </c>
    </row>
    <row r="1928" spans="3:4" hidden="1" x14ac:dyDescent="0.45">
      <c r="C1928" t="s">
        <v>8219</v>
      </c>
      <c r="D1928">
        <v>107</v>
      </c>
    </row>
    <row r="1929" spans="3:4" hidden="1" x14ac:dyDescent="0.45">
      <c r="C1929" t="s">
        <v>8219</v>
      </c>
      <c r="D1929">
        <v>11</v>
      </c>
    </row>
    <row r="1930" spans="3:4" hidden="1" x14ac:dyDescent="0.45">
      <c r="C1930" t="s">
        <v>8219</v>
      </c>
      <c r="D1930">
        <v>34</v>
      </c>
    </row>
    <row r="1931" spans="3:4" hidden="1" x14ac:dyDescent="0.45">
      <c r="C1931" t="s">
        <v>8219</v>
      </c>
      <c r="D1931">
        <v>75</v>
      </c>
    </row>
    <row r="1932" spans="3:4" hidden="1" x14ac:dyDescent="0.45">
      <c r="C1932" t="s">
        <v>8219</v>
      </c>
      <c r="D1932">
        <v>26</v>
      </c>
    </row>
    <row r="1933" spans="3:4" hidden="1" x14ac:dyDescent="0.45">
      <c r="C1933" t="s">
        <v>8219</v>
      </c>
      <c r="D1933">
        <v>50</v>
      </c>
    </row>
    <row r="1934" spans="3:4" hidden="1" x14ac:dyDescent="0.45">
      <c r="C1934" t="s">
        <v>8219</v>
      </c>
      <c r="D1934">
        <v>80</v>
      </c>
    </row>
    <row r="1935" spans="3:4" hidden="1" x14ac:dyDescent="0.45">
      <c r="C1935" t="s">
        <v>8219</v>
      </c>
      <c r="D1935">
        <v>110</v>
      </c>
    </row>
    <row r="1936" spans="3:4" hidden="1" x14ac:dyDescent="0.45">
      <c r="C1936" t="s">
        <v>8219</v>
      </c>
      <c r="D1936">
        <v>77</v>
      </c>
    </row>
    <row r="1937" spans="3:4" hidden="1" x14ac:dyDescent="0.45">
      <c r="C1937" t="s">
        <v>8219</v>
      </c>
      <c r="D1937">
        <v>50</v>
      </c>
    </row>
    <row r="1938" spans="3:4" hidden="1" x14ac:dyDescent="0.45">
      <c r="C1938" t="s">
        <v>8219</v>
      </c>
      <c r="D1938">
        <v>145</v>
      </c>
    </row>
    <row r="1939" spans="3:4" hidden="1" x14ac:dyDescent="0.45">
      <c r="C1939" t="s">
        <v>8219</v>
      </c>
      <c r="D1939">
        <v>29</v>
      </c>
    </row>
    <row r="1940" spans="3:4" hidden="1" x14ac:dyDescent="0.45">
      <c r="C1940" t="s">
        <v>8219</v>
      </c>
      <c r="D1940">
        <v>114</v>
      </c>
    </row>
    <row r="1941" spans="3:4" hidden="1" x14ac:dyDescent="0.45">
      <c r="C1941" t="s">
        <v>8219</v>
      </c>
      <c r="D1941">
        <v>96</v>
      </c>
    </row>
    <row r="1942" spans="3:4" hidden="1" x14ac:dyDescent="0.45">
      <c r="C1942" t="s">
        <v>8219</v>
      </c>
      <c r="D1942">
        <v>31</v>
      </c>
    </row>
    <row r="1943" spans="3:4" hidden="1" x14ac:dyDescent="0.45">
      <c r="C1943" t="s">
        <v>8219</v>
      </c>
      <c r="D1943">
        <v>4883</v>
      </c>
    </row>
    <row r="1944" spans="3:4" hidden="1" x14ac:dyDescent="0.45">
      <c r="C1944" t="s">
        <v>8219</v>
      </c>
      <c r="D1944">
        <v>95</v>
      </c>
    </row>
    <row r="1945" spans="3:4" hidden="1" x14ac:dyDescent="0.45">
      <c r="C1945" t="s">
        <v>8219</v>
      </c>
      <c r="D1945">
        <v>2478</v>
      </c>
    </row>
    <row r="1946" spans="3:4" hidden="1" x14ac:dyDescent="0.45">
      <c r="C1946" t="s">
        <v>8219</v>
      </c>
      <c r="D1946">
        <v>1789</v>
      </c>
    </row>
    <row r="1947" spans="3:4" hidden="1" x14ac:dyDescent="0.45">
      <c r="C1947" t="s">
        <v>8219</v>
      </c>
      <c r="D1947">
        <v>680</v>
      </c>
    </row>
    <row r="1948" spans="3:4" hidden="1" x14ac:dyDescent="0.45">
      <c r="C1948" t="s">
        <v>8219</v>
      </c>
      <c r="D1948">
        <v>70</v>
      </c>
    </row>
    <row r="1949" spans="3:4" hidden="1" x14ac:dyDescent="0.45">
      <c r="C1949" t="s">
        <v>8219</v>
      </c>
      <c r="D1949">
        <v>23</v>
      </c>
    </row>
    <row r="1950" spans="3:4" hidden="1" x14ac:dyDescent="0.45">
      <c r="C1950" t="s">
        <v>8219</v>
      </c>
      <c r="D1950">
        <v>4245</v>
      </c>
    </row>
    <row r="1951" spans="3:4" hidden="1" x14ac:dyDescent="0.45">
      <c r="C1951" t="s">
        <v>8219</v>
      </c>
      <c r="D1951">
        <v>943</v>
      </c>
    </row>
    <row r="1952" spans="3:4" hidden="1" x14ac:dyDescent="0.45">
      <c r="C1952" t="s">
        <v>8219</v>
      </c>
      <c r="D1952">
        <v>1876</v>
      </c>
    </row>
    <row r="1953" spans="3:4" hidden="1" x14ac:dyDescent="0.45">
      <c r="C1953" t="s">
        <v>8219</v>
      </c>
      <c r="D1953">
        <v>834</v>
      </c>
    </row>
    <row r="1954" spans="3:4" hidden="1" x14ac:dyDescent="0.45">
      <c r="C1954" t="s">
        <v>8219</v>
      </c>
      <c r="D1954">
        <v>682</v>
      </c>
    </row>
    <row r="1955" spans="3:4" hidden="1" x14ac:dyDescent="0.45">
      <c r="C1955" t="s">
        <v>8219</v>
      </c>
      <c r="D1955">
        <v>147</v>
      </c>
    </row>
    <row r="1956" spans="3:4" hidden="1" x14ac:dyDescent="0.45">
      <c r="C1956" t="s">
        <v>8219</v>
      </c>
      <c r="D1956">
        <v>415</v>
      </c>
    </row>
    <row r="1957" spans="3:4" hidden="1" x14ac:dyDescent="0.45">
      <c r="C1957" t="s">
        <v>8219</v>
      </c>
      <c r="D1957">
        <v>290</v>
      </c>
    </row>
    <row r="1958" spans="3:4" hidden="1" x14ac:dyDescent="0.45">
      <c r="C1958" t="s">
        <v>8219</v>
      </c>
      <c r="D1958">
        <v>365</v>
      </c>
    </row>
    <row r="1959" spans="3:4" hidden="1" x14ac:dyDescent="0.45">
      <c r="C1959" t="s">
        <v>8219</v>
      </c>
      <c r="D1959">
        <v>660</v>
      </c>
    </row>
    <row r="1960" spans="3:4" hidden="1" x14ac:dyDescent="0.45">
      <c r="C1960" t="s">
        <v>8219</v>
      </c>
      <c r="D1960">
        <v>1356</v>
      </c>
    </row>
    <row r="1961" spans="3:4" hidden="1" x14ac:dyDescent="0.45">
      <c r="C1961" t="s">
        <v>8219</v>
      </c>
      <c r="D1961">
        <v>424</v>
      </c>
    </row>
    <row r="1962" spans="3:4" hidden="1" x14ac:dyDescent="0.45">
      <c r="C1962" t="s">
        <v>8219</v>
      </c>
      <c r="D1962">
        <v>33</v>
      </c>
    </row>
    <row r="1963" spans="3:4" hidden="1" x14ac:dyDescent="0.45">
      <c r="C1963" t="s">
        <v>8219</v>
      </c>
      <c r="D1963">
        <v>1633</v>
      </c>
    </row>
    <row r="1964" spans="3:4" hidden="1" x14ac:dyDescent="0.45">
      <c r="C1964" t="s">
        <v>8219</v>
      </c>
      <c r="D1964">
        <v>306</v>
      </c>
    </row>
    <row r="1965" spans="3:4" hidden="1" x14ac:dyDescent="0.45">
      <c r="C1965" t="s">
        <v>8219</v>
      </c>
      <c r="D1965">
        <v>205</v>
      </c>
    </row>
    <row r="1966" spans="3:4" hidden="1" x14ac:dyDescent="0.45">
      <c r="C1966" t="s">
        <v>8219</v>
      </c>
      <c r="D1966">
        <v>1281</v>
      </c>
    </row>
    <row r="1967" spans="3:4" hidden="1" x14ac:dyDescent="0.45">
      <c r="C1967" t="s">
        <v>8219</v>
      </c>
      <c r="D1967">
        <v>103</v>
      </c>
    </row>
    <row r="1968" spans="3:4" hidden="1" x14ac:dyDescent="0.45">
      <c r="C1968" t="s">
        <v>8219</v>
      </c>
      <c r="D1968">
        <v>1513</v>
      </c>
    </row>
    <row r="1969" spans="3:4" hidden="1" x14ac:dyDescent="0.45">
      <c r="C1969" t="s">
        <v>8219</v>
      </c>
      <c r="D1969">
        <v>405</v>
      </c>
    </row>
    <row r="1970" spans="3:4" hidden="1" x14ac:dyDescent="0.45">
      <c r="C1970" t="s">
        <v>8219</v>
      </c>
      <c r="D1970">
        <v>510</v>
      </c>
    </row>
    <row r="1971" spans="3:4" hidden="1" x14ac:dyDescent="0.45">
      <c r="C1971" t="s">
        <v>8219</v>
      </c>
      <c r="D1971">
        <v>1887</v>
      </c>
    </row>
    <row r="1972" spans="3:4" hidden="1" x14ac:dyDescent="0.45">
      <c r="C1972" t="s">
        <v>8219</v>
      </c>
      <c r="D1972">
        <v>701</v>
      </c>
    </row>
    <row r="1973" spans="3:4" hidden="1" x14ac:dyDescent="0.45">
      <c r="C1973" t="s">
        <v>8219</v>
      </c>
      <c r="D1973">
        <v>3863</v>
      </c>
    </row>
    <row r="1974" spans="3:4" hidden="1" x14ac:dyDescent="0.45">
      <c r="C1974" t="s">
        <v>8219</v>
      </c>
      <c r="D1974">
        <v>238</v>
      </c>
    </row>
    <row r="1975" spans="3:4" hidden="1" x14ac:dyDescent="0.45">
      <c r="C1975" t="s">
        <v>8219</v>
      </c>
      <c r="D1975">
        <v>2051</v>
      </c>
    </row>
    <row r="1976" spans="3:4" hidden="1" x14ac:dyDescent="0.45">
      <c r="C1976" t="s">
        <v>8219</v>
      </c>
      <c r="D1976">
        <v>402</v>
      </c>
    </row>
    <row r="1977" spans="3:4" hidden="1" x14ac:dyDescent="0.45">
      <c r="C1977" t="s">
        <v>8219</v>
      </c>
      <c r="D1977">
        <v>253</v>
      </c>
    </row>
    <row r="1978" spans="3:4" hidden="1" x14ac:dyDescent="0.45">
      <c r="C1978" t="s">
        <v>8219</v>
      </c>
      <c r="D1978">
        <v>473</v>
      </c>
    </row>
    <row r="1979" spans="3:4" hidden="1" x14ac:dyDescent="0.45">
      <c r="C1979" t="s">
        <v>8219</v>
      </c>
      <c r="D1979">
        <v>821</v>
      </c>
    </row>
    <row r="1980" spans="3:4" hidden="1" x14ac:dyDescent="0.45">
      <c r="C1980" t="s">
        <v>8219</v>
      </c>
      <c r="D1980">
        <v>388</v>
      </c>
    </row>
    <row r="1981" spans="3:4" hidden="1" x14ac:dyDescent="0.45">
      <c r="C1981" t="s">
        <v>8219</v>
      </c>
      <c r="D1981">
        <v>813</v>
      </c>
    </row>
    <row r="1982" spans="3:4" hidden="1" x14ac:dyDescent="0.45">
      <c r="C1982" t="s">
        <v>8219</v>
      </c>
      <c r="D1982">
        <v>1945</v>
      </c>
    </row>
    <row r="1983" spans="3:4" x14ac:dyDescent="0.45">
      <c r="C1983" t="s">
        <v>8221</v>
      </c>
      <c r="D1983">
        <v>12</v>
      </c>
    </row>
    <row r="1984" spans="3:4" x14ac:dyDescent="0.45">
      <c r="C1984" t="s">
        <v>8221</v>
      </c>
      <c r="D1984">
        <v>0</v>
      </c>
    </row>
    <row r="1985" spans="3:4" x14ac:dyDescent="0.45">
      <c r="C1985" t="s">
        <v>8221</v>
      </c>
      <c r="D1985">
        <v>16</v>
      </c>
    </row>
    <row r="1986" spans="3:4" x14ac:dyDescent="0.45">
      <c r="C1986" t="s">
        <v>8221</v>
      </c>
      <c r="D1986">
        <v>7</v>
      </c>
    </row>
    <row r="1987" spans="3:4" x14ac:dyDescent="0.45">
      <c r="C1987" t="s">
        <v>8221</v>
      </c>
      <c r="D1987">
        <v>4</v>
      </c>
    </row>
    <row r="1988" spans="3:4" x14ac:dyDescent="0.45">
      <c r="C1988" t="s">
        <v>8221</v>
      </c>
      <c r="D1988">
        <v>1</v>
      </c>
    </row>
    <row r="1989" spans="3:4" x14ac:dyDescent="0.45">
      <c r="C1989" t="s">
        <v>8221</v>
      </c>
      <c r="D1989">
        <v>28</v>
      </c>
    </row>
    <row r="1990" spans="3:4" x14ac:dyDescent="0.45">
      <c r="C1990" t="s">
        <v>8221</v>
      </c>
      <c r="D1990">
        <v>1</v>
      </c>
    </row>
    <row r="1991" spans="3:4" x14ac:dyDescent="0.45">
      <c r="C1991" t="s">
        <v>8221</v>
      </c>
      <c r="D1991">
        <v>1</v>
      </c>
    </row>
    <row r="1992" spans="3:4" x14ac:dyDescent="0.45">
      <c r="C1992" t="s">
        <v>8221</v>
      </c>
      <c r="D1992">
        <v>5</v>
      </c>
    </row>
    <row r="1993" spans="3:4" x14ac:dyDescent="0.45">
      <c r="C1993" t="s">
        <v>8221</v>
      </c>
      <c r="D1993">
        <v>3</v>
      </c>
    </row>
    <row r="1994" spans="3:4" x14ac:dyDescent="0.45">
      <c r="C1994" t="s">
        <v>8221</v>
      </c>
      <c r="D1994">
        <v>2</v>
      </c>
    </row>
    <row r="1995" spans="3:4" x14ac:dyDescent="0.45">
      <c r="C1995" t="s">
        <v>8221</v>
      </c>
      <c r="D1995">
        <v>0</v>
      </c>
    </row>
    <row r="1996" spans="3:4" x14ac:dyDescent="0.45">
      <c r="C1996" t="s">
        <v>8221</v>
      </c>
      <c r="D1996">
        <v>0</v>
      </c>
    </row>
    <row r="1997" spans="3:4" x14ac:dyDescent="0.45">
      <c r="C1997" t="s">
        <v>8221</v>
      </c>
      <c r="D1997">
        <v>3</v>
      </c>
    </row>
    <row r="1998" spans="3:4" x14ac:dyDescent="0.45">
      <c r="C1998" t="s">
        <v>8221</v>
      </c>
      <c r="D1998">
        <v>0</v>
      </c>
    </row>
    <row r="1999" spans="3:4" x14ac:dyDescent="0.45">
      <c r="C1999" t="s">
        <v>8221</v>
      </c>
      <c r="D1999">
        <v>0</v>
      </c>
    </row>
    <row r="2000" spans="3:4" x14ac:dyDescent="0.45">
      <c r="C2000" t="s">
        <v>8221</v>
      </c>
      <c r="D2000">
        <v>3</v>
      </c>
    </row>
    <row r="2001" spans="3:4" x14ac:dyDescent="0.45">
      <c r="C2001" t="s">
        <v>8221</v>
      </c>
      <c r="D2001">
        <v>7</v>
      </c>
    </row>
    <row r="2002" spans="3:4" x14ac:dyDescent="0.45">
      <c r="C2002" t="s">
        <v>8221</v>
      </c>
      <c r="D2002">
        <v>25</v>
      </c>
    </row>
    <row r="2003" spans="3:4" hidden="1" x14ac:dyDescent="0.45">
      <c r="C2003" t="s">
        <v>8219</v>
      </c>
      <c r="D2003">
        <v>1637</v>
      </c>
    </row>
    <row r="2004" spans="3:4" hidden="1" x14ac:dyDescent="0.45">
      <c r="C2004" t="s">
        <v>8219</v>
      </c>
      <c r="D2004">
        <v>1375</v>
      </c>
    </row>
    <row r="2005" spans="3:4" hidden="1" x14ac:dyDescent="0.45">
      <c r="C2005" t="s">
        <v>8219</v>
      </c>
      <c r="D2005">
        <v>17</v>
      </c>
    </row>
    <row r="2006" spans="3:4" hidden="1" x14ac:dyDescent="0.45">
      <c r="C2006" t="s">
        <v>8219</v>
      </c>
      <c r="D2006">
        <v>354</v>
      </c>
    </row>
    <row r="2007" spans="3:4" hidden="1" x14ac:dyDescent="0.45">
      <c r="C2007" t="s">
        <v>8219</v>
      </c>
      <c r="D2007">
        <v>191</v>
      </c>
    </row>
    <row r="2008" spans="3:4" hidden="1" x14ac:dyDescent="0.45">
      <c r="C2008" t="s">
        <v>8219</v>
      </c>
      <c r="D2008">
        <v>303</v>
      </c>
    </row>
    <row r="2009" spans="3:4" hidden="1" x14ac:dyDescent="0.45">
      <c r="C2009" t="s">
        <v>8219</v>
      </c>
      <c r="D2009">
        <v>137</v>
      </c>
    </row>
    <row r="2010" spans="3:4" hidden="1" x14ac:dyDescent="0.45">
      <c r="C2010" t="s">
        <v>8219</v>
      </c>
      <c r="D2010">
        <v>41</v>
      </c>
    </row>
    <row r="2011" spans="3:4" hidden="1" x14ac:dyDescent="0.45">
      <c r="C2011" t="s">
        <v>8219</v>
      </c>
      <c r="D2011">
        <v>398</v>
      </c>
    </row>
    <row r="2012" spans="3:4" hidden="1" x14ac:dyDescent="0.45">
      <c r="C2012" t="s">
        <v>8219</v>
      </c>
      <c r="D2012">
        <v>1737</v>
      </c>
    </row>
    <row r="2013" spans="3:4" hidden="1" x14ac:dyDescent="0.45">
      <c r="C2013" t="s">
        <v>8219</v>
      </c>
      <c r="D2013">
        <v>971</v>
      </c>
    </row>
    <row r="2014" spans="3:4" hidden="1" x14ac:dyDescent="0.45">
      <c r="C2014" t="s">
        <v>8219</v>
      </c>
      <c r="D2014">
        <v>183</v>
      </c>
    </row>
    <row r="2015" spans="3:4" hidden="1" x14ac:dyDescent="0.45">
      <c r="C2015" t="s">
        <v>8219</v>
      </c>
      <c r="D2015">
        <v>4562</v>
      </c>
    </row>
    <row r="2016" spans="3:4" hidden="1" x14ac:dyDescent="0.45">
      <c r="C2016" t="s">
        <v>8219</v>
      </c>
      <c r="D2016">
        <v>26457</v>
      </c>
    </row>
    <row r="2017" spans="3:4" hidden="1" x14ac:dyDescent="0.45">
      <c r="C2017" t="s">
        <v>8219</v>
      </c>
      <c r="D2017">
        <v>162</v>
      </c>
    </row>
    <row r="2018" spans="3:4" hidden="1" x14ac:dyDescent="0.45">
      <c r="C2018" t="s">
        <v>8219</v>
      </c>
      <c r="D2018">
        <v>479</v>
      </c>
    </row>
    <row r="2019" spans="3:4" hidden="1" x14ac:dyDescent="0.45">
      <c r="C2019" t="s">
        <v>8219</v>
      </c>
      <c r="D2019">
        <v>426</v>
      </c>
    </row>
    <row r="2020" spans="3:4" hidden="1" x14ac:dyDescent="0.45">
      <c r="C2020" t="s">
        <v>8219</v>
      </c>
      <c r="D2020">
        <v>450</v>
      </c>
    </row>
    <row r="2021" spans="3:4" hidden="1" x14ac:dyDescent="0.45">
      <c r="C2021" t="s">
        <v>8219</v>
      </c>
      <c r="D2021">
        <v>1780</v>
      </c>
    </row>
    <row r="2022" spans="3:4" hidden="1" x14ac:dyDescent="0.45">
      <c r="C2022" t="s">
        <v>8219</v>
      </c>
      <c r="D2022">
        <v>122</v>
      </c>
    </row>
    <row r="2023" spans="3:4" hidden="1" x14ac:dyDescent="0.45">
      <c r="C2023" t="s">
        <v>8219</v>
      </c>
      <c r="D2023">
        <v>95</v>
      </c>
    </row>
    <row r="2024" spans="3:4" hidden="1" x14ac:dyDescent="0.45">
      <c r="C2024" t="s">
        <v>8219</v>
      </c>
      <c r="D2024">
        <v>325</v>
      </c>
    </row>
    <row r="2025" spans="3:4" hidden="1" x14ac:dyDescent="0.45">
      <c r="C2025" t="s">
        <v>8219</v>
      </c>
      <c r="D2025">
        <v>353</v>
      </c>
    </row>
    <row r="2026" spans="3:4" hidden="1" x14ac:dyDescent="0.45">
      <c r="C2026" t="s">
        <v>8219</v>
      </c>
      <c r="D2026">
        <v>105</v>
      </c>
    </row>
    <row r="2027" spans="3:4" hidden="1" x14ac:dyDescent="0.45">
      <c r="C2027" t="s">
        <v>8219</v>
      </c>
      <c r="D2027">
        <v>729</v>
      </c>
    </row>
    <row r="2028" spans="3:4" hidden="1" x14ac:dyDescent="0.45">
      <c r="C2028" t="s">
        <v>8219</v>
      </c>
      <c r="D2028">
        <v>454</v>
      </c>
    </row>
    <row r="2029" spans="3:4" hidden="1" x14ac:dyDescent="0.45">
      <c r="C2029" t="s">
        <v>8219</v>
      </c>
      <c r="D2029">
        <v>539</v>
      </c>
    </row>
    <row r="2030" spans="3:4" hidden="1" x14ac:dyDescent="0.45">
      <c r="C2030" t="s">
        <v>8219</v>
      </c>
      <c r="D2030">
        <v>79</v>
      </c>
    </row>
    <row r="2031" spans="3:4" hidden="1" x14ac:dyDescent="0.45">
      <c r="C2031" t="s">
        <v>8219</v>
      </c>
      <c r="D2031">
        <v>94</v>
      </c>
    </row>
    <row r="2032" spans="3:4" hidden="1" x14ac:dyDescent="0.45">
      <c r="C2032" t="s">
        <v>8219</v>
      </c>
      <c r="D2032">
        <v>625</v>
      </c>
    </row>
    <row r="2033" spans="3:4" hidden="1" x14ac:dyDescent="0.45">
      <c r="C2033" t="s">
        <v>8219</v>
      </c>
      <c r="D2033">
        <v>508</v>
      </c>
    </row>
    <row r="2034" spans="3:4" hidden="1" x14ac:dyDescent="0.45">
      <c r="C2034" t="s">
        <v>8219</v>
      </c>
      <c r="D2034">
        <v>531</v>
      </c>
    </row>
    <row r="2035" spans="3:4" hidden="1" x14ac:dyDescent="0.45">
      <c r="C2035" t="s">
        <v>8219</v>
      </c>
      <c r="D2035">
        <v>158</v>
      </c>
    </row>
    <row r="2036" spans="3:4" hidden="1" x14ac:dyDescent="0.45">
      <c r="C2036" t="s">
        <v>8219</v>
      </c>
      <c r="D2036">
        <v>508</v>
      </c>
    </row>
    <row r="2037" spans="3:4" hidden="1" x14ac:dyDescent="0.45">
      <c r="C2037" t="s">
        <v>8219</v>
      </c>
      <c r="D2037">
        <v>644</v>
      </c>
    </row>
    <row r="2038" spans="3:4" hidden="1" x14ac:dyDescent="0.45">
      <c r="C2038" t="s">
        <v>8219</v>
      </c>
      <c r="D2038">
        <v>848</v>
      </c>
    </row>
    <row r="2039" spans="3:4" hidden="1" x14ac:dyDescent="0.45">
      <c r="C2039" t="s">
        <v>8219</v>
      </c>
      <c r="D2039">
        <v>429</v>
      </c>
    </row>
    <row r="2040" spans="3:4" hidden="1" x14ac:dyDescent="0.45">
      <c r="C2040" t="s">
        <v>8219</v>
      </c>
      <c r="D2040">
        <v>204</v>
      </c>
    </row>
    <row r="2041" spans="3:4" hidden="1" x14ac:dyDescent="0.45">
      <c r="C2041" t="s">
        <v>8219</v>
      </c>
      <c r="D2041">
        <v>379</v>
      </c>
    </row>
    <row r="2042" spans="3:4" hidden="1" x14ac:dyDescent="0.45">
      <c r="C2042" t="s">
        <v>8219</v>
      </c>
      <c r="D2042">
        <v>271</v>
      </c>
    </row>
    <row r="2043" spans="3:4" hidden="1" x14ac:dyDescent="0.45">
      <c r="C2043" t="s">
        <v>8219</v>
      </c>
      <c r="D2043">
        <v>120</v>
      </c>
    </row>
    <row r="2044" spans="3:4" hidden="1" x14ac:dyDescent="0.45">
      <c r="C2044" t="s">
        <v>8219</v>
      </c>
      <c r="D2044">
        <v>140</v>
      </c>
    </row>
    <row r="2045" spans="3:4" hidden="1" x14ac:dyDescent="0.45">
      <c r="C2045" t="s">
        <v>8219</v>
      </c>
      <c r="D2045">
        <v>193</v>
      </c>
    </row>
    <row r="2046" spans="3:4" hidden="1" x14ac:dyDescent="0.45">
      <c r="C2046" t="s">
        <v>8219</v>
      </c>
      <c r="D2046">
        <v>180</v>
      </c>
    </row>
    <row r="2047" spans="3:4" hidden="1" x14ac:dyDescent="0.45">
      <c r="C2047" t="s">
        <v>8219</v>
      </c>
      <c r="D2047">
        <v>263</v>
      </c>
    </row>
    <row r="2048" spans="3:4" hidden="1" x14ac:dyDescent="0.45">
      <c r="C2048" t="s">
        <v>8219</v>
      </c>
      <c r="D2048">
        <v>217</v>
      </c>
    </row>
    <row r="2049" spans="3:4" hidden="1" x14ac:dyDescent="0.45">
      <c r="C2049" t="s">
        <v>8219</v>
      </c>
      <c r="D2049">
        <v>443</v>
      </c>
    </row>
    <row r="2050" spans="3:4" hidden="1" x14ac:dyDescent="0.45">
      <c r="C2050" t="s">
        <v>8219</v>
      </c>
      <c r="D2050">
        <v>1373</v>
      </c>
    </row>
    <row r="2051" spans="3:4" hidden="1" x14ac:dyDescent="0.45">
      <c r="C2051" t="s">
        <v>8219</v>
      </c>
      <c r="D2051">
        <v>742</v>
      </c>
    </row>
    <row r="2052" spans="3:4" hidden="1" x14ac:dyDescent="0.45">
      <c r="C2052" t="s">
        <v>8219</v>
      </c>
      <c r="D2052">
        <v>170</v>
      </c>
    </row>
    <row r="2053" spans="3:4" hidden="1" x14ac:dyDescent="0.45">
      <c r="C2053" t="s">
        <v>8219</v>
      </c>
      <c r="D2053">
        <v>242</v>
      </c>
    </row>
    <row r="2054" spans="3:4" hidden="1" x14ac:dyDescent="0.45">
      <c r="C2054" t="s">
        <v>8219</v>
      </c>
      <c r="D2054">
        <v>541</v>
      </c>
    </row>
    <row r="2055" spans="3:4" hidden="1" x14ac:dyDescent="0.45">
      <c r="C2055" t="s">
        <v>8219</v>
      </c>
      <c r="D2055">
        <v>121</v>
      </c>
    </row>
    <row r="2056" spans="3:4" hidden="1" x14ac:dyDescent="0.45">
      <c r="C2056" t="s">
        <v>8219</v>
      </c>
      <c r="D2056">
        <v>621</v>
      </c>
    </row>
    <row r="2057" spans="3:4" hidden="1" x14ac:dyDescent="0.45">
      <c r="C2057" t="s">
        <v>8219</v>
      </c>
      <c r="D2057">
        <v>101</v>
      </c>
    </row>
    <row r="2058" spans="3:4" hidden="1" x14ac:dyDescent="0.45">
      <c r="C2058" t="s">
        <v>8219</v>
      </c>
      <c r="D2058">
        <v>554</v>
      </c>
    </row>
    <row r="2059" spans="3:4" hidden="1" x14ac:dyDescent="0.45">
      <c r="C2059" t="s">
        <v>8219</v>
      </c>
      <c r="D2059">
        <v>666</v>
      </c>
    </row>
    <row r="2060" spans="3:4" hidden="1" x14ac:dyDescent="0.45">
      <c r="C2060" t="s">
        <v>8219</v>
      </c>
      <c r="D2060">
        <v>410</v>
      </c>
    </row>
    <row r="2061" spans="3:4" hidden="1" x14ac:dyDescent="0.45">
      <c r="C2061" t="s">
        <v>8219</v>
      </c>
      <c r="D2061">
        <v>375</v>
      </c>
    </row>
    <row r="2062" spans="3:4" hidden="1" x14ac:dyDescent="0.45">
      <c r="C2062" t="s">
        <v>8219</v>
      </c>
      <c r="D2062">
        <v>1364</v>
      </c>
    </row>
    <row r="2063" spans="3:4" hidden="1" x14ac:dyDescent="0.45">
      <c r="C2063" t="s">
        <v>8219</v>
      </c>
      <c r="D2063">
        <v>35</v>
      </c>
    </row>
    <row r="2064" spans="3:4" hidden="1" x14ac:dyDescent="0.45">
      <c r="C2064" t="s">
        <v>8219</v>
      </c>
      <c r="D2064">
        <v>203</v>
      </c>
    </row>
    <row r="2065" spans="3:4" hidden="1" x14ac:dyDescent="0.45">
      <c r="C2065" t="s">
        <v>8219</v>
      </c>
      <c r="D2065">
        <v>49</v>
      </c>
    </row>
    <row r="2066" spans="3:4" hidden="1" x14ac:dyDescent="0.45">
      <c r="C2066" t="s">
        <v>8219</v>
      </c>
      <c r="D2066">
        <v>5812</v>
      </c>
    </row>
    <row r="2067" spans="3:4" hidden="1" x14ac:dyDescent="0.45">
      <c r="C2067" t="s">
        <v>8219</v>
      </c>
      <c r="D2067">
        <v>1556</v>
      </c>
    </row>
    <row r="2068" spans="3:4" hidden="1" x14ac:dyDescent="0.45">
      <c r="C2068" t="s">
        <v>8219</v>
      </c>
      <c r="D2068">
        <v>65</v>
      </c>
    </row>
    <row r="2069" spans="3:4" hidden="1" x14ac:dyDescent="0.45">
      <c r="C2069" t="s">
        <v>8219</v>
      </c>
      <c r="D2069">
        <v>10</v>
      </c>
    </row>
    <row r="2070" spans="3:4" hidden="1" x14ac:dyDescent="0.45">
      <c r="C2070" t="s">
        <v>8219</v>
      </c>
      <c r="D2070">
        <v>76</v>
      </c>
    </row>
    <row r="2071" spans="3:4" hidden="1" x14ac:dyDescent="0.45">
      <c r="C2071" t="s">
        <v>8219</v>
      </c>
      <c r="D2071">
        <v>263</v>
      </c>
    </row>
    <row r="2072" spans="3:4" hidden="1" x14ac:dyDescent="0.45">
      <c r="C2072" t="s">
        <v>8219</v>
      </c>
      <c r="D2072">
        <v>1530</v>
      </c>
    </row>
    <row r="2073" spans="3:4" hidden="1" x14ac:dyDescent="0.45">
      <c r="C2073" t="s">
        <v>8219</v>
      </c>
      <c r="D2073">
        <v>278</v>
      </c>
    </row>
    <row r="2074" spans="3:4" hidden="1" x14ac:dyDescent="0.45">
      <c r="C2074" t="s">
        <v>8219</v>
      </c>
      <c r="D2074">
        <v>350</v>
      </c>
    </row>
    <row r="2075" spans="3:4" hidden="1" x14ac:dyDescent="0.45">
      <c r="C2075" t="s">
        <v>8219</v>
      </c>
      <c r="D2075">
        <v>470</v>
      </c>
    </row>
    <row r="2076" spans="3:4" hidden="1" x14ac:dyDescent="0.45">
      <c r="C2076" t="s">
        <v>8219</v>
      </c>
      <c r="D2076">
        <v>3</v>
      </c>
    </row>
    <row r="2077" spans="3:4" hidden="1" x14ac:dyDescent="0.45">
      <c r="C2077" t="s">
        <v>8219</v>
      </c>
      <c r="D2077">
        <v>8200</v>
      </c>
    </row>
    <row r="2078" spans="3:4" hidden="1" x14ac:dyDescent="0.45">
      <c r="C2078" t="s">
        <v>8219</v>
      </c>
      <c r="D2078">
        <v>8359</v>
      </c>
    </row>
    <row r="2079" spans="3:4" hidden="1" x14ac:dyDescent="0.45">
      <c r="C2079" t="s">
        <v>8219</v>
      </c>
      <c r="D2079">
        <v>188</v>
      </c>
    </row>
    <row r="2080" spans="3:4" hidden="1" x14ac:dyDescent="0.45">
      <c r="C2080" t="s">
        <v>8219</v>
      </c>
      <c r="D2080">
        <v>48</v>
      </c>
    </row>
    <row r="2081" spans="3:4" hidden="1" x14ac:dyDescent="0.45">
      <c r="C2081" t="s">
        <v>8219</v>
      </c>
      <c r="D2081">
        <v>607</v>
      </c>
    </row>
    <row r="2082" spans="3:4" hidden="1" x14ac:dyDescent="0.45">
      <c r="C2082" t="s">
        <v>8219</v>
      </c>
      <c r="D2082">
        <v>50</v>
      </c>
    </row>
    <row r="2083" spans="3:4" hidden="1" x14ac:dyDescent="0.45">
      <c r="C2083" t="s">
        <v>8219</v>
      </c>
      <c r="D2083">
        <v>55</v>
      </c>
    </row>
    <row r="2084" spans="3:4" hidden="1" x14ac:dyDescent="0.45">
      <c r="C2084" t="s">
        <v>8219</v>
      </c>
      <c r="D2084">
        <v>38</v>
      </c>
    </row>
    <row r="2085" spans="3:4" hidden="1" x14ac:dyDescent="0.45">
      <c r="C2085" t="s">
        <v>8219</v>
      </c>
      <c r="D2085">
        <v>25</v>
      </c>
    </row>
    <row r="2086" spans="3:4" hidden="1" x14ac:dyDescent="0.45">
      <c r="C2086" t="s">
        <v>8219</v>
      </c>
      <c r="D2086">
        <v>46</v>
      </c>
    </row>
    <row r="2087" spans="3:4" hidden="1" x14ac:dyDescent="0.45">
      <c r="C2087" t="s">
        <v>8219</v>
      </c>
      <c r="D2087">
        <v>83</v>
      </c>
    </row>
    <row r="2088" spans="3:4" hidden="1" x14ac:dyDescent="0.45">
      <c r="C2088" t="s">
        <v>8219</v>
      </c>
      <c r="D2088">
        <v>35</v>
      </c>
    </row>
    <row r="2089" spans="3:4" hidden="1" x14ac:dyDescent="0.45">
      <c r="C2089" t="s">
        <v>8219</v>
      </c>
      <c r="D2089">
        <v>25</v>
      </c>
    </row>
    <row r="2090" spans="3:4" hidden="1" x14ac:dyDescent="0.45">
      <c r="C2090" t="s">
        <v>8219</v>
      </c>
      <c r="D2090">
        <v>75</v>
      </c>
    </row>
    <row r="2091" spans="3:4" hidden="1" x14ac:dyDescent="0.45">
      <c r="C2091" t="s">
        <v>8219</v>
      </c>
      <c r="D2091">
        <v>62</v>
      </c>
    </row>
    <row r="2092" spans="3:4" hidden="1" x14ac:dyDescent="0.45">
      <c r="C2092" t="s">
        <v>8219</v>
      </c>
      <c r="D2092">
        <v>160</v>
      </c>
    </row>
    <row r="2093" spans="3:4" hidden="1" x14ac:dyDescent="0.45">
      <c r="C2093" t="s">
        <v>8219</v>
      </c>
      <c r="D2093">
        <v>246</v>
      </c>
    </row>
    <row r="2094" spans="3:4" hidden="1" x14ac:dyDescent="0.45">
      <c r="C2094" t="s">
        <v>8219</v>
      </c>
      <c r="D2094">
        <v>55</v>
      </c>
    </row>
    <row r="2095" spans="3:4" hidden="1" x14ac:dyDescent="0.45">
      <c r="C2095" t="s">
        <v>8219</v>
      </c>
      <c r="D2095">
        <v>23</v>
      </c>
    </row>
    <row r="2096" spans="3:4" hidden="1" x14ac:dyDescent="0.45">
      <c r="C2096" t="s">
        <v>8219</v>
      </c>
      <c r="D2096">
        <v>72</v>
      </c>
    </row>
    <row r="2097" spans="3:4" hidden="1" x14ac:dyDescent="0.45">
      <c r="C2097" t="s">
        <v>8219</v>
      </c>
      <c r="D2097">
        <v>22</v>
      </c>
    </row>
    <row r="2098" spans="3:4" hidden="1" x14ac:dyDescent="0.45">
      <c r="C2098" t="s">
        <v>8219</v>
      </c>
      <c r="D2098">
        <v>14</v>
      </c>
    </row>
    <row r="2099" spans="3:4" hidden="1" x14ac:dyDescent="0.45">
      <c r="C2099" t="s">
        <v>8219</v>
      </c>
      <c r="D2099">
        <v>38</v>
      </c>
    </row>
    <row r="2100" spans="3:4" hidden="1" x14ac:dyDescent="0.45">
      <c r="C2100" t="s">
        <v>8219</v>
      </c>
      <c r="D2100">
        <v>32</v>
      </c>
    </row>
    <row r="2101" spans="3:4" hidden="1" x14ac:dyDescent="0.45">
      <c r="C2101" t="s">
        <v>8219</v>
      </c>
      <c r="D2101">
        <v>63</v>
      </c>
    </row>
    <row r="2102" spans="3:4" hidden="1" x14ac:dyDescent="0.45">
      <c r="C2102" t="s">
        <v>8219</v>
      </c>
      <c r="D2102">
        <v>27</v>
      </c>
    </row>
    <row r="2103" spans="3:4" hidden="1" x14ac:dyDescent="0.45">
      <c r="C2103" t="s">
        <v>8219</v>
      </c>
      <c r="D2103">
        <v>44</v>
      </c>
    </row>
    <row r="2104" spans="3:4" hidden="1" x14ac:dyDescent="0.45">
      <c r="C2104" t="s">
        <v>8219</v>
      </c>
      <c r="D2104">
        <v>38</v>
      </c>
    </row>
    <row r="2105" spans="3:4" hidden="1" x14ac:dyDescent="0.45">
      <c r="C2105" t="s">
        <v>8219</v>
      </c>
      <c r="D2105">
        <v>115</v>
      </c>
    </row>
    <row r="2106" spans="3:4" hidden="1" x14ac:dyDescent="0.45">
      <c r="C2106" t="s">
        <v>8219</v>
      </c>
      <c r="D2106">
        <v>37</v>
      </c>
    </row>
    <row r="2107" spans="3:4" hidden="1" x14ac:dyDescent="0.45">
      <c r="C2107" t="s">
        <v>8219</v>
      </c>
      <c r="D2107">
        <v>99</v>
      </c>
    </row>
    <row r="2108" spans="3:4" hidden="1" x14ac:dyDescent="0.45">
      <c r="C2108" t="s">
        <v>8219</v>
      </c>
      <c r="D2108">
        <v>44</v>
      </c>
    </row>
    <row r="2109" spans="3:4" hidden="1" x14ac:dyDescent="0.45">
      <c r="C2109" t="s">
        <v>8219</v>
      </c>
      <c r="D2109">
        <v>58</v>
      </c>
    </row>
    <row r="2110" spans="3:4" hidden="1" x14ac:dyDescent="0.45">
      <c r="C2110" t="s">
        <v>8219</v>
      </c>
      <c r="D2110">
        <v>191</v>
      </c>
    </row>
    <row r="2111" spans="3:4" hidden="1" x14ac:dyDescent="0.45">
      <c r="C2111" t="s">
        <v>8219</v>
      </c>
      <c r="D2111">
        <v>40</v>
      </c>
    </row>
    <row r="2112" spans="3:4" hidden="1" x14ac:dyDescent="0.45">
      <c r="C2112" t="s">
        <v>8219</v>
      </c>
      <c r="D2112">
        <v>38</v>
      </c>
    </row>
    <row r="2113" spans="3:4" hidden="1" x14ac:dyDescent="0.45">
      <c r="C2113" t="s">
        <v>8219</v>
      </c>
      <c r="D2113">
        <v>39</v>
      </c>
    </row>
    <row r="2114" spans="3:4" hidden="1" x14ac:dyDescent="0.45">
      <c r="C2114" t="s">
        <v>8219</v>
      </c>
      <c r="D2114">
        <v>11</v>
      </c>
    </row>
    <row r="2115" spans="3:4" hidden="1" x14ac:dyDescent="0.45">
      <c r="C2115" t="s">
        <v>8219</v>
      </c>
      <c r="D2115">
        <v>107</v>
      </c>
    </row>
    <row r="2116" spans="3:4" hidden="1" x14ac:dyDescent="0.45">
      <c r="C2116" t="s">
        <v>8219</v>
      </c>
      <c r="D2116">
        <v>147</v>
      </c>
    </row>
    <row r="2117" spans="3:4" hidden="1" x14ac:dyDescent="0.45">
      <c r="C2117" t="s">
        <v>8219</v>
      </c>
      <c r="D2117">
        <v>36</v>
      </c>
    </row>
    <row r="2118" spans="3:4" hidden="1" x14ac:dyDescent="0.45">
      <c r="C2118" t="s">
        <v>8219</v>
      </c>
      <c r="D2118">
        <v>92</v>
      </c>
    </row>
    <row r="2119" spans="3:4" hidden="1" x14ac:dyDescent="0.45">
      <c r="C2119" t="s">
        <v>8219</v>
      </c>
      <c r="D2119">
        <v>35</v>
      </c>
    </row>
    <row r="2120" spans="3:4" hidden="1" x14ac:dyDescent="0.45">
      <c r="C2120" t="s">
        <v>8219</v>
      </c>
      <c r="D2120">
        <v>17</v>
      </c>
    </row>
    <row r="2121" spans="3:4" hidden="1" x14ac:dyDescent="0.45">
      <c r="C2121" t="s">
        <v>8219</v>
      </c>
      <c r="D2121">
        <v>22</v>
      </c>
    </row>
    <row r="2122" spans="3:4" hidden="1" x14ac:dyDescent="0.45">
      <c r="C2122" t="s">
        <v>8219</v>
      </c>
      <c r="D2122">
        <v>69</v>
      </c>
    </row>
    <row r="2123" spans="3:4" x14ac:dyDescent="0.45">
      <c r="C2123" t="s">
        <v>8221</v>
      </c>
      <c r="D2123">
        <v>10</v>
      </c>
    </row>
    <row r="2124" spans="3:4" x14ac:dyDescent="0.45">
      <c r="C2124" t="s">
        <v>8221</v>
      </c>
      <c r="D2124">
        <v>3</v>
      </c>
    </row>
    <row r="2125" spans="3:4" x14ac:dyDescent="0.45">
      <c r="C2125" t="s">
        <v>8221</v>
      </c>
      <c r="D2125">
        <v>5</v>
      </c>
    </row>
    <row r="2126" spans="3:4" x14ac:dyDescent="0.45">
      <c r="C2126" t="s">
        <v>8221</v>
      </c>
      <c r="D2126">
        <v>5</v>
      </c>
    </row>
    <row r="2127" spans="3:4" x14ac:dyDescent="0.45">
      <c r="C2127" t="s">
        <v>8221</v>
      </c>
      <c r="D2127">
        <v>27</v>
      </c>
    </row>
    <row r="2128" spans="3:4" x14ac:dyDescent="0.45">
      <c r="C2128" t="s">
        <v>8221</v>
      </c>
      <c r="D2128">
        <v>2</v>
      </c>
    </row>
    <row r="2129" spans="3:4" x14ac:dyDescent="0.45">
      <c r="C2129" t="s">
        <v>8221</v>
      </c>
      <c r="D2129">
        <v>236</v>
      </c>
    </row>
    <row r="2130" spans="3:4" x14ac:dyDescent="0.45">
      <c r="C2130" t="s">
        <v>8221</v>
      </c>
      <c r="D2130">
        <v>1</v>
      </c>
    </row>
    <row r="2131" spans="3:4" x14ac:dyDescent="0.45">
      <c r="C2131" t="s">
        <v>8221</v>
      </c>
      <c r="D2131">
        <v>12</v>
      </c>
    </row>
    <row r="2132" spans="3:4" x14ac:dyDescent="0.45">
      <c r="C2132" t="s">
        <v>8221</v>
      </c>
      <c r="D2132">
        <v>4</v>
      </c>
    </row>
    <row r="2133" spans="3:4" x14ac:dyDescent="0.45">
      <c r="C2133" t="s">
        <v>8221</v>
      </c>
      <c r="D2133">
        <v>3</v>
      </c>
    </row>
    <row r="2134" spans="3:4" x14ac:dyDescent="0.45">
      <c r="C2134" t="s">
        <v>8221</v>
      </c>
      <c r="D2134">
        <v>99</v>
      </c>
    </row>
    <row r="2135" spans="3:4" x14ac:dyDescent="0.45">
      <c r="C2135" t="s">
        <v>8221</v>
      </c>
      <c r="D2135">
        <v>3</v>
      </c>
    </row>
    <row r="2136" spans="3:4" x14ac:dyDescent="0.45">
      <c r="C2136" t="s">
        <v>8221</v>
      </c>
      <c r="D2136">
        <v>3</v>
      </c>
    </row>
    <row r="2137" spans="3:4" x14ac:dyDescent="0.45">
      <c r="C2137" t="s">
        <v>8221</v>
      </c>
      <c r="D2137">
        <v>22</v>
      </c>
    </row>
    <row r="2138" spans="3:4" x14ac:dyDescent="0.45">
      <c r="C2138" t="s">
        <v>8221</v>
      </c>
      <c r="D2138">
        <v>4</v>
      </c>
    </row>
    <row r="2139" spans="3:4" x14ac:dyDescent="0.45">
      <c r="C2139" t="s">
        <v>8221</v>
      </c>
      <c r="D2139">
        <v>534</v>
      </c>
    </row>
    <row r="2140" spans="3:4" x14ac:dyDescent="0.45">
      <c r="C2140" t="s">
        <v>8221</v>
      </c>
      <c r="D2140">
        <v>12</v>
      </c>
    </row>
    <row r="2141" spans="3:4" x14ac:dyDescent="0.45">
      <c r="C2141" t="s">
        <v>8221</v>
      </c>
      <c r="D2141">
        <v>56</v>
      </c>
    </row>
    <row r="2142" spans="3:4" x14ac:dyDescent="0.45">
      <c r="C2142" t="s">
        <v>8221</v>
      </c>
      <c r="D2142">
        <v>11</v>
      </c>
    </row>
    <row r="2143" spans="3:4" x14ac:dyDescent="0.45">
      <c r="C2143" t="s">
        <v>8221</v>
      </c>
      <c r="D2143">
        <v>0</v>
      </c>
    </row>
    <row r="2144" spans="3:4" x14ac:dyDescent="0.45">
      <c r="C2144" t="s">
        <v>8221</v>
      </c>
      <c r="D2144">
        <v>12</v>
      </c>
    </row>
    <row r="2145" spans="3:4" x14ac:dyDescent="0.45">
      <c r="C2145" t="s">
        <v>8221</v>
      </c>
      <c r="D2145">
        <v>5</v>
      </c>
    </row>
    <row r="2146" spans="3:4" x14ac:dyDescent="0.45">
      <c r="C2146" t="s">
        <v>8221</v>
      </c>
      <c r="D2146">
        <v>24</v>
      </c>
    </row>
    <row r="2147" spans="3:4" x14ac:dyDescent="0.45">
      <c r="C2147" t="s">
        <v>8221</v>
      </c>
      <c r="D2147">
        <v>89</v>
      </c>
    </row>
    <row r="2148" spans="3:4" x14ac:dyDescent="0.45">
      <c r="C2148" t="s">
        <v>8221</v>
      </c>
      <c r="D2148">
        <v>1</v>
      </c>
    </row>
    <row r="2149" spans="3:4" x14ac:dyDescent="0.45">
      <c r="C2149" t="s">
        <v>8221</v>
      </c>
      <c r="D2149">
        <v>55</v>
      </c>
    </row>
    <row r="2150" spans="3:4" x14ac:dyDescent="0.45">
      <c r="C2150" t="s">
        <v>8221</v>
      </c>
      <c r="D2150">
        <v>2</v>
      </c>
    </row>
    <row r="2151" spans="3:4" x14ac:dyDescent="0.45">
      <c r="C2151" t="s">
        <v>8221</v>
      </c>
      <c r="D2151">
        <v>0</v>
      </c>
    </row>
    <row r="2152" spans="3:4" x14ac:dyDescent="0.45">
      <c r="C2152" t="s">
        <v>8221</v>
      </c>
      <c r="D2152">
        <v>4</v>
      </c>
    </row>
    <row r="2153" spans="3:4" x14ac:dyDescent="0.45">
      <c r="C2153" t="s">
        <v>8221</v>
      </c>
      <c r="D2153">
        <v>6</v>
      </c>
    </row>
    <row r="2154" spans="3:4" x14ac:dyDescent="0.45">
      <c r="C2154" t="s">
        <v>8221</v>
      </c>
      <c r="D2154">
        <v>4</v>
      </c>
    </row>
    <row r="2155" spans="3:4" x14ac:dyDescent="0.45">
      <c r="C2155" t="s">
        <v>8221</v>
      </c>
      <c r="D2155">
        <v>4</v>
      </c>
    </row>
    <row r="2156" spans="3:4" x14ac:dyDescent="0.45">
      <c r="C2156" t="s">
        <v>8221</v>
      </c>
      <c r="D2156">
        <v>2</v>
      </c>
    </row>
    <row r="2157" spans="3:4" x14ac:dyDescent="0.45">
      <c r="C2157" t="s">
        <v>8221</v>
      </c>
      <c r="D2157">
        <v>5</v>
      </c>
    </row>
    <row r="2158" spans="3:4" x14ac:dyDescent="0.45">
      <c r="C2158" t="s">
        <v>8221</v>
      </c>
      <c r="D2158">
        <v>83</v>
      </c>
    </row>
    <row r="2159" spans="3:4" x14ac:dyDescent="0.45">
      <c r="C2159" t="s">
        <v>8221</v>
      </c>
      <c r="D2159">
        <v>57</v>
      </c>
    </row>
    <row r="2160" spans="3:4" x14ac:dyDescent="0.45">
      <c r="C2160" t="s">
        <v>8221</v>
      </c>
      <c r="D2160">
        <v>311</v>
      </c>
    </row>
    <row r="2161" spans="3:4" x14ac:dyDescent="0.45">
      <c r="C2161" t="s">
        <v>8221</v>
      </c>
      <c r="D2161">
        <v>2</v>
      </c>
    </row>
    <row r="2162" spans="3:4" x14ac:dyDescent="0.45">
      <c r="C2162" t="s">
        <v>8221</v>
      </c>
      <c r="D2162">
        <v>16</v>
      </c>
    </row>
    <row r="2163" spans="3:4" hidden="1" x14ac:dyDescent="0.45">
      <c r="C2163" t="s">
        <v>8219</v>
      </c>
      <c r="D2163">
        <v>13</v>
      </c>
    </row>
    <row r="2164" spans="3:4" hidden="1" x14ac:dyDescent="0.45">
      <c r="C2164" t="s">
        <v>8219</v>
      </c>
      <c r="D2164">
        <v>58</v>
      </c>
    </row>
    <row r="2165" spans="3:4" hidden="1" x14ac:dyDescent="0.45">
      <c r="C2165" t="s">
        <v>8219</v>
      </c>
      <c r="D2165">
        <v>44</v>
      </c>
    </row>
    <row r="2166" spans="3:4" hidden="1" x14ac:dyDescent="0.45">
      <c r="C2166" t="s">
        <v>8219</v>
      </c>
      <c r="D2166">
        <v>83</v>
      </c>
    </row>
    <row r="2167" spans="3:4" hidden="1" x14ac:dyDescent="0.45">
      <c r="C2167" t="s">
        <v>8219</v>
      </c>
      <c r="D2167">
        <v>117</v>
      </c>
    </row>
    <row r="2168" spans="3:4" hidden="1" x14ac:dyDescent="0.45">
      <c r="C2168" t="s">
        <v>8219</v>
      </c>
      <c r="D2168">
        <v>32</v>
      </c>
    </row>
    <row r="2169" spans="3:4" hidden="1" x14ac:dyDescent="0.45">
      <c r="C2169" t="s">
        <v>8219</v>
      </c>
      <c r="D2169">
        <v>8</v>
      </c>
    </row>
    <row r="2170" spans="3:4" hidden="1" x14ac:dyDescent="0.45">
      <c r="C2170" t="s">
        <v>8219</v>
      </c>
      <c r="D2170">
        <v>340</v>
      </c>
    </row>
    <row r="2171" spans="3:4" hidden="1" x14ac:dyDescent="0.45">
      <c r="C2171" t="s">
        <v>8219</v>
      </c>
      <c r="D2171">
        <v>7</v>
      </c>
    </row>
    <row r="2172" spans="3:4" hidden="1" x14ac:dyDescent="0.45">
      <c r="C2172" t="s">
        <v>8219</v>
      </c>
      <c r="D2172">
        <v>19</v>
      </c>
    </row>
    <row r="2173" spans="3:4" hidden="1" x14ac:dyDescent="0.45">
      <c r="C2173" t="s">
        <v>8219</v>
      </c>
      <c r="D2173">
        <v>47</v>
      </c>
    </row>
    <row r="2174" spans="3:4" hidden="1" x14ac:dyDescent="0.45">
      <c r="C2174" t="s">
        <v>8219</v>
      </c>
      <c r="D2174">
        <v>13</v>
      </c>
    </row>
    <row r="2175" spans="3:4" hidden="1" x14ac:dyDescent="0.45">
      <c r="C2175" t="s">
        <v>8219</v>
      </c>
      <c r="D2175">
        <v>90</v>
      </c>
    </row>
    <row r="2176" spans="3:4" hidden="1" x14ac:dyDescent="0.45">
      <c r="C2176" t="s">
        <v>8219</v>
      </c>
      <c r="D2176">
        <v>63</v>
      </c>
    </row>
    <row r="2177" spans="3:4" hidden="1" x14ac:dyDescent="0.45">
      <c r="C2177" t="s">
        <v>8219</v>
      </c>
      <c r="D2177">
        <v>26</v>
      </c>
    </row>
    <row r="2178" spans="3:4" hidden="1" x14ac:dyDescent="0.45">
      <c r="C2178" t="s">
        <v>8219</v>
      </c>
      <c r="D2178">
        <v>71</v>
      </c>
    </row>
    <row r="2179" spans="3:4" hidden="1" x14ac:dyDescent="0.45">
      <c r="C2179" t="s">
        <v>8219</v>
      </c>
      <c r="D2179">
        <v>38</v>
      </c>
    </row>
    <row r="2180" spans="3:4" hidden="1" x14ac:dyDescent="0.45">
      <c r="C2180" t="s">
        <v>8219</v>
      </c>
      <c r="D2180">
        <v>859</v>
      </c>
    </row>
    <row r="2181" spans="3:4" hidden="1" x14ac:dyDescent="0.45">
      <c r="C2181" t="s">
        <v>8219</v>
      </c>
      <c r="D2181">
        <v>21</v>
      </c>
    </row>
    <row r="2182" spans="3:4" hidden="1" x14ac:dyDescent="0.45">
      <c r="C2182" t="s">
        <v>8219</v>
      </c>
      <c r="D2182">
        <v>78</v>
      </c>
    </row>
    <row r="2183" spans="3:4" hidden="1" x14ac:dyDescent="0.45">
      <c r="C2183" t="s">
        <v>8219</v>
      </c>
      <c r="D2183">
        <v>53</v>
      </c>
    </row>
    <row r="2184" spans="3:4" hidden="1" x14ac:dyDescent="0.45">
      <c r="C2184" t="s">
        <v>8219</v>
      </c>
      <c r="D2184">
        <v>356</v>
      </c>
    </row>
    <row r="2185" spans="3:4" hidden="1" x14ac:dyDescent="0.45">
      <c r="C2185" t="s">
        <v>8219</v>
      </c>
      <c r="D2185">
        <v>279</v>
      </c>
    </row>
    <row r="2186" spans="3:4" hidden="1" x14ac:dyDescent="0.45">
      <c r="C2186" t="s">
        <v>8219</v>
      </c>
      <c r="D2186">
        <v>266</v>
      </c>
    </row>
    <row r="2187" spans="3:4" hidden="1" x14ac:dyDescent="0.45">
      <c r="C2187" t="s">
        <v>8219</v>
      </c>
      <c r="D2187">
        <v>623</v>
      </c>
    </row>
    <row r="2188" spans="3:4" hidden="1" x14ac:dyDescent="0.45">
      <c r="C2188" t="s">
        <v>8219</v>
      </c>
      <c r="D2188">
        <v>392</v>
      </c>
    </row>
    <row r="2189" spans="3:4" hidden="1" x14ac:dyDescent="0.45">
      <c r="C2189" t="s">
        <v>8219</v>
      </c>
      <c r="D2189">
        <v>3562</v>
      </c>
    </row>
    <row r="2190" spans="3:4" hidden="1" x14ac:dyDescent="0.45">
      <c r="C2190" t="s">
        <v>8219</v>
      </c>
      <c r="D2190">
        <v>514</v>
      </c>
    </row>
    <row r="2191" spans="3:4" hidden="1" x14ac:dyDescent="0.45">
      <c r="C2191" t="s">
        <v>8219</v>
      </c>
      <c r="D2191">
        <v>88</v>
      </c>
    </row>
    <row r="2192" spans="3:4" hidden="1" x14ac:dyDescent="0.45">
      <c r="C2192" t="s">
        <v>8219</v>
      </c>
      <c r="D2192">
        <v>537</v>
      </c>
    </row>
    <row r="2193" spans="3:4" hidden="1" x14ac:dyDescent="0.45">
      <c r="C2193" t="s">
        <v>8219</v>
      </c>
      <c r="D2193">
        <v>25</v>
      </c>
    </row>
    <row r="2194" spans="3:4" hidden="1" x14ac:dyDescent="0.45">
      <c r="C2194" t="s">
        <v>8219</v>
      </c>
      <c r="D2194">
        <v>3238</v>
      </c>
    </row>
    <row r="2195" spans="3:4" hidden="1" x14ac:dyDescent="0.45">
      <c r="C2195" t="s">
        <v>8219</v>
      </c>
      <c r="D2195">
        <v>897</v>
      </c>
    </row>
    <row r="2196" spans="3:4" hidden="1" x14ac:dyDescent="0.45">
      <c r="C2196" t="s">
        <v>8219</v>
      </c>
      <c r="D2196">
        <v>878</v>
      </c>
    </row>
    <row r="2197" spans="3:4" hidden="1" x14ac:dyDescent="0.45">
      <c r="C2197" t="s">
        <v>8219</v>
      </c>
      <c r="D2197">
        <v>115</v>
      </c>
    </row>
    <row r="2198" spans="3:4" hidden="1" x14ac:dyDescent="0.45">
      <c r="C2198" t="s">
        <v>8219</v>
      </c>
      <c r="D2198">
        <v>234</v>
      </c>
    </row>
    <row r="2199" spans="3:4" hidden="1" x14ac:dyDescent="0.45">
      <c r="C2199" t="s">
        <v>8219</v>
      </c>
      <c r="D2199">
        <v>4330</v>
      </c>
    </row>
    <row r="2200" spans="3:4" hidden="1" x14ac:dyDescent="0.45">
      <c r="C2200" t="s">
        <v>8219</v>
      </c>
      <c r="D2200">
        <v>651</v>
      </c>
    </row>
    <row r="2201" spans="3:4" hidden="1" x14ac:dyDescent="0.45">
      <c r="C2201" t="s">
        <v>8219</v>
      </c>
      <c r="D2201">
        <v>251</v>
      </c>
    </row>
    <row r="2202" spans="3:4" hidden="1" x14ac:dyDescent="0.45">
      <c r="C2202" t="s">
        <v>8219</v>
      </c>
      <c r="D2202">
        <v>263</v>
      </c>
    </row>
    <row r="2203" spans="3:4" hidden="1" x14ac:dyDescent="0.45">
      <c r="C2203" t="s">
        <v>8219</v>
      </c>
      <c r="D2203">
        <v>28</v>
      </c>
    </row>
    <row r="2204" spans="3:4" hidden="1" x14ac:dyDescent="0.45">
      <c r="C2204" t="s">
        <v>8219</v>
      </c>
      <c r="D2204">
        <v>721</v>
      </c>
    </row>
    <row r="2205" spans="3:4" hidden="1" x14ac:dyDescent="0.45">
      <c r="C2205" t="s">
        <v>8219</v>
      </c>
      <c r="D2205">
        <v>50</v>
      </c>
    </row>
    <row r="2206" spans="3:4" hidden="1" x14ac:dyDescent="0.45">
      <c r="C2206" t="s">
        <v>8219</v>
      </c>
      <c r="D2206">
        <v>73</v>
      </c>
    </row>
    <row r="2207" spans="3:4" hidden="1" x14ac:dyDescent="0.45">
      <c r="C2207" t="s">
        <v>8219</v>
      </c>
      <c r="D2207">
        <v>27</v>
      </c>
    </row>
    <row r="2208" spans="3:4" hidden="1" x14ac:dyDescent="0.45">
      <c r="C2208" t="s">
        <v>8219</v>
      </c>
      <c r="D2208">
        <v>34</v>
      </c>
    </row>
    <row r="2209" spans="3:4" hidden="1" x14ac:dyDescent="0.45">
      <c r="C2209" t="s">
        <v>8219</v>
      </c>
      <c r="D2209">
        <v>7</v>
      </c>
    </row>
    <row r="2210" spans="3:4" hidden="1" x14ac:dyDescent="0.45">
      <c r="C2210" t="s">
        <v>8219</v>
      </c>
      <c r="D2210">
        <v>24</v>
      </c>
    </row>
    <row r="2211" spans="3:4" hidden="1" x14ac:dyDescent="0.45">
      <c r="C2211" t="s">
        <v>8219</v>
      </c>
      <c r="D2211">
        <v>15</v>
      </c>
    </row>
    <row r="2212" spans="3:4" hidden="1" x14ac:dyDescent="0.45">
      <c r="C2212" t="s">
        <v>8219</v>
      </c>
      <c r="D2212">
        <v>72</v>
      </c>
    </row>
    <row r="2213" spans="3:4" hidden="1" x14ac:dyDescent="0.45">
      <c r="C2213" t="s">
        <v>8219</v>
      </c>
      <c r="D2213">
        <v>120</v>
      </c>
    </row>
    <row r="2214" spans="3:4" hidden="1" x14ac:dyDescent="0.45">
      <c r="C2214" t="s">
        <v>8219</v>
      </c>
      <c r="D2214">
        <v>123</v>
      </c>
    </row>
    <row r="2215" spans="3:4" hidden="1" x14ac:dyDescent="0.45">
      <c r="C2215" t="s">
        <v>8219</v>
      </c>
      <c r="D2215">
        <v>1</v>
      </c>
    </row>
    <row r="2216" spans="3:4" hidden="1" x14ac:dyDescent="0.45">
      <c r="C2216" t="s">
        <v>8219</v>
      </c>
      <c r="D2216">
        <v>24</v>
      </c>
    </row>
    <row r="2217" spans="3:4" hidden="1" x14ac:dyDescent="0.45">
      <c r="C2217" t="s">
        <v>8219</v>
      </c>
      <c r="D2217">
        <v>33</v>
      </c>
    </row>
    <row r="2218" spans="3:4" hidden="1" x14ac:dyDescent="0.45">
      <c r="C2218" t="s">
        <v>8219</v>
      </c>
      <c r="D2218">
        <v>14</v>
      </c>
    </row>
    <row r="2219" spans="3:4" hidden="1" x14ac:dyDescent="0.45">
      <c r="C2219" t="s">
        <v>8219</v>
      </c>
      <c r="D2219">
        <v>9</v>
      </c>
    </row>
    <row r="2220" spans="3:4" hidden="1" x14ac:dyDescent="0.45">
      <c r="C2220" t="s">
        <v>8219</v>
      </c>
      <c r="D2220">
        <v>76</v>
      </c>
    </row>
    <row r="2221" spans="3:4" hidden="1" x14ac:dyDescent="0.45">
      <c r="C2221" t="s">
        <v>8219</v>
      </c>
      <c r="D2221">
        <v>19</v>
      </c>
    </row>
    <row r="2222" spans="3:4" hidden="1" x14ac:dyDescent="0.45">
      <c r="C2222" t="s">
        <v>8219</v>
      </c>
      <c r="D2222">
        <v>69</v>
      </c>
    </row>
    <row r="2223" spans="3:4" hidden="1" x14ac:dyDescent="0.45">
      <c r="C2223" t="s">
        <v>8219</v>
      </c>
      <c r="D2223">
        <v>218</v>
      </c>
    </row>
    <row r="2224" spans="3:4" hidden="1" x14ac:dyDescent="0.45">
      <c r="C2224" t="s">
        <v>8219</v>
      </c>
      <c r="D2224">
        <v>30</v>
      </c>
    </row>
    <row r="2225" spans="3:4" hidden="1" x14ac:dyDescent="0.45">
      <c r="C2225" t="s">
        <v>8219</v>
      </c>
      <c r="D2225">
        <v>100</v>
      </c>
    </row>
    <row r="2226" spans="3:4" hidden="1" x14ac:dyDescent="0.45">
      <c r="C2226" t="s">
        <v>8219</v>
      </c>
      <c r="D2226">
        <v>296</v>
      </c>
    </row>
    <row r="2227" spans="3:4" hidden="1" x14ac:dyDescent="0.45">
      <c r="C2227" t="s">
        <v>8219</v>
      </c>
      <c r="D2227">
        <v>1204</v>
      </c>
    </row>
    <row r="2228" spans="3:4" hidden="1" x14ac:dyDescent="0.45">
      <c r="C2228" t="s">
        <v>8219</v>
      </c>
      <c r="D2228">
        <v>321</v>
      </c>
    </row>
    <row r="2229" spans="3:4" hidden="1" x14ac:dyDescent="0.45">
      <c r="C2229" t="s">
        <v>8219</v>
      </c>
      <c r="D2229">
        <v>301</v>
      </c>
    </row>
    <row r="2230" spans="3:4" hidden="1" x14ac:dyDescent="0.45">
      <c r="C2230" t="s">
        <v>8219</v>
      </c>
      <c r="D2230">
        <v>144</v>
      </c>
    </row>
    <row r="2231" spans="3:4" hidden="1" x14ac:dyDescent="0.45">
      <c r="C2231" t="s">
        <v>8219</v>
      </c>
      <c r="D2231">
        <v>539</v>
      </c>
    </row>
    <row r="2232" spans="3:4" hidden="1" x14ac:dyDescent="0.45">
      <c r="C2232" t="s">
        <v>8219</v>
      </c>
      <c r="D2232">
        <v>498</v>
      </c>
    </row>
    <row r="2233" spans="3:4" hidden="1" x14ac:dyDescent="0.45">
      <c r="C2233" t="s">
        <v>8219</v>
      </c>
      <c r="D2233">
        <v>1113</v>
      </c>
    </row>
    <row r="2234" spans="3:4" hidden="1" x14ac:dyDescent="0.45">
      <c r="C2234" t="s">
        <v>8219</v>
      </c>
      <c r="D2234">
        <v>988</v>
      </c>
    </row>
    <row r="2235" spans="3:4" hidden="1" x14ac:dyDescent="0.45">
      <c r="C2235" t="s">
        <v>8219</v>
      </c>
      <c r="D2235">
        <v>391</v>
      </c>
    </row>
    <row r="2236" spans="3:4" hidden="1" x14ac:dyDescent="0.45">
      <c r="C2236" t="s">
        <v>8219</v>
      </c>
      <c r="D2236">
        <v>28</v>
      </c>
    </row>
    <row r="2237" spans="3:4" hidden="1" x14ac:dyDescent="0.45">
      <c r="C2237" t="s">
        <v>8219</v>
      </c>
      <c r="D2237">
        <v>147</v>
      </c>
    </row>
    <row r="2238" spans="3:4" hidden="1" x14ac:dyDescent="0.45">
      <c r="C2238" t="s">
        <v>8219</v>
      </c>
      <c r="D2238">
        <v>680</v>
      </c>
    </row>
    <row r="2239" spans="3:4" hidden="1" x14ac:dyDescent="0.45">
      <c r="C2239" t="s">
        <v>8219</v>
      </c>
      <c r="D2239">
        <v>983</v>
      </c>
    </row>
    <row r="2240" spans="3:4" hidden="1" x14ac:dyDescent="0.45">
      <c r="C2240" t="s">
        <v>8219</v>
      </c>
      <c r="D2240">
        <v>79</v>
      </c>
    </row>
    <row r="2241" spans="3:4" hidden="1" x14ac:dyDescent="0.45">
      <c r="C2241" t="s">
        <v>8219</v>
      </c>
      <c r="D2241">
        <v>426</v>
      </c>
    </row>
    <row r="2242" spans="3:4" hidden="1" x14ac:dyDescent="0.45">
      <c r="C2242" t="s">
        <v>8219</v>
      </c>
      <c r="D2242">
        <v>96</v>
      </c>
    </row>
    <row r="2243" spans="3:4" hidden="1" x14ac:dyDescent="0.45">
      <c r="C2243" t="s">
        <v>8219</v>
      </c>
      <c r="D2243">
        <v>163</v>
      </c>
    </row>
    <row r="2244" spans="3:4" hidden="1" x14ac:dyDescent="0.45">
      <c r="C2244" t="s">
        <v>8219</v>
      </c>
      <c r="D2244">
        <v>2525</v>
      </c>
    </row>
    <row r="2245" spans="3:4" hidden="1" x14ac:dyDescent="0.45">
      <c r="C2245" t="s">
        <v>8219</v>
      </c>
      <c r="D2245">
        <v>2035</v>
      </c>
    </row>
    <row r="2246" spans="3:4" hidden="1" x14ac:dyDescent="0.45">
      <c r="C2246" t="s">
        <v>8219</v>
      </c>
      <c r="D2246">
        <v>290</v>
      </c>
    </row>
    <row r="2247" spans="3:4" hidden="1" x14ac:dyDescent="0.45">
      <c r="C2247" t="s">
        <v>8219</v>
      </c>
      <c r="D2247">
        <v>1980</v>
      </c>
    </row>
    <row r="2248" spans="3:4" hidden="1" x14ac:dyDescent="0.45">
      <c r="C2248" t="s">
        <v>8219</v>
      </c>
      <c r="D2248">
        <v>57</v>
      </c>
    </row>
    <row r="2249" spans="3:4" hidden="1" x14ac:dyDescent="0.45">
      <c r="C2249" t="s">
        <v>8219</v>
      </c>
      <c r="D2249">
        <v>380</v>
      </c>
    </row>
    <row r="2250" spans="3:4" hidden="1" x14ac:dyDescent="0.45">
      <c r="C2250" t="s">
        <v>8219</v>
      </c>
      <c r="D2250">
        <v>128</v>
      </c>
    </row>
    <row r="2251" spans="3:4" hidden="1" x14ac:dyDescent="0.45">
      <c r="C2251" t="s">
        <v>8219</v>
      </c>
      <c r="D2251">
        <v>180</v>
      </c>
    </row>
    <row r="2252" spans="3:4" hidden="1" x14ac:dyDescent="0.45">
      <c r="C2252" t="s">
        <v>8219</v>
      </c>
      <c r="D2252">
        <v>571</v>
      </c>
    </row>
    <row r="2253" spans="3:4" hidden="1" x14ac:dyDescent="0.45">
      <c r="C2253" t="s">
        <v>8219</v>
      </c>
      <c r="D2253">
        <v>480</v>
      </c>
    </row>
    <row r="2254" spans="3:4" hidden="1" x14ac:dyDescent="0.45">
      <c r="C2254" t="s">
        <v>8219</v>
      </c>
      <c r="D2254">
        <v>249</v>
      </c>
    </row>
    <row r="2255" spans="3:4" hidden="1" x14ac:dyDescent="0.45">
      <c r="C2255" t="s">
        <v>8219</v>
      </c>
      <c r="D2255">
        <v>84</v>
      </c>
    </row>
    <row r="2256" spans="3:4" hidden="1" x14ac:dyDescent="0.45">
      <c r="C2256" t="s">
        <v>8219</v>
      </c>
      <c r="D2256">
        <v>197</v>
      </c>
    </row>
    <row r="2257" spans="3:4" hidden="1" x14ac:dyDescent="0.45">
      <c r="C2257" t="s">
        <v>8219</v>
      </c>
      <c r="D2257">
        <v>271</v>
      </c>
    </row>
    <row r="2258" spans="3:4" hidden="1" x14ac:dyDescent="0.45">
      <c r="C2258" t="s">
        <v>8219</v>
      </c>
      <c r="D2258">
        <v>50</v>
      </c>
    </row>
    <row r="2259" spans="3:4" hidden="1" x14ac:dyDescent="0.45">
      <c r="C2259" t="s">
        <v>8219</v>
      </c>
      <c r="D2259">
        <v>169</v>
      </c>
    </row>
    <row r="2260" spans="3:4" hidden="1" x14ac:dyDescent="0.45">
      <c r="C2260" t="s">
        <v>8219</v>
      </c>
      <c r="D2260">
        <v>205</v>
      </c>
    </row>
    <row r="2261" spans="3:4" hidden="1" x14ac:dyDescent="0.45">
      <c r="C2261" t="s">
        <v>8219</v>
      </c>
      <c r="D2261">
        <v>206</v>
      </c>
    </row>
    <row r="2262" spans="3:4" hidden="1" x14ac:dyDescent="0.45">
      <c r="C2262" t="s">
        <v>8219</v>
      </c>
      <c r="D2262">
        <v>84</v>
      </c>
    </row>
    <row r="2263" spans="3:4" hidden="1" x14ac:dyDescent="0.45">
      <c r="C2263" t="s">
        <v>8219</v>
      </c>
      <c r="D2263">
        <v>210</v>
      </c>
    </row>
    <row r="2264" spans="3:4" hidden="1" x14ac:dyDescent="0.45">
      <c r="C2264" t="s">
        <v>8219</v>
      </c>
      <c r="D2264">
        <v>181</v>
      </c>
    </row>
    <row r="2265" spans="3:4" hidden="1" x14ac:dyDescent="0.45">
      <c r="C2265" t="s">
        <v>8219</v>
      </c>
      <c r="D2265">
        <v>60</v>
      </c>
    </row>
    <row r="2266" spans="3:4" hidden="1" x14ac:dyDescent="0.45">
      <c r="C2266" t="s">
        <v>8219</v>
      </c>
      <c r="D2266">
        <v>445</v>
      </c>
    </row>
    <row r="2267" spans="3:4" hidden="1" x14ac:dyDescent="0.45">
      <c r="C2267" t="s">
        <v>8219</v>
      </c>
      <c r="D2267">
        <v>17</v>
      </c>
    </row>
    <row r="2268" spans="3:4" hidden="1" x14ac:dyDescent="0.45">
      <c r="C2268" t="s">
        <v>8219</v>
      </c>
      <c r="D2268">
        <v>194</v>
      </c>
    </row>
    <row r="2269" spans="3:4" hidden="1" x14ac:dyDescent="0.45">
      <c r="C2269" t="s">
        <v>8219</v>
      </c>
      <c r="D2269">
        <v>404</v>
      </c>
    </row>
    <row r="2270" spans="3:4" hidden="1" x14ac:dyDescent="0.45">
      <c r="C2270" t="s">
        <v>8219</v>
      </c>
      <c r="D2270">
        <v>194</v>
      </c>
    </row>
    <row r="2271" spans="3:4" hidden="1" x14ac:dyDescent="0.45">
      <c r="C2271" t="s">
        <v>8219</v>
      </c>
      <c r="D2271">
        <v>902</v>
      </c>
    </row>
    <row r="2272" spans="3:4" hidden="1" x14ac:dyDescent="0.45">
      <c r="C2272" t="s">
        <v>8219</v>
      </c>
      <c r="D2272">
        <v>1670</v>
      </c>
    </row>
    <row r="2273" spans="3:4" hidden="1" x14ac:dyDescent="0.45">
      <c r="C2273" t="s">
        <v>8219</v>
      </c>
      <c r="D2273">
        <v>1328</v>
      </c>
    </row>
    <row r="2274" spans="3:4" hidden="1" x14ac:dyDescent="0.45">
      <c r="C2274" t="s">
        <v>8219</v>
      </c>
      <c r="D2274">
        <v>944</v>
      </c>
    </row>
    <row r="2275" spans="3:4" hidden="1" x14ac:dyDescent="0.45">
      <c r="C2275" t="s">
        <v>8219</v>
      </c>
      <c r="D2275">
        <v>147</v>
      </c>
    </row>
    <row r="2276" spans="3:4" hidden="1" x14ac:dyDescent="0.45">
      <c r="C2276" t="s">
        <v>8219</v>
      </c>
      <c r="D2276">
        <v>99</v>
      </c>
    </row>
    <row r="2277" spans="3:4" hidden="1" x14ac:dyDescent="0.45">
      <c r="C2277" t="s">
        <v>8219</v>
      </c>
      <c r="D2277">
        <v>79</v>
      </c>
    </row>
    <row r="2278" spans="3:4" hidden="1" x14ac:dyDescent="0.45">
      <c r="C2278" t="s">
        <v>8219</v>
      </c>
      <c r="D2278">
        <v>75</v>
      </c>
    </row>
    <row r="2279" spans="3:4" hidden="1" x14ac:dyDescent="0.45">
      <c r="C2279" t="s">
        <v>8219</v>
      </c>
      <c r="D2279">
        <v>207</v>
      </c>
    </row>
    <row r="2280" spans="3:4" hidden="1" x14ac:dyDescent="0.45">
      <c r="C2280" t="s">
        <v>8219</v>
      </c>
      <c r="D2280">
        <v>102</v>
      </c>
    </row>
    <row r="2281" spans="3:4" hidden="1" x14ac:dyDescent="0.45">
      <c r="C2281" t="s">
        <v>8219</v>
      </c>
      <c r="D2281">
        <v>32</v>
      </c>
    </row>
    <row r="2282" spans="3:4" hidden="1" x14ac:dyDescent="0.45">
      <c r="C2282" t="s">
        <v>8219</v>
      </c>
      <c r="D2282">
        <v>480</v>
      </c>
    </row>
    <row r="2283" spans="3:4" hidden="1" x14ac:dyDescent="0.45">
      <c r="C2283" t="s">
        <v>8219</v>
      </c>
      <c r="D2283">
        <v>11</v>
      </c>
    </row>
    <row r="2284" spans="3:4" hidden="1" x14ac:dyDescent="0.45">
      <c r="C2284" t="s">
        <v>8219</v>
      </c>
      <c r="D2284">
        <v>12</v>
      </c>
    </row>
    <row r="2285" spans="3:4" hidden="1" x14ac:dyDescent="0.45">
      <c r="C2285" t="s">
        <v>8219</v>
      </c>
      <c r="D2285">
        <v>48</v>
      </c>
    </row>
    <row r="2286" spans="3:4" hidden="1" x14ac:dyDescent="0.45">
      <c r="C2286" t="s">
        <v>8219</v>
      </c>
      <c r="D2286">
        <v>59</v>
      </c>
    </row>
    <row r="2287" spans="3:4" hidden="1" x14ac:dyDescent="0.45">
      <c r="C2287" t="s">
        <v>8219</v>
      </c>
      <c r="D2287">
        <v>79</v>
      </c>
    </row>
    <row r="2288" spans="3:4" hidden="1" x14ac:dyDescent="0.45">
      <c r="C2288" t="s">
        <v>8219</v>
      </c>
      <c r="D2288">
        <v>14</v>
      </c>
    </row>
    <row r="2289" spans="3:4" hidden="1" x14ac:dyDescent="0.45">
      <c r="C2289" t="s">
        <v>8219</v>
      </c>
      <c r="D2289">
        <v>106</v>
      </c>
    </row>
    <row r="2290" spans="3:4" hidden="1" x14ac:dyDescent="0.45">
      <c r="C2290" t="s">
        <v>8219</v>
      </c>
      <c r="D2290">
        <v>25</v>
      </c>
    </row>
    <row r="2291" spans="3:4" hidden="1" x14ac:dyDescent="0.45">
      <c r="C2291" t="s">
        <v>8219</v>
      </c>
      <c r="D2291">
        <v>25</v>
      </c>
    </row>
    <row r="2292" spans="3:4" hidden="1" x14ac:dyDescent="0.45">
      <c r="C2292" t="s">
        <v>8219</v>
      </c>
      <c r="D2292">
        <v>29</v>
      </c>
    </row>
    <row r="2293" spans="3:4" hidden="1" x14ac:dyDescent="0.45">
      <c r="C2293" t="s">
        <v>8219</v>
      </c>
      <c r="D2293">
        <v>43</v>
      </c>
    </row>
    <row r="2294" spans="3:4" hidden="1" x14ac:dyDescent="0.45">
      <c r="C2294" t="s">
        <v>8219</v>
      </c>
      <c r="D2294">
        <v>46</v>
      </c>
    </row>
    <row r="2295" spans="3:4" hidden="1" x14ac:dyDescent="0.45">
      <c r="C2295" t="s">
        <v>8219</v>
      </c>
      <c r="D2295">
        <v>27</v>
      </c>
    </row>
    <row r="2296" spans="3:4" hidden="1" x14ac:dyDescent="0.45">
      <c r="C2296" t="s">
        <v>8219</v>
      </c>
      <c r="D2296">
        <v>112</v>
      </c>
    </row>
    <row r="2297" spans="3:4" hidden="1" x14ac:dyDescent="0.45">
      <c r="C2297" t="s">
        <v>8219</v>
      </c>
      <c r="D2297">
        <v>34</v>
      </c>
    </row>
    <row r="2298" spans="3:4" hidden="1" x14ac:dyDescent="0.45">
      <c r="C2298" t="s">
        <v>8219</v>
      </c>
      <c r="D2298">
        <v>145</v>
      </c>
    </row>
    <row r="2299" spans="3:4" hidden="1" x14ac:dyDescent="0.45">
      <c r="C2299" t="s">
        <v>8219</v>
      </c>
      <c r="D2299">
        <v>19</v>
      </c>
    </row>
    <row r="2300" spans="3:4" hidden="1" x14ac:dyDescent="0.45">
      <c r="C2300" t="s">
        <v>8219</v>
      </c>
      <c r="D2300">
        <v>288</v>
      </c>
    </row>
    <row r="2301" spans="3:4" hidden="1" x14ac:dyDescent="0.45">
      <c r="C2301" t="s">
        <v>8219</v>
      </c>
      <c r="D2301">
        <v>14</v>
      </c>
    </row>
    <row r="2302" spans="3:4" hidden="1" x14ac:dyDescent="0.45">
      <c r="C2302" t="s">
        <v>8219</v>
      </c>
      <c r="D2302">
        <v>7</v>
      </c>
    </row>
    <row r="2303" spans="3:4" hidden="1" x14ac:dyDescent="0.45">
      <c r="C2303" t="s">
        <v>8219</v>
      </c>
      <c r="D2303">
        <v>211</v>
      </c>
    </row>
    <row r="2304" spans="3:4" hidden="1" x14ac:dyDescent="0.45">
      <c r="C2304" t="s">
        <v>8219</v>
      </c>
      <c r="D2304">
        <v>85</v>
      </c>
    </row>
    <row r="2305" spans="3:4" hidden="1" x14ac:dyDescent="0.45">
      <c r="C2305" t="s">
        <v>8219</v>
      </c>
      <c r="D2305">
        <v>103</v>
      </c>
    </row>
    <row r="2306" spans="3:4" hidden="1" x14ac:dyDescent="0.45">
      <c r="C2306" t="s">
        <v>8219</v>
      </c>
      <c r="D2306">
        <v>113</v>
      </c>
    </row>
    <row r="2307" spans="3:4" hidden="1" x14ac:dyDescent="0.45">
      <c r="C2307" t="s">
        <v>8219</v>
      </c>
      <c r="D2307">
        <v>167</v>
      </c>
    </row>
    <row r="2308" spans="3:4" hidden="1" x14ac:dyDescent="0.45">
      <c r="C2308" t="s">
        <v>8219</v>
      </c>
      <c r="D2308">
        <v>73</v>
      </c>
    </row>
    <row r="2309" spans="3:4" hidden="1" x14ac:dyDescent="0.45">
      <c r="C2309" t="s">
        <v>8219</v>
      </c>
      <c r="D2309">
        <v>75</v>
      </c>
    </row>
    <row r="2310" spans="3:4" hidden="1" x14ac:dyDescent="0.45">
      <c r="C2310" t="s">
        <v>8219</v>
      </c>
      <c r="D2310">
        <v>614</v>
      </c>
    </row>
    <row r="2311" spans="3:4" hidden="1" x14ac:dyDescent="0.45">
      <c r="C2311" t="s">
        <v>8219</v>
      </c>
      <c r="D2311">
        <v>107</v>
      </c>
    </row>
    <row r="2312" spans="3:4" hidden="1" x14ac:dyDescent="0.45">
      <c r="C2312" t="s">
        <v>8219</v>
      </c>
      <c r="D2312">
        <v>1224</v>
      </c>
    </row>
    <row r="2313" spans="3:4" hidden="1" x14ac:dyDescent="0.45">
      <c r="C2313" t="s">
        <v>8219</v>
      </c>
      <c r="D2313">
        <v>104</v>
      </c>
    </row>
    <row r="2314" spans="3:4" hidden="1" x14ac:dyDescent="0.45">
      <c r="C2314" t="s">
        <v>8219</v>
      </c>
      <c r="D2314">
        <v>79</v>
      </c>
    </row>
    <row r="2315" spans="3:4" hidden="1" x14ac:dyDescent="0.45">
      <c r="C2315" t="s">
        <v>8219</v>
      </c>
      <c r="D2315">
        <v>157</v>
      </c>
    </row>
    <row r="2316" spans="3:4" hidden="1" x14ac:dyDescent="0.45">
      <c r="C2316" t="s">
        <v>8219</v>
      </c>
      <c r="D2316">
        <v>50</v>
      </c>
    </row>
    <row r="2317" spans="3:4" hidden="1" x14ac:dyDescent="0.45">
      <c r="C2317" t="s">
        <v>8219</v>
      </c>
      <c r="D2317">
        <v>64</v>
      </c>
    </row>
    <row r="2318" spans="3:4" hidden="1" x14ac:dyDescent="0.45">
      <c r="C2318" t="s">
        <v>8219</v>
      </c>
      <c r="D2318">
        <v>200</v>
      </c>
    </row>
    <row r="2319" spans="3:4" hidden="1" x14ac:dyDescent="0.45">
      <c r="C2319" t="s">
        <v>8219</v>
      </c>
      <c r="D2319">
        <v>22</v>
      </c>
    </row>
    <row r="2320" spans="3:4" hidden="1" x14ac:dyDescent="0.45">
      <c r="C2320" t="s">
        <v>8219</v>
      </c>
      <c r="D2320">
        <v>163</v>
      </c>
    </row>
    <row r="2321" spans="3:4" hidden="1" x14ac:dyDescent="0.45">
      <c r="C2321" t="s">
        <v>8219</v>
      </c>
      <c r="D2321">
        <v>77</v>
      </c>
    </row>
    <row r="2322" spans="3:4" hidden="1" x14ac:dyDescent="0.45">
      <c r="C2322" t="s">
        <v>8219</v>
      </c>
      <c r="D2322">
        <v>89</v>
      </c>
    </row>
    <row r="2323" spans="3:4" hidden="1" x14ac:dyDescent="0.45">
      <c r="C2323" t="s">
        <v>8222</v>
      </c>
      <c r="D2323">
        <v>64</v>
      </c>
    </row>
    <row r="2324" spans="3:4" hidden="1" x14ac:dyDescent="0.45">
      <c r="C2324" t="s">
        <v>8222</v>
      </c>
      <c r="D2324">
        <v>4</v>
      </c>
    </row>
    <row r="2325" spans="3:4" hidden="1" x14ac:dyDescent="0.45">
      <c r="C2325" t="s">
        <v>8222</v>
      </c>
      <c r="D2325">
        <v>4</v>
      </c>
    </row>
    <row r="2326" spans="3:4" hidden="1" x14ac:dyDescent="0.45">
      <c r="C2326" t="s">
        <v>8222</v>
      </c>
      <c r="D2326">
        <v>61</v>
      </c>
    </row>
    <row r="2327" spans="3:4" hidden="1" x14ac:dyDescent="0.45">
      <c r="C2327" t="s">
        <v>8222</v>
      </c>
      <c r="D2327">
        <v>7</v>
      </c>
    </row>
    <row r="2328" spans="3:4" hidden="1" x14ac:dyDescent="0.45">
      <c r="C2328" t="s">
        <v>8222</v>
      </c>
      <c r="D2328">
        <v>1</v>
      </c>
    </row>
    <row r="2329" spans="3:4" hidden="1" x14ac:dyDescent="0.45">
      <c r="C2329" t="s">
        <v>8219</v>
      </c>
      <c r="D2329">
        <v>3355</v>
      </c>
    </row>
    <row r="2330" spans="3:4" hidden="1" x14ac:dyDescent="0.45">
      <c r="C2330" t="s">
        <v>8219</v>
      </c>
      <c r="D2330">
        <v>537</v>
      </c>
    </row>
    <row r="2331" spans="3:4" hidden="1" x14ac:dyDescent="0.45">
      <c r="C2331" t="s">
        <v>8219</v>
      </c>
      <c r="D2331">
        <v>125</v>
      </c>
    </row>
    <row r="2332" spans="3:4" hidden="1" x14ac:dyDescent="0.45">
      <c r="C2332" t="s">
        <v>8219</v>
      </c>
      <c r="D2332">
        <v>163</v>
      </c>
    </row>
    <row r="2333" spans="3:4" hidden="1" x14ac:dyDescent="0.45">
      <c r="C2333" t="s">
        <v>8219</v>
      </c>
      <c r="D2333">
        <v>283</v>
      </c>
    </row>
    <row r="2334" spans="3:4" hidden="1" x14ac:dyDescent="0.45">
      <c r="C2334" t="s">
        <v>8219</v>
      </c>
      <c r="D2334">
        <v>352</v>
      </c>
    </row>
    <row r="2335" spans="3:4" hidden="1" x14ac:dyDescent="0.45">
      <c r="C2335" t="s">
        <v>8219</v>
      </c>
      <c r="D2335">
        <v>94</v>
      </c>
    </row>
    <row r="2336" spans="3:4" hidden="1" x14ac:dyDescent="0.45">
      <c r="C2336" t="s">
        <v>8219</v>
      </c>
      <c r="D2336">
        <v>67</v>
      </c>
    </row>
    <row r="2337" spans="3:4" hidden="1" x14ac:dyDescent="0.45">
      <c r="C2337" t="s">
        <v>8219</v>
      </c>
      <c r="D2337">
        <v>221</v>
      </c>
    </row>
    <row r="2338" spans="3:4" hidden="1" x14ac:dyDescent="0.45">
      <c r="C2338" t="s">
        <v>8219</v>
      </c>
      <c r="D2338">
        <v>2165</v>
      </c>
    </row>
    <row r="2339" spans="3:4" hidden="1" x14ac:dyDescent="0.45">
      <c r="C2339" t="s">
        <v>8219</v>
      </c>
      <c r="D2339">
        <v>179</v>
      </c>
    </row>
    <row r="2340" spans="3:4" hidden="1" x14ac:dyDescent="0.45">
      <c r="C2340" t="s">
        <v>8219</v>
      </c>
      <c r="D2340">
        <v>123</v>
      </c>
    </row>
    <row r="2341" spans="3:4" hidden="1" x14ac:dyDescent="0.45">
      <c r="C2341" t="s">
        <v>8219</v>
      </c>
      <c r="D2341">
        <v>1104</v>
      </c>
    </row>
    <row r="2342" spans="3:4" hidden="1" x14ac:dyDescent="0.45">
      <c r="C2342" t="s">
        <v>8219</v>
      </c>
      <c r="D2342">
        <v>403</v>
      </c>
    </row>
    <row r="2343" spans="3:4" hidden="1" x14ac:dyDescent="0.45">
      <c r="C2343" t="s">
        <v>8220</v>
      </c>
      <c r="D2343">
        <v>0</v>
      </c>
    </row>
    <row r="2344" spans="3:4" hidden="1" x14ac:dyDescent="0.45">
      <c r="C2344" t="s">
        <v>8220</v>
      </c>
      <c r="D2344">
        <v>0</v>
      </c>
    </row>
    <row r="2345" spans="3:4" hidden="1" x14ac:dyDescent="0.45">
      <c r="C2345" t="s">
        <v>8220</v>
      </c>
      <c r="D2345">
        <v>1</v>
      </c>
    </row>
    <row r="2346" spans="3:4" hidden="1" x14ac:dyDescent="0.45">
      <c r="C2346" t="s">
        <v>8220</v>
      </c>
      <c r="D2346">
        <v>1</v>
      </c>
    </row>
    <row r="2347" spans="3:4" hidden="1" x14ac:dyDescent="0.45">
      <c r="C2347" t="s">
        <v>8220</v>
      </c>
      <c r="D2347">
        <v>0</v>
      </c>
    </row>
    <row r="2348" spans="3:4" hidden="1" x14ac:dyDescent="0.45">
      <c r="C2348" t="s">
        <v>8220</v>
      </c>
      <c r="D2348">
        <v>3</v>
      </c>
    </row>
    <row r="2349" spans="3:4" hidden="1" x14ac:dyDescent="0.45">
      <c r="C2349" t="s">
        <v>8220</v>
      </c>
      <c r="D2349">
        <v>1</v>
      </c>
    </row>
    <row r="2350" spans="3:4" hidden="1" x14ac:dyDescent="0.45">
      <c r="C2350" t="s">
        <v>8220</v>
      </c>
      <c r="D2350">
        <v>5</v>
      </c>
    </row>
    <row r="2351" spans="3:4" hidden="1" x14ac:dyDescent="0.45">
      <c r="C2351" t="s">
        <v>8220</v>
      </c>
      <c r="D2351">
        <v>0</v>
      </c>
    </row>
    <row r="2352" spans="3:4" hidden="1" x14ac:dyDescent="0.45">
      <c r="C2352" t="s">
        <v>8220</v>
      </c>
      <c r="D2352">
        <v>0</v>
      </c>
    </row>
    <row r="2353" spans="3:4" hidden="1" x14ac:dyDescent="0.45">
      <c r="C2353" t="s">
        <v>8220</v>
      </c>
      <c r="D2353">
        <v>7</v>
      </c>
    </row>
    <row r="2354" spans="3:4" hidden="1" x14ac:dyDescent="0.45">
      <c r="C2354" t="s">
        <v>8220</v>
      </c>
      <c r="D2354">
        <v>0</v>
      </c>
    </row>
    <row r="2355" spans="3:4" hidden="1" x14ac:dyDescent="0.45">
      <c r="C2355" t="s">
        <v>8220</v>
      </c>
      <c r="D2355">
        <v>0</v>
      </c>
    </row>
    <row r="2356" spans="3:4" hidden="1" x14ac:dyDescent="0.45">
      <c r="C2356" t="s">
        <v>8220</v>
      </c>
      <c r="D2356">
        <v>1</v>
      </c>
    </row>
    <row r="2357" spans="3:4" hidden="1" x14ac:dyDescent="0.45">
      <c r="C2357" t="s">
        <v>8220</v>
      </c>
      <c r="D2357">
        <v>2</v>
      </c>
    </row>
    <row r="2358" spans="3:4" hidden="1" x14ac:dyDescent="0.45">
      <c r="C2358" t="s">
        <v>8220</v>
      </c>
      <c r="D2358">
        <v>0</v>
      </c>
    </row>
    <row r="2359" spans="3:4" hidden="1" x14ac:dyDescent="0.45">
      <c r="C2359" t="s">
        <v>8220</v>
      </c>
      <c r="D2359">
        <v>0</v>
      </c>
    </row>
    <row r="2360" spans="3:4" hidden="1" x14ac:dyDescent="0.45">
      <c r="C2360" t="s">
        <v>8220</v>
      </c>
      <c r="D2360">
        <v>0</v>
      </c>
    </row>
    <row r="2361" spans="3:4" hidden="1" x14ac:dyDescent="0.45">
      <c r="C2361" t="s">
        <v>8220</v>
      </c>
      <c r="D2361">
        <v>3</v>
      </c>
    </row>
    <row r="2362" spans="3:4" hidden="1" x14ac:dyDescent="0.45">
      <c r="C2362" t="s">
        <v>8220</v>
      </c>
      <c r="D2362">
        <v>1</v>
      </c>
    </row>
    <row r="2363" spans="3:4" hidden="1" x14ac:dyDescent="0.45">
      <c r="C2363" t="s">
        <v>8220</v>
      </c>
      <c r="D2363">
        <v>0</v>
      </c>
    </row>
    <row r="2364" spans="3:4" hidden="1" x14ac:dyDescent="0.45">
      <c r="C2364" t="s">
        <v>8220</v>
      </c>
      <c r="D2364">
        <v>2</v>
      </c>
    </row>
    <row r="2365" spans="3:4" hidden="1" x14ac:dyDescent="0.45">
      <c r="C2365" t="s">
        <v>8220</v>
      </c>
      <c r="D2365">
        <v>0</v>
      </c>
    </row>
    <row r="2366" spans="3:4" hidden="1" x14ac:dyDescent="0.45">
      <c r="C2366" t="s">
        <v>8220</v>
      </c>
      <c r="D2366">
        <v>0</v>
      </c>
    </row>
    <row r="2367" spans="3:4" hidden="1" x14ac:dyDescent="0.45">
      <c r="C2367" t="s">
        <v>8220</v>
      </c>
      <c r="D2367">
        <v>0</v>
      </c>
    </row>
    <row r="2368" spans="3:4" hidden="1" x14ac:dyDescent="0.45">
      <c r="C2368" t="s">
        <v>8220</v>
      </c>
      <c r="D2368">
        <v>27</v>
      </c>
    </row>
    <row r="2369" spans="3:4" hidden="1" x14ac:dyDescent="0.45">
      <c r="C2369" t="s">
        <v>8220</v>
      </c>
      <c r="D2369">
        <v>14</v>
      </c>
    </row>
    <row r="2370" spans="3:4" hidden="1" x14ac:dyDescent="0.45">
      <c r="C2370" t="s">
        <v>8220</v>
      </c>
      <c r="D2370">
        <v>2</v>
      </c>
    </row>
    <row r="2371" spans="3:4" hidden="1" x14ac:dyDescent="0.45">
      <c r="C2371" t="s">
        <v>8220</v>
      </c>
      <c r="D2371">
        <v>0</v>
      </c>
    </row>
    <row r="2372" spans="3:4" hidden="1" x14ac:dyDescent="0.45">
      <c r="C2372" t="s">
        <v>8220</v>
      </c>
      <c r="D2372">
        <v>4</v>
      </c>
    </row>
    <row r="2373" spans="3:4" hidden="1" x14ac:dyDescent="0.45">
      <c r="C2373" t="s">
        <v>8220</v>
      </c>
      <c r="D2373">
        <v>0</v>
      </c>
    </row>
    <row r="2374" spans="3:4" hidden="1" x14ac:dyDescent="0.45">
      <c r="C2374" t="s">
        <v>8220</v>
      </c>
      <c r="D2374">
        <v>6</v>
      </c>
    </row>
    <row r="2375" spans="3:4" hidden="1" x14ac:dyDescent="0.45">
      <c r="C2375" t="s">
        <v>8220</v>
      </c>
      <c r="D2375">
        <v>1</v>
      </c>
    </row>
    <row r="2376" spans="3:4" hidden="1" x14ac:dyDescent="0.45">
      <c r="C2376" t="s">
        <v>8220</v>
      </c>
      <c r="D2376">
        <v>1</v>
      </c>
    </row>
    <row r="2377" spans="3:4" hidden="1" x14ac:dyDescent="0.45">
      <c r="C2377" t="s">
        <v>8220</v>
      </c>
      <c r="D2377">
        <v>0</v>
      </c>
    </row>
    <row r="2378" spans="3:4" hidden="1" x14ac:dyDescent="0.45">
      <c r="C2378" t="s">
        <v>8220</v>
      </c>
      <c r="D2378">
        <v>4</v>
      </c>
    </row>
    <row r="2379" spans="3:4" hidden="1" x14ac:dyDescent="0.45">
      <c r="C2379" t="s">
        <v>8220</v>
      </c>
      <c r="D2379">
        <v>0</v>
      </c>
    </row>
    <row r="2380" spans="3:4" hidden="1" x14ac:dyDescent="0.45">
      <c r="C2380" t="s">
        <v>8220</v>
      </c>
      <c r="D2380">
        <v>0</v>
      </c>
    </row>
    <row r="2381" spans="3:4" hidden="1" x14ac:dyDescent="0.45">
      <c r="C2381" t="s">
        <v>8220</v>
      </c>
      <c r="D2381">
        <v>0</v>
      </c>
    </row>
    <row r="2382" spans="3:4" hidden="1" x14ac:dyDescent="0.45">
      <c r="C2382" t="s">
        <v>8220</v>
      </c>
      <c r="D2382">
        <v>3</v>
      </c>
    </row>
    <row r="2383" spans="3:4" hidden="1" x14ac:dyDescent="0.45">
      <c r="C2383" t="s">
        <v>8220</v>
      </c>
      <c r="D2383">
        <v>7</v>
      </c>
    </row>
    <row r="2384" spans="3:4" hidden="1" x14ac:dyDescent="0.45">
      <c r="C2384" t="s">
        <v>8220</v>
      </c>
      <c r="D2384">
        <v>2</v>
      </c>
    </row>
    <row r="2385" spans="3:4" hidden="1" x14ac:dyDescent="0.45">
      <c r="C2385" t="s">
        <v>8220</v>
      </c>
      <c r="D2385">
        <v>3</v>
      </c>
    </row>
    <row r="2386" spans="3:4" hidden="1" x14ac:dyDescent="0.45">
      <c r="C2386" t="s">
        <v>8220</v>
      </c>
      <c r="D2386">
        <v>8</v>
      </c>
    </row>
    <row r="2387" spans="3:4" hidden="1" x14ac:dyDescent="0.45">
      <c r="C2387" t="s">
        <v>8220</v>
      </c>
      <c r="D2387">
        <v>7</v>
      </c>
    </row>
    <row r="2388" spans="3:4" hidden="1" x14ac:dyDescent="0.45">
      <c r="C2388" t="s">
        <v>8220</v>
      </c>
      <c r="D2388">
        <v>0</v>
      </c>
    </row>
    <row r="2389" spans="3:4" hidden="1" x14ac:dyDescent="0.45">
      <c r="C2389" t="s">
        <v>8220</v>
      </c>
      <c r="D2389">
        <v>3</v>
      </c>
    </row>
    <row r="2390" spans="3:4" hidden="1" x14ac:dyDescent="0.45">
      <c r="C2390" t="s">
        <v>8220</v>
      </c>
      <c r="D2390">
        <v>8</v>
      </c>
    </row>
    <row r="2391" spans="3:4" hidden="1" x14ac:dyDescent="0.45">
      <c r="C2391" t="s">
        <v>8220</v>
      </c>
      <c r="D2391">
        <v>1</v>
      </c>
    </row>
    <row r="2392" spans="3:4" hidden="1" x14ac:dyDescent="0.45">
      <c r="C2392" t="s">
        <v>8220</v>
      </c>
      <c r="D2392">
        <v>0</v>
      </c>
    </row>
    <row r="2393" spans="3:4" hidden="1" x14ac:dyDescent="0.45">
      <c r="C2393" t="s">
        <v>8220</v>
      </c>
      <c r="D2393">
        <v>1</v>
      </c>
    </row>
    <row r="2394" spans="3:4" hidden="1" x14ac:dyDescent="0.45">
      <c r="C2394" t="s">
        <v>8220</v>
      </c>
      <c r="D2394">
        <v>0</v>
      </c>
    </row>
    <row r="2395" spans="3:4" hidden="1" x14ac:dyDescent="0.45">
      <c r="C2395" t="s">
        <v>8220</v>
      </c>
      <c r="D2395">
        <v>1</v>
      </c>
    </row>
    <row r="2396" spans="3:4" hidden="1" x14ac:dyDescent="0.45">
      <c r="C2396" t="s">
        <v>8220</v>
      </c>
      <c r="D2396">
        <v>2</v>
      </c>
    </row>
    <row r="2397" spans="3:4" hidden="1" x14ac:dyDescent="0.45">
      <c r="C2397" t="s">
        <v>8220</v>
      </c>
      <c r="D2397">
        <v>0</v>
      </c>
    </row>
    <row r="2398" spans="3:4" hidden="1" x14ac:dyDescent="0.45">
      <c r="C2398" t="s">
        <v>8220</v>
      </c>
      <c r="D2398">
        <v>1</v>
      </c>
    </row>
    <row r="2399" spans="3:4" hidden="1" x14ac:dyDescent="0.45">
      <c r="C2399" t="s">
        <v>8220</v>
      </c>
      <c r="D2399">
        <v>0</v>
      </c>
    </row>
    <row r="2400" spans="3:4" hidden="1" x14ac:dyDescent="0.45">
      <c r="C2400" t="s">
        <v>8220</v>
      </c>
      <c r="D2400">
        <v>0</v>
      </c>
    </row>
    <row r="2401" spans="3:4" hidden="1" x14ac:dyDescent="0.45">
      <c r="C2401" t="s">
        <v>8220</v>
      </c>
      <c r="D2401">
        <v>0</v>
      </c>
    </row>
    <row r="2402" spans="3:4" hidden="1" x14ac:dyDescent="0.45">
      <c r="C2402" t="s">
        <v>8220</v>
      </c>
      <c r="D2402">
        <v>0</v>
      </c>
    </row>
    <row r="2403" spans="3:4" x14ac:dyDescent="0.45">
      <c r="C2403" t="s">
        <v>8221</v>
      </c>
      <c r="D2403">
        <v>9</v>
      </c>
    </row>
    <row r="2404" spans="3:4" x14ac:dyDescent="0.45">
      <c r="C2404" t="s">
        <v>8221</v>
      </c>
      <c r="D2404">
        <v>1</v>
      </c>
    </row>
    <row r="2405" spans="3:4" x14ac:dyDescent="0.45">
      <c r="C2405" t="s">
        <v>8221</v>
      </c>
      <c r="D2405">
        <v>12</v>
      </c>
    </row>
    <row r="2406" spans="3:4" x14ac:dyDescent="0.45">
      <c r="C2406" t="s">
        <v>8221</v>
      </c>
      <c r="D2406">
        <v>0</v>
      </c>
    </row>
    <row r="2407" spans="3:4" x14ac:dyDescent="0.45">
      <c r="C2407" t="s">
        <v>8221</v>
      </c>
      <c r="D2407">
        <v>20</v>
      </c>
    </row>
    <row r="2408" spans="3:4" x14ac:dyDescent="0.45">
      <c r="C2408" t="s">
        <v>8221</v>
      </c>
      <c r="D2408">
        <v>16</v>
      </c>
    </row>
    <row r="2409" spans="3:4" x14ac:dyDescent="0.45">
      <c r="C2409" t="s">
        <v>8221</v>
      </c>
      <c r="D2409">
        <v>33</v>
      </c>
    </row>
    <row r="2410" spans="3:4" x14ac:dyDescent="0.45">
      <c r="C2410" t="s">
        <v>8221</v>
      </c>
      <c r="D2410">
        <v>2</v>
      </c>
    </row>
    <row r="2411" spans="3:4" x14ac:dyDescent="0.45">
      <c r="C2411" t="s">
        <v>8221</v>
      </c>
      <c r="D2411">
        <v>6</v>
      </c>
    </row>
    <row r="2412" spans="3:4" x14ac:dyDescent="0.45">
      <c r="C2412" t="s">
        <v>8221</v>
      </c>
      <c r="D2412">
        <v>0</v>
      </c>
    </row>
    <row r="2413" spans="3:4" x14ac:dyDescent="0.45">
      <c r="C2413" t="s">
        <v>8221</v>
      </c>
      <c r="D2413">
        <v>3</v>
      </c>
    </row>
    <row r="2414" spans="3:4" x14ac:dyDescent="0.45">
      <c r="C2414" t="s">
        <v>8221</v>
      </c>
      <c r="D2414">
        <v>0</v>
      </c>
    </row>
    <row r="2415" spans="3:4" x14ac:dyDescent="0.45">
      <c r="C2415" t="s">
        <v>8221</v>
      </c>
      <c r="D2415">
        <v>3</v>
      </c>
    </row>
    <row r="2416" spans="3:4" x14ac:dyDescent="0.45">
      <c r="C2416" t="s">
        <v>8221</v>
      </c>
      <c r="D2416">
        <v>13</v>
      </c>
    </row>
    <row r="2417" spans="3:4" x14ac:dyDescent="0.45">
      <c r="C2417" t="s">
        <v>8221</v>
      </c>
      <c r="D2417">
        <v>6</v>
      </c>
    </row>
    <row r="2418" spans="3:4" x14ac:dyDescent="0.45">
      <c r="C2418" t="s">
        <v>8221</v>
      </c>
      <c r="D2418">
        <v>1</v>
      </c>
    </row>
    <row r="2419" spans="3:4" x14ac:dyDescent="0.45">
      <c r="C2419" t="s">
        <v>8221</v>
      </c>
      <c r="D2419">
        <v>0</v>
      </c>
    </row>
    <row r="2420" spans="3:4" x14ac:dyDescent="0.45">
      <c r="C2420" t="s">
        <v>8221</v>
      </c>
      <c r="D2420">
        <v>5</v>
      </c>
    </row>
    <row r="2421" spans="3:4" x14ac:dyDescent="0.45">
      <c r="C2421" t="s">
        <v>8221</v>
      </c>
      <c r="D2421">
        <v>0</v>
      </c>
    </row>
    <row r="2422" spans="3:4" x14ac:dyDescent="0.45">
      <c r="C2422" t="s">
        <v>8221</v>
      </c>
      <c r="D2422">
        <v>36</v>
      </c>
    </row>
    <row r="2423" spans="3:4" x14ac:dyDescent="0.45">
      <c r="C2423" t="s">
        <v>8221</v>
      </c>
      <c r="D2423">
        <v>1</v>
      </c>
    </row>
    <row r="2424" spans="3:4" x14ac:dyDescent="0.45">
      <c r="C2424" t="s">
        <v>8221</v>
      </c>
      <c r="D2424">
        <v>1</v>
      </c>
    </row>
    <row r="2425" spans="3:4" x14ac:dyDescent="0.45">
      <c r="C2425" t="s">
        <v>8221</v>
      </c>
      <c r="D2425">
        <v>1</v>
      </c>
    </row>
    <row r="2426" spans="3:4" x14ac:dyDescent="0.45">
      <c r="C2426" t="s">
        <v>8221</v>
      </c>
      <c r="D2426">
        <v>9</v>
      </c>
    </row>
    <row r="2427" spans="3:4" x14ac:dyDescent="0.45">
      <c r="C2427" t="s">
        <v>8221</v>
      </c>
      <c r="D2427">
        <v>1</v>
      </c>
    </row>
    <row r="2428" spans="3:4" x14ac:dyDescent="0.45">
      <c r="C2428" t="s">
        <v>8221</v>
      </c>
      <c r="D2428">
        <v>0</v>
      </c>
    </row>
    <row r="2429" spans="3:4" x14ac:dyDescent="0.45">
      <c r="C2429" t="s">
        <v>8221</v>
      </c>
      <c r="D2429">
        <v>1</v>
      </c>
    </row>
    <row r="2430" spans="3:4" x14ac:dyDescent="0.45">
      <c r="C2430" t="s">
        <v>8221</v>
      </c>
      <c r="D2430">
        <v>1</v>
      </c>
    </row>
    <row r="2431" spans="3:4" x14ac:dyDescent="0.45">
      <c r="C2431" t="s">
        <v>8221</v>
      </c>
      <c r="D2431">
        <v>4</v>
      </c>
    </row>
    <row r="2432" spans="3:4" x14ac:dyDescent="0.45">
      <c r="C2432" t="s">
        <v>8221</v>
      </c>
      <c r="D2432">
        <v>2</v>
      </c>
    </row>
    <row r="2433" spans="3:4" x14ac:dyDescent="0.45">
      <c r="C2433" t="s">
        <v>8221</v>
      </c>
      <c r="D2433">
        <v>2</v>
      </c>
    </row>
    <row r="2434" spans="3:4" x14ac:dyDescent="0.45">
      <c r="C2434" t="s">
        <v>8221</v>
      </c>
      <c r="D2434">
        <v>2</v>
      </c>
    </row>
    <row r="2435" spans="3:4" x14ac:dyDescent="0.45">
      <c r="C2435" t="s">
        <v>8221</v>
      </c>
      <c r="D2435">
        <v>0</v>
      </c>
    </row>
    <row r="2436" spans="3:4" x14ac:dyDescent="0.45">
      <c r="C2436" t="s">
        <v>8221</v>
      </c>
      <c r="D2436">
        <v>2</v>
      </c>
    </row>
    <row r="2437" spans="3:4" x14ac:dyDescent="0.45">
      <c r="C2437" t="s">
        <v>8221</v>
      </c>
      <c r="D2437">
        <v>4</v>
      </c>
    </row>
    <row r="2438" spans="3:4" x14ac:dyDescent="0.45">
      <c r="C2438" t="s">
        <v>8221</v>
      </c>
      <c r="D2438">
        <v>2</v>
      </c>
    </row>
    <row r="2439" spans="3:4" x14ac:dyDescent="0.45">
      <c r="C2439" t="s">
        <v>8221</v>
      </c>
      <c r="D2439">
        <v>0</v>
      </c>
    </row>
    <row r="2440" spans="3:4" x14ac:dyDescent="0.45">
      <c r="C2440" t="s">
        <v>8221</v>
      </c>
      <c r="D2440">
        <v>1</v>
      </c>
    </row>
    <row r="2441" spans="3:4" x14ac:dyDescent="0.45">
      <c r="C2441" t="s">
        <v>8221</v>
      </c>
      <c r="D2441">
        <v>0</v>
      </c>
    </row>
    <row r="2442" spans="3:4" x14ac:dyDescent="0.45">
      <c r="C2442" t="s">
        <v>8221</v>
      </c>
      <c r="D2442">
        <v>2</v>
      </c>
    </row>
    <row r="2443" spans="3:4" hidden="1" x14ac:dyDescent="0.45">
      <c r="C2443" t="s">
        <v>8219</v>
      </c>
      <c r="D2443">
        <v>109</v>
      </c>
    </row>
    <row r="2444" spans="3:4" hidden="1" x14ac:dyDescent="0.45">
      <c r="C2444" t="s">
        <v>8219</v>
      </c>
      <c r="D2444">
        <v>372</v>
      </c>
    </row>
    <row r="2445" spans="3:4" hidden="1" x14ac:dyDescent="0.45">
      <c r="C2445" t="s">
        <v>8219</v>
      </c>
      <c r="D2445">
        <v>311</v>
      </c>
    </row>
    <row r="2446" spans="3:4" hidden="1" x14ac:dyDescent="0.45">
      <c r="C2446" t="s">
        <v>8219</v>
      </c>
      <c r="D2446">
        <v>61</v>
      </c>
    </row>
    <row r="2447" spans="3:4" hidden="1" x14ac:dyDescent="0.45">
      <c r="C2447" t="s">
        <v>8219</v>
      </c>
      <c r="D2447">
        <v>115</v>
      </c>
    </row>
    <row r="2448" spans="3:4" hidden="1" x14ac:dyDescent="0.45">
      <c r="C2448" t="s">
        <v>8219</v>
      </c>
      <c r="D2448">
        <v>111</v>
      </c>
    </row>
    <row r="2449" spans="3:4" hidden="1" x14ac:dyDescent="0.45">
      <c r="C2449" t="s">
        <v>8219</v>
      </c>
      <c r="D2449">
        <v>337</v>
      </c>
    </row>
    <row r="2450" spans="3:4" hidden="1" x14ac:dyDescent="0.45">
      <c r="C2450" t="s">
        <v>8219</v>
      </c>
      <c r="D2450">
        <v>9</v>
      </c>
    </row>
    <row r="2451" spans="3:4" hidden="1" x14ac:dyDescent="0.45">
      <c r="C2451" t="s">
        <v>8219</v>
      </c>
      <c r="D2451">
        <v>120</v>
      </c>
    </row>
    <row r="2452" spans="3:4" hidden="1" x14ac:dyDescent="0.45">
      <c r="C2452" t="s">
        <v>8219</v>
      </c>
      <c r="D2452">
        <v>102</v>
      </c>
    </row>
    <row r="2453" spans="3:4" hidden="1" x14ac:dyDescent="0.45">
      <c r="C2453" t="s">
        <v>8219</v>
      </c>
      <c r="D2453">
        <v>186</v>
      </c>
    </row>
    <row r="2454" spans="3:4" hidden="1" x14ac:dyDescent="0.45">
      <c r="C2454" t="s">
        <v>8219</v>
      </c>
      <c r="D2454">
        <v>15</v>
      </c>
    </row>
    <row r="2455" spans="3:4" hidden="1" x14ac:dyDescent="0.45">
      <c r="C2455" t="s">
        <v>8219</v>
      </c>
      <c r="D2455">
        <v>67</v>
      </c>
    </row>
    <row r="2456" spans="3:4" hidden="1" x14ac:dyDescent="0.45">
      <c r="C2456" t="s">
        <v>8219</v>
      </c>
      <c r="D2456">
        <v>130</v>
      </c>
    </row>
    <row r="2457" spans="3:4" hidden="1" x14ac:dyDescent="0.45">
      <c r="C2457" t="s">
        <v>8219</v>
      </c>
      <c r="D2457">
        <v>16</v>
      </c>
    </row>
    <row r="2458" spans="3:4" hidden="1" x14ac:dyDescent="0.45">
      <c r="C2458" t="s">
        <v>8219</v>
      </c>
      <c r="D2458">
        <v>67</v>
      </c>
    </row>
    <row r="2459" spans="3:4" hidden="1" x14ac:dyDescent="0.45">
      <c r="C2459" t="s">
        <v>8219</v>
      </c>
      <c r="D2459">
        <v>124</v>
      </c>
    </row>
    <row r="2460" spans="3:4" hidden="1" x14ac:dyDescent="0.45">
      <c r="C2460" t="s">
        <v>8219</v>
      </c>
      <c r="D2460">
        <v>80</v>
      </c>
    </row>
    <row r="2461" spans="3:4" hidden="1" x14ac:dyDescent="0.45">
      <c r="C2461" t="s">
        <v>8219</v>
      </c>
      <c r="D2461">
        <v>282</v>
      </c>
    </row>
    <row r="2462" spans="3:4" hidden="1" x14ac:dyDescent="0.45">
      <c r="C2462" t="s">
        <v>8219</v>
      </c>
      <c r="D2462">
        <v>68</v>
      </c>
    </row>
    <row r="2463" spans="3:4" hidden="1" x14ac:dyDescent="0.45">
      <c r="C2463" t="s">
        <v>8219</v>
      </c>
      <c r="D2463">
        <v>86</v>
      </c>
    </row>
    <row r="2464" spans="3:4" hidden="1" x14ac:dyDescent="0.45">
      <c r="C2464" t="s">
        <v>8219</v>
      </c>
      <c r="D2464">
        <v>115</v>
      </c>
    </row>
    <row r="2465" spans="3:4" hidden="1" x14ac:dyDescent="0.45">
      <c r="C2465" t="s">
        <v>8219</v>
      </c>
      <c r="D2465">
        <v>75</v>
      </c>
    </row>
    <row r="2466" spans="3:4" hidden="1" x14ac:dyDescent="0.45">
      <c r="C2466" t="s">
        <v>8219</v>
      </c>
      <c r="D2466">
        <v>43</v>
      </c>
    </row>
    <row r="2467" spans="3:4" hidden="1" x14ac:dyDescent="0.45">
      <c r="C2467" t="s">
        <v>8219</v>
      </c>
      <c r="D2467">
        <v>48</v>
      </c>
    </row>
    <row r="2468" spans="3:4" hidden="1" x14ac:dyDescent="0.45">
      <c r="C2468" t="s">
        <v>8219</v>
      </c>
      <c r="D2468">
        <v>52</v>
      </c>
    </row>
    <row r="2469" spans="3:4" hidden="1" x14ac:dyDescent="0.45">
      <c r="C2469" t="s">
        <v>8219</v>
      </c>
      <c r="D2469">
        <v>43</v>
      </c>
    </row>
    <row r="2470" spans="3:4" hidden="1" x14ac:dyDescent="0.45">
      <c r="C2470" t="s">
        <v>8219</v>
      </c>
      <c r="D2470">
        <v>58</v>
      </c>
    </row>
    <row r="2471" spans="3:4" hidden="1" x14ac:dyDescent="0.45">
      <c r="C2471" t="s">
        <v>8219</v>
      </c>
      <c r="D2471">
        <v>47</v>
      </c>
    </row>
    <row r="2472" spans="3:4" hidden="1" x14ac:dyDescent="0.45">
      <c r="C2472" t="s">
        <v>8219</v>
      </c>
      <c r="D2472">
        <v>36</v>
      </c>
    </row>
    <row r="2473" spans="3:4" hidden="1" x14ac:dyDescent="0.45">
      <c r="C2473" t="s">
        <v>8219</v>
      </c>
      <c r="D2473">
        <v>17</v>
      </c>
    </row>
    <row r="2474" spans="3:4" hidden="1" x14ac:dyDescent="0.45">
      <c r="C2474" t="s">
        <v>8219</v>
      </c>
      <c r="D2474">
        <v>104</v>
      </c>
    </row>
    <row r="2475" spans="3:4" hidden="1" x14ac:dyDescent="0.45">
      <c r="C2475" t="s">
        <v>8219</v>
      </c>
      <c r="D2475">
        <v>47</v>
      </c>
    </row>
    <row r="2476" spans="3:4" hidden="1" x14ac:dyDescent="0.45">
      <c r="C2476" t="s">
        <v>8219</v>
      </c>
      <c r="D2476">
        <v>38</v>
      </c>
    </row>
    <row r="2477" spans="3:4" hidden="1" x14ac:dyDescent="0.45">
      <c r="C2477" t="s">
        <v>8219</v>
      </c>
      <c r="D2477">
        <v>81</v>
      </c>
    </row>
    <row r="2478" spans="3:4" hidden="1" x14ac:dyDescent="0.45">
      <c r="C2478" t="s">
        <v>8219</v>
      </c>
      <c r="D2478">
        <v>55</v>
      </c>
    </row>
    <row r="2479" spans="3:4" hidden="1" x14ac:dyDescent="0.45">
      <c r="C2479" t="s">
        <v>8219</v>
      </c>
      <c r="D2479">
        <v>41</v>
      </c>
    </row>
    <row r="2480" spans="3:4" hidden="1" x14ac:dyDescent="0.45">
      <c r="C2480" t="s">
        <v>8219</v>
      </c>
      <c r="D2480">
        <v>79</v>
      </c>
    </row>
    <row r="2481" spans="3:4" hidden="1" x14ac:dyDescent="0.45">
      <c r="C2481" t="s">
        <v>8219</v>
      </c>
      <c r="D2481">
        <v>16</v>
      </c>
    </row>
    <row r="2482" spans="3:4" hidden="1" x14ac:dyDescent="0.45">
      <c r="C2482" t="s">
        <v>8219</v>
      </c>
      <c r="D2482">
        <v>8</v>
      </c>
    </row>
    <row r="2483" spans="3:4" hidden="1" x14ac:dyDescent="0.45">
      <c r="C2483" t="s">
        <v>8219</v>
      </c>
      <c r="D2483">
        <v>95</v>
      </c>
    </row>
    <row r="2484" spans="3:4" hidden="1" x14ac:dyDescent="0.45">
      <c r="C2484" t="s">
        <v>8219</v>
      </c>
      <c r="D2484">
        <v>25</v>
      </c>
    </row>
    <row r="2485" spans="3:4" hidden="1" x14ac:dyDescent="0.45">
      <c r="C2485" t="s">
        <v>8219</v>
      </c>
      <c r="D2485">
        <v>19</v>
      </c>
    </row>
    <row r="2486" spans="3:4" hidden="1" x14ac:dyDescent="0.45">
      <c r="C2486" t="s">
        <v>8219</v>
      </c>
      <c r="D2486">
        <v>90</v>
      </c>
    </row>
    <row r="2487" spans="3:4" hidden="1" x14ac:dyDescent="0.45">
      <c r="C2487" t="s">
        <v>8219</v>
      </c>
      <c r="D2487">
        <v>41</v>
      </c>
    </row>
    <row r="2488" spans="3:4" hidden="1" x14ac:dyDescent="0.45">
      <c r="C2488" t="s">
        <v>8219</v>
      </c>
      <c r="D2488">
        <v>30</v>
      </c>
    </row>
    <row r="2489" spans="3:4" hidden="1" x14ac:dyDescent="0.45">
      <c r="C2489" t="s">
        <v>8219</v>
      </c>
      <c r="D2489">
        <v>38</v>
      </c>
    </row>
    <row r="2490" spans="3:4" hidden="1" x14ac:dyDescent="0.45">
      <c r="C2490" t="s">
        <v>8219</v>
      </c>
      <c r="D2490">
        <v>65</v>
      </c>
    </row>
    <row r="2491" spans="3:4" hidden="1" x14ac:dyDescent="0.45">
      <c r="C2491" t="s">
        <v>8219</v>
      </c>
      <c r="D2491">
        <v>75</v>
      </c>
    </row>
    <row r="2492" spans="3:4" hidden="1" x14ac:dyDescent="0.45">
      <c r="C2492" t="s">
        <v>8219</v>
      </c>
      <c r="D2492">
        <v>16</v>
      </c>
    </row>
    <row r="2493" spans="3:4" hidden="1" x14ac:dyDescent="0.45">
      <c r="C2493" t="s">
        <v>8219</v>
      </c>
      <c r="D2493">
        <v>10</v>
      </c>
    </row>
    <row r="2494" spans="3:4" hidden="1" x14ac:dyDescent="0.45">
      <c r="C2494" t="s">
        <v>8219</v>
      </c>
      <c r="D2494">
        <v>27</v>
      </c>
    </row>
    <row r="2495" spans="3:4" hidden="1" x14ac:dyDescent="0.45">
      <c r="C2495" t="s">
        <v>8219</v>
      </c>
      <c r="D2495">
        <v>259</v>
      </c>
    </row>
    <row r="2496" spans="3:4" hidden="1" x14ac:dyDescent="0.45">
      <c r="C2496" t="s">
        <v>8219</v>
      </c>
      <c r="D2496">
        <v>39</v>
      </c>
    </row>
    <row r="2497" spans="3:4" hidden="1" x14ac:dyDescent="0.45">
      <c r="C2497" t="s">
        <v>8219</v>
      </c>
      <c r="D2497">
        <v>42</v>
      </c>
    </row>
    <row r="2498" spans="3:4" hidden="1" x14ac:dyDescent="0.45">
      <c r="C2498" t="s">
        <v>8219</v>
      </c>
      <c r="D2498">
        <v>10</v>
      </c>
    </row>
    <row r="2499" spans="3:4" hidden="1" x14ac:dyDescent="0.45">
      <c r="C2499" t="s">
        <v>8219</v>
      </c>
      <c r="D2499">
        <v>56</v>
      </c>
    </row>
    <row r="2500" spans="3:4" hidden="1" x14ac:dyDescent="0.45">
      <c r="C2500" t="s">
        <v>8219</v>
      </c>
      <c r="D2500">
        <v>20</v>
      </c>
    </row>
    <row r="2501" spans="3:4" hidden="1" x14ac:dyDescent="0.45">
      <c r="C2501" t="s">
        <v>8219</v>
      </c>
      <c r="D2501">
        <v>170</v>
      </c>
    </row>
    <row r="2502" spans="3:4" hidden="1" x14ac:dyDescent="0.45">
      <c r="C2502" t="s">
        <v>8219</v>
      </c>
      <c r="D2502">
        <v>29</v>
      </c>
    </row>
    <row r="2503" spans="3:4" x14ac:dyDescent="0.45">
      <c r="C2503" t="s">
        <v>8221</v>
      </c>
      <c r="D2503">
        <v>7</v>
      </c>
    </row>
    <row r="2504" spans="3:4" x14ac:dyDescent="0.45">
      <c r="C2504" t="s">
        <v>8221</v>
      </c>
      <c r="D2504">
        <v>5</v>
      </c>
    </row>
    <row r="2505" spans="3:4" x14ac:dyDescent="0.45">
      <c r="C2505" t="s">
        <v>8221</v>
      </c>
      <c r="D2505">
        <v>0</v>
      </c>
    </row>
    <row r="2506" spans="3:4" x14ac:dyDescent="0.45">
      <c r="C2506" t="s">
        <v>8221</v>
      </c>
      <c r="D2506">
        <v>0</v>
      </c>
    </row>
    <row r="2507" spans="3:4" x14ac:dyDescent="0.45">
      <c r="C2507" t="s">
        <v>8221</v>
      </c>
      <c r="D2507">
        <v>0</v>
      </c>
    </row>
    <row r="2508" spans="3:4" x14ac:dyDescent="0.45">
      <c r="C2508" t="s">
        <v>8221</v>
      </c>
      <c r="D2508">
        <v>2</v>
      </c>
    </row>
    <row r="2509" spans="3:4" x14ac:dyDescent="0.45">
      <c r="C2509" t="s">
        <v>8221</v>
      </c>
      <c r="D2509">
        <v>0</v>
      </c>
    </row>
    <row r="2510" spans="3:4" x14ac:dyDescent="0.45">
      <c r="C2510" t="s">
        <v>8221</v>
      </c>
      <c r="D2510">
        <v>0</v>
      </c>
    </row>
    <row r="2511" spans="3:4" x14ac:dyDescent="0.45">
      <c r="C2511" t="s">
        <v>8221</v>
      </c>
      <c r="D2511">
        <v>28</v>
      </c>
    </row>
    <row r="2512" spans="3:4" x14ac:dyDescent="0.45">
      <c r="C2512" t="s">
        <v>8221</v>
      </c>
      <c r="D2512">
        <v>2</v>
      </c>
    </row>
    <row r="2513" spans="3:4" x14ac:dyDescent="0.45">
      <c r="C2513" t="s">
        <v>8221</v>
      </c>
      <c r="D2513">
        <v>0</v>
      </c>
    </row>
    <row r="2514" spans="3:4" x14ac:dyDescent="0.45">
      <c r="C2514" t="s">
        <v>8221</v>
      </c>
      <c r="D2514">
        <v>0</v>
      </c>
    </row>
    <row r="2515" spans="3:4" x14ac:dyDescent="0.45">
      <c r="C2515" t="s">
        <v>8221</v>
      </c>
      <c r="D2515">
        <v>0</v>
      </c>
    </row>
    <row r="2516" spans="3:4" x14ac:dyDescent="0.45">
      <c r="C2516" t="s">
        <v>8221</v>
      </c>
      <c r="D2516">
        <v>4</v>
      </c>
    </row>
    <row r="2517" spans="3:4" x14ac:dyDescent="0.45">
      <c r="C2517" t="s">
        <v>8221</v>
      </c>
      <c r="D2517">
        <v>12</v>
      </c>
    </row>
    <row r="2518" spans="3:4" x14ac:dyDescent="0.45">
      <c r="C2518" t="s">
        <v>8221</v>
      </c>
      <c r="D2518">
        <v>0</v>
      </c>
    </row>
    <row r="2519" spans="3:4" x14ac:dyDescent="0.45">
      <c r="C2519" t="s">
        <v>8221</v>
      </c>
      <c r="D2519">
        <v>33</v>
      </c>
    </row>
    <row r="2520" spans="3:4" x14ac:dyDescent="0.45">
      <c r="C2520" t="s">
        <v>8221</v>
      </c>
      <c r="D2520">
        <v>0</v>
      </c>
    </row>
    <row r="2521" spans="3:4" x14ac:dyDescent="0.45">
      <c r="C2521" t="s">
        <v>8221</v>
      </c>
      <c r="D2521">
        <v>4</v>
      </c>
    </row>
    <row r="2522" spans="3:4" x14ac:dyDescent="0.45">
      <c r="C2522" t="s">
        <v>8221</v>
      </c>
      <c r="D2522">
        <v>0</v>
      </c>
    </row>
    <row r="2523" spans="3:4" hidden="1" x14ac:dyDescent="0.45">
      <c r="C2523" t="s">
        <v>8219</v>
      </c>
      <c r="D2523">
        <v>132</v>
      </c>
    </row>
    <row r="2524" spans="3:4" hidden="1" x14ac:dyDescent="0.45">
      <c r="C2524" t="s">
        <v>8219</v>
      </c>
      <c r="D2524">
        <v>27</v>
      </c>
    </row>
    <row r="2525" spans="3:4" hidden="1" x14ac:dyDescent="0.45">
      <c r="C2525" t="s">
        <v>8219</v>
      </c>
      <c r="D2525">
        <v>26</v>
      </c>
    </row>
    <row r="2526" spans="3:4" hidden="1" x14ac:dyDescent="0.45">
      <c r="C2526" t="s">
        <v>8219</v>
      </c>
      <c r="D2526">
        <v>43</v>
      </c>
    </row>
    <row r="2527" spans="3:4" hidden="1" x14ac:dyDescent="0.45">
      <c r="C2527" t="s">
        <v>8219</v>
      </c>
      <c r="D2527">
        <v>80</v>
      </c>
    </row>
    <row r="2528" spans="3:4" hidden="1" x14ac:dyDescent="0.45">
      <c r="C2528" t="s">
        <v>8219</v>
      </c>
      <c r="D2528">
        <v>33</v>
      </c>
    </row>
    <row r="2529" spans="3:4" hidden="1" x14ac:dyDescent="0.45">
      <c r="C2529" t="s">
        <v>8219</v>
      </c>
      <c r="D2529">
        <v>71</v>
      </c>
    </row>
    <row r="2530" spans="3:4" hidden="1" x14ac:dyDescent="0.45">
      <c r="C2530" t="s">
        <v>8219</v>
      </c>
      <c r="D2530">
        <v>81</v>
      </c>
    </row>
    <row r="2531" spans="3:4" hidden="1" x14ac:dyDescent="0.45">
      <c r="C2531" t="s">
        <v>8219</v>
      </c>
      <c r="D2531">
        <v>76</v>
      </c>
    </row>
    <row r="2532" spans="3:4" hidden="1" x14ac:dyDescent="0.45">
      <c r="C2532" t="s">
        <v>8219</v>
      </c>
      <c r="D2532">
        <v>48</v>
      </c>
    </row>
    <row r="2533" spans="3:4" hidden="1" x14ac:dyDescent="0.45">
      <c r="C2533" t="s">
        <v>8219</v>
      </c>
      <c r="D2533">
        <v>61</v>
      </c>
    </row>
    <row r="2534" spans="3:4" hidden="1" x14ac:dyDescent="0.45">
      <c r="C2534" t="s">
        <v>8219</v>
      </c>
      <c r="D2534">
        <v>60</v>
      </c>
    </row>
    <row r="2535" spans="3:4" hidden="1" x14ac:dyDescent="0.45">
      <c r="C2535" t="s">
        <v>8219</v>
      </c>
      <c r="D2535">
        <v>136</v>
      </c>
    </row>
    <row r="2536" spans="3:4" hidden="1" x14ac:dyDescent="0.45">
      <c r="C2536" t="s">
        <v>8219</v>
      </c>
      <c r="D2536">
        <v>14</v>
      </c>
    </row>
    <row r="2537" spans="3:4" hidden="1" x14ac:dyDescent="0.45">
      <c r="C2537" t="s">
        <v>8219</v>
      </c>
      <c r="D2537">
        <v>78</v>
      </c>
    </row>
    <row r="2538" spans="3:4" hidden="1" x14ac:dyDescent="0.45">
      <c r="C2538" t="s">
        <v>8219</v>
      </c>
      <c r="D2538">
        <v>4</v>
      </c>
    </row>
    <row r="2539" spans="3:4" hidden="1" x14ac:dyDescent="0.45">
      <c r="C2539" t="s">
        <v>8219</v>
      </c>
      <c r="D2539">
        <v>11</v>
      </c>
    </row>
    <row r="2540" spans="3:4" hidden="1" x14ac:dyDescent="0.45">
      <c r="C2540" t="s">
        <v>8219</v>
      </c>
      <c r="D2540">
        <v>185</v>
      </c>
    </row>
    <row r="2541" spans="3:4" hidden="1" x14ac:dyDescent="0.45">
      <c r="C2541" t="s">
        <v>8219</v>
      </c>
      <c r="D2541">
        <v>59</v>
      </c>
    </row>
    <row r="2542" spans="3:4" hidden="1" x14ac:dyDescent="0.45">
      <c r="C2542" t="s">
        <v>8219</v>
      </c>
      <c r="D2542">
        <v>27</v>
      </c>
    </row>
    <row r="2543" spans="3:4" hidden="1" x14ac:dyDescent="0.45">
      <c r="C2543" t="s">
        <v>8219</v>
      </c>
      <c r="D2543">
        <v>63</v>
      </c>
    </row>
    <row r="2544" spans="3:4" hidden="1" x14ac:dyDescent="0.45">
      <c r="C2544" t="s">
        <v>8219</v>
      </c>
      <c r="D2544">
        <v>13</v>
      </c>
    </row>
    <row r="2545" spans="3:4" hidden="1" x14ac:dyDescent="0.45">
      <c r="C2545" t="s">
        <v>8219</v>
      </c>
      <c r="D2545">
        <v>13</v>
      </c>
    </row>
    <row r="2546" spans="3:4" hidden="1" x14ac:dyDescent="0.45">
      <c r="C2546" t="s">
        <v>8219</v>
      </c>
      <c r="D2546">
        <v>57</v>
      </c>
    </row>
    <row r="2547" spans="3:4" hidden="1" x14ac:dyDescent="0.45">
      <c r="C2547" t="s">
        <v>8219</v>
      </c>
      <c r="D2547">
        <v>61</v>
      </c>
    </row>
    <row r="2548" spans="3:4" hidden="1" x14ac:dyDescent="0.45">
      <c r="C2548" t="s">
        <v>8219</v>
      </c>
      <c r="D2548">
        <v>65</v>
      </c>
    </row>
    <row r="2549" spans="3:4" hidden="1" x14ac:dyDescent="0.45">
      <c r="C2549" t="s">
        <v>8219</v>
      </c>
      <c r="D2549">
        <v>134</v>
      </c>
    </row>
    <row r="2550" spans="3:4" hidden="1" x14ac:dyDescent="0.45">
      <c r="C2550" t="s">
        <v>8219</v>
      </c>
      <c r="D2550">
        <v>37</v>
      </c>
    </row>
    <row r="2551" spans="3:4" hidden="1" x14ac:dyDescent="0.45">
      <c r="C2551" t="s">
        <v>8219</v>
      </c>
      <c r="D2551">
        <v>37</v>
      </c>
    </row>
    <row r="2552" spans="3:4" hidden="1" x14ac:dyDescent="0.45">
      <c r="C2552" t="s">
        <v>8219</v>
      </c>
      <c r="D2552">
        <v>150</v>
      </c>
    </row>
    <row r="2553" spans="3:4" hidden="1" x14ac:dyDescent="0.45">
      <c r="C2553" t="s">
        <v>8219</v>
      </c>
      <c r="D2553">
        <v>56</v>
      </c>
    </row>
    <row r="2554" spans="3:4" hidden="1" x14ac:dyDescent="0.45">
      <c r="C2554" t="s">
        <v>8219</v>
      </c>
      <c r="D2554">
        <v>18</v>
      </c>
    </row>
    <row r="2555" spans="3:4" hidden="1" x14ac:dyDescent="0.45">
      <c r="C2555" t="s">
        <v>8219</v>
      </c>
      <c r="D2555">
        <v>60</v>
      </c>
    </row>
    <row r="2556" spans="3:4" hidden="1" x14ac:dyDescent="0.45">
      <c r="C2556" t="s">
        <v>8219</v>
      </c>
      <c r="D2556">
        <v>67</v>
      </c>
    </row>
    <row r="2557" spans="3:4" hidden="1" x14ac:dyDescent="0.45">
      <c r="C2557" t="s">
        <v>8219</v>
      </c>
      <c r="D2557">
        <v>35</v>
      </c>
    </row>
    <row r="2558" spans="3:4" hidden="1" x14ac:dyDescent="0.45">
      <c r="C2558" t="s">
        <v>8219</v>
      </c>
      <c r="D2558">
        <v>34</v>
      </c>
    </row>
    <row r="2559" spans="3:4" hidden="1" x14ac:dyDescent="0.45">
      <c r="C2559" t="s">
        <v>8219</v>
      </c>
      <c r="D2559">
        <v>36</v>
      </c>
    </row>
    <row r="2560" spans="3:4" hidden="1" x14ac:dyDescent="0.45">
      <c r="C2560" t="s">
        <v>8219</v>
      </c>
      <c r="D2560">
        <v>18</v>
      </c>
    </row>
    <row r="2561" spans="3:4" hidden="1" x14ac:dyDescent="0.45">
      <c r="C2561" t="s">
        <v>8219</v>
      </c>
      <c r="D2561">
        <v>25</v>
      </c>
    </row>
    <row r="2562" spans="3:4" hidden="1" x14ac:dyDescent="0.45">
      <c r="C2562" t="s">
        <v>8219</v>
      </c>
      <c r="D2562">
        <v>21</v>
      </c>
    </row>
    <row r="2563" spans="3:4" hidden="1" x14ac:dyDescent="0.45">
      <c r="C2563" t="s">
        <v>8220</v>
      </c>
      <c r="D2563">
        <v>0</v>
      </c>
    </row>
    <row r="2564" spans="3:4" hidden="1" x14ac:dyDescent="0.45">
      <c r="C2564" t="s">
        <v>8220</v>
      </c>
      <c r="D2564">
        <v>3</v>
      </c>
    </row>
    <row r="2565" spans="3:4" hidden="1" x14ac:dyDescent="0.45">
      <c r="C2565" t="s">
        <v>8220</v>
      </c>
      <c r="D2565">
        <v>0</v>
      </c>
    </row>
    <row r="2566" spans="3:4" hidden="1" x14ac:dyDescent="0.45">
      <c r="C2566" t="s">
        <v>8220</v>
      </c>
      <c r="D2566">
        <v>0</v>
      </c>
    </row>
    <row r="2567" spans="3:4" hidden="1" x14ac:dyDescent="0.45">
      <c r="C2567" t="s">
        <v>8220</v>
      </c>
      <c r="D2567">
        <v>1</v>
      </c>
    </row>
    <row r="2568" spans="3:4" hidden="1" x14ac:dyDescent="0.45">
      <c r="C2568" t="s">
        <v>8220</v>
      </c>
      <c r="D2568">
        <v>0</v>
      </c>
    </row>
    <row r="2569" spans="3:4" hidden="1" x14ac:dyDescent="0.45">
      <c r="C2569" t="s">
        <v>8220</v>
      </c>
      <c r="D2569">
        <v>2</v>
      </c>
    </row>
    <row r="2570" spans="3:4" hidden="1" x14ac:dyDescent="0.45">
      <c r="C2570" t="s">
        <v>8220</v>
      </c>
      <c r="D2570">
        <v>1</v>
      </c>
    </row>
    <row r="2571" spans="3:4" hidden="1" x14ac:dyDescent="0.45">
      <c r="C2571" t="s">
        <v>8220</v>
      </c>
      <c r="D2571">
        <v>2</v>
      </c>
    </row>
    <row r="2572" spans="3:4" hidden="1" x14ac:dyDescent="0.45">
      <c r="C2572" t="s">
        <v>8220</v>
      </c>
      <c r="D2572">
        <v>2</v>
      </c>
    </row>
    <row r="2573" spans="3:4" hidden="1" x14ac:dyDescent="0.45">
      <c r="C2573" t="s">
        <v>8220</v>
      </c>
      <c r="D2573">
        <v>4</v>
      </c>
    </row>
    <row r="2574" spans="3:4" hidden="1" x14ac:dyDescent="0.45">
      <c r="C2574" t="s">
        <v>8220</v>
      </c>
      <c r="D2574">
        <v>0</v>
      </c>
    </row>
    <row r="2575" spans="3:4" hidden="1" x14ac:dyDescent="0.45">
      <c r="C2575" t="s">
        <v>8220</v>
      </c>
      <c r="D2575">
        <v>0</v>
      </c>
    </row>
    <row r="2576" spans="3:4" hidden="1" x14ac:dyDescent="0.45">
      <c r="C2576" t="s">
        <v>8220</v>
      </c>
      <c r="D2576">
        <v>0</v>
      </c>
    </row>
    <row r="2577" spans="3:4" hidden="1" x14ac:dyDescent="0.45">
      <c r="C2577" t="s">
        <v>8220</v>
      </c>
      <c r="D2577">
        <v>0</v>
      </c>
    </row>
    <row r="2578" spans="3:4" hidden="1" x14ac:dyDescent="0.45">
      <c r="C2578" t="s">
        <v>8220</v>
      </c>
      <c r="D2578">
        <v>0</v>
      </c>
    </row>
    <row r="2579" spans="3:4" hidden="1" x14ac:dyDescent="0.45">
      <c r="C2579" t="s">
        <v>8220</v>
      </c>
      <c r="D2579">
        <v>0</v>
      </c>
    </row>
    <row r="2580" spans="3:4" hidden="1" x14ac:dyDescent="0.45">
      <c r="C2580" t="s">
        <v>8220</v>
      </c>
      <c r="D2580">
        <v>0</v>
      </c>
    </row>
    <row r="2581" spans="3:4" hidden="1" x14ac:dyDescent="0.45">
      <c r="C2581" t="s">
        <v>8220</v>
      </c>
      <c r="D2581">
        <v>12</v>
      </c>
    </row>
    <row r="2582" spans="3:4" hidden="1" x14ac:dyDescent="0.45">
      <c r="C2582" t="s">
        <v>8220</v>
      </c>
      <c r="D2582">
        <v>2</v>
      </c>
    </row>
    <row r="2583" spans="3:4" x14ac:dyDescent="0.45">
      <c r="C2583" t="s">
        <v>8221</v>
      </c>
      <c r="D2583">
        <v>11</v>
      </c>
    </row>
    <row r="2584" spans="3:4" x14ac:dyDescent="0.45">
      <c r="C2584" t="s">
        <v>8221</v>
      </c>
      <c r="D2584">
        <v>1</v>
      </c>
    </row>
    <row r="2585" spans="3:4" x14ac:dyDescent="0.45">
      <c r="C2585" t="s">
        <v>8221</v>
      </c>
      <c r="D2585">
        <v>5</v>
      </c>
    </row>
    <row r="2586" spans="3:4" x14ac:dyDescent="0.45">
      <c r="C2586" t="s">
        <v>8221</v>
      </c>
      <c r="D2586">
        <v>0</v>
      </c>
    </row>
    <row r="2587" spans="3:4" x14ac:dyDescent="0.45">
      <c r="C2587" t="s">
        <v>8221</v>
      </c>
      <c r="D2587">
        <v>1</v>
      </c>
    </row>
    <row r="2588" spans="3:4" x14ac:dyDescent="0.45">
      <c r="C2588" t="s">
        <v>8221</v>
      </c>
      <c r="D2588">
        <v>1</v>
      </c>
    </row>
    <row r="2589" spans="3:4" x14ac:dyDescent="0.45">
      <c r="C2589" t="s">
        <v>8221</v>
      </c>
      <c r="D2589">
        <v>6</v>
      </c>
    </row>
    <row r="2590" spans="3:4" x14ac:dyDescent="0.45">
      <c r="C2590" t="s">
        <v>8221</v>
      </c>
      <c r="D2590">
        <v>8</v>
      </c>
    </row>
    <row r="2591" spans="3:4" x14ac:dyDescent="0.45">
      <c r="C2591" t="s">
        <v>8221</v>
      </c>
      <c r="D2591">
        <v>1</v>
      </c>
    </row>
    <row r="2592" spans="3:4" x14ac:dyDescent="0.45">
      <c r="C2592" t="s">
        <v>8221</v>
      </c>
      <c r="D2592">
        <v>0</v>
      </c>
    </row>
    <row r="2593" spans="3:4" x14ac:dyDescent="0.45">
      <c r="C2593" t="s">
        <v>8221</v>
      </c>
      <c r="D2593">
        <v>2</v>
      </c>
    </row>
    <row r="2594" spans="3:4" x14ac:dyDescent="0.45">
      <c r="C2594" t="s">
        <v>8221</v>
      </c>
      <c r="D2594">
        <v>1</v>
      </c>
    </row>
    <row r="2595" spans="3:4" x14ac:dyDescent="0.45">
      <c r="C2595" t="s">
        <v>8221</v>
      </c>
      <c r="D2595">
        <v>0</v>
      </c>
    </row>
    <row r="2596" spans="3:4" x14ac:dyDescent="0.45">
      <c r="C2596" t="s">
        <v>8221</v>
      </c>
      <c r="D2596">
        <v>1</v>
      </c>
    </row>
    <row r="2597" spans="3:4" x14ac:dyDescent="0.45">
      <c r="C2597" t="s">
        <v>8221</v>
      </c>
      <c r="D2597">
        <v>19</v>
      </c>
    </row>
    <row r="2598" spans="3:4" x14ac:dyDescent="0.45">
      <c r="C2598" t="s">
        <v>8221</v>
      </c>
      <c r="D2598">
        <v>27</v>
      </c>
    </row>
    <row r="2599" spans="3:4" x14ac:dyDescent="0.45">
      <c r="C2599" t="s">
        <v>8221</v>
      </c>
      <c r="D2599">
        <v>7</v>
      </c>
    </row>
    <row r="2600" spans="3:4" x14ac:dyDescent="0.45">
      <c r="C2600" t="s">
        <v>8221</v>
      </c>
      <c r="D2600">
        <v>14</v>
      </c>
    </row>
    <row r="2601" spans="3:4" x14ac:dyDescent="0.45">
      <c r="C2601" t="s">
        <v>8221</v>
      </c>
      <c r="D2601">
        <v>5</v>
      </c>
    </row>
    <row r="2602" spans="3:4" x14ac:dyDescent="0.45">
      <c r="C2602" t="s">
        <v>8221</v>
      </c>
      <c r="D2602">
        <v>30</v>
      </c>
    </row>
    <row r="2603" spans="3:4" hidden="1" x14ac:dyDescent="0.45">
      <c r="C2603" t="s">
        <v>8219</v>
      </c>
      <c r="D2603">
        <v>151</v>
      </c>
    </row>
    <row r="2604" spans="3:4" hidden="1" x14ac:dyDescent="0.45">
      <c r="C2604" t="s">
        <v>8219</v>
      </c>
      <c r="D2604">
        <v>489</v>
      </c>
    </row>
    <row r="2605" spans="3:4" hidden="1" x14ac:dyDescent="0.45">
      <c r="C2605" t="s">
        <v>8219</v>
      </c>
      <c r="D2605">
        <v>50</v>
      </c>
    </row>
    <row r="2606" spans="3:4" hidden="1" x14ac:dyDescent="0.45">
      <c r="C2606" t="s">
        <v>8219</v>
      </c>
      <c r="D2606">
        <v>321</v>
      </c>
    </row>
    <row r="2607" spans="3:4" hidden="1" x14ac:dyDescent="0.45">
      <c r="C2607" t="s">
        <v>8219</v>
      </c>
      <c r="D2607">
        <v>1762</v>
      </c>
    </row>
    <row r="2608" spans="3:4" hidden="1" x14ac:dyDescent="0.45">
      <c r="C2608" t="s">
        <v>8219</v>
      </c>
      <c r="D2608">
        <v>385</v>
      </c>
    </row>
    <row r="2609" spans="3:4" hidden="1" x14ac:dyDescent="0.45">
      <c r="C2609" t="s">
        <v>8219</v>
      </c>
      <c r="D2609">
        <v>398</v>
      </c>
    </row>
    <row r="2610" spans="3:4" hidden="1" x14ac:dyDescent="0.45">
      <c r="C2610" t="s">
        <v>8219</v>
      </c>
      <c r="D2610">
        <v>304</v>
      </c>
    </row>
    <row r="2611" spans="3:4" hidden="1" x14ac:dyDescent="0.45">
      <c r="C2611" t="s">
        <v>8219</v>
      </c>
      <c r="D2611">
        <v>676</v>
      </c>
    </row>
    <row r="2612" spans="3:4" hidden="1" x14ac:dyDescent="0.45">
      <c r="C2612" t="s">
        <v>8219</v>
      </c>
      <c r="D2612">
        <v>577</v>
      </c>
    </row>
    <row r="2613" spans="3:4" hidden="1" x14ac:dyDescent="0.45">
      <c r="C2613" t="s">
        <v>8219</v>
      </c>
      <c r="D2613">
        <v>3663</v>
      </c>
    </row>
    <row r="2614" spans="3:4" hidden="1" x14ac:dyDescent="0.45">
      <c r="C2614" t="s">
        <v>8219</v>
      </c>
      <c r="D2614">
        <v>294</v>
      </c>
    </row>
    <row r="2615" spans="3:4" hidden="1" x14ac:dyDescent="0.45">
      <c r="C2615" t="s">
        <v>8219</v>
      </c>
      <c r="D2615">
        <v>28</v>
      </c>
    </row>
    <row r="2616" spans="3:4" hidden="1" x14ac:dyDescent="0.45">
      <c r="C2616" t="s">
        <v>8219</v>
      </c>
      <c r="D2616">
        <v>100</v>
      </c>
    </row>
    <row r="2617" spans="3:4" hidden="1" x14ac:dyDescent="0.45">
      <c r="C2617" t="s">
        <v>8219</v>
      </c>
      <c r="D2617">
        <v>72</v>
      </c>
    </row>
    <row r="2618" spans="3:4" hidden="1" x14ac:dyDescent="0.45">
      <c r="C2618" t="s">
        <v>8219</v>
      </c>
      <c r="D2618">
        <v>238</v>
      </c>
    </row>
    <row r="2619" spans="3:4" hidden="1" x14ac:dyDescent="0.45">
      <c r="C2619" t="s">
        <v>8219</v>
      </c>
      <c r="D2619">
        <v>159</v>
      </c>
    </row>
    <row r="2620" spans="3:4" hidden="1" x14ac:dyDescent="0.45">
      <c r="C2620" t="s">
        <v>8219</v>
      </c>
      <c r="D2620">
        <v>77</v>
      </c>
    </row>
    <row r="2621" spans="3:4" hidden="1" x14ac:dyDescent="0.45">
      <c r="C2621" t="s">
        <v>8219</v>
      </c>
      <c r="D2621">
        <v>53</v>
      </c>
    </row>
    <row r="2622" spans="3:4" hidden="1" x14ac:dyDescent="0.45">
      <c r="C2622" t="s">
        <v>8219</v>
      </c>
      <c r="D2622">
        <v>1251</v>
      </c>
    </row>
    <row r="2623" spans="3:4" hidden="1" x14ac:dyDescent="0.45">
      <c r="C2623" t="s">
        <v>8219</v>
      </c>
      <c r="D2623">
        <v>465</v>
      </c>
    </row>
    <row r="2624" spans="3:4" hidden="1" x14ac:dyDescent="0.45">
      <c r="C2624" t="s">
        <v>8219</v>
      </c>
      <c r="D2624">
        <v>74</v>
      </c>
    </row>
    <row r="2625" spans="3:4" hidden="1" x14ac:dyDescent="0.45">
      <c r="C2625" t="s">
        <v>8219</v>
      </c>
      <c r="D2625">
        <v>62</v>
      </c>
    </row>
    <row r="2626" spans="3:4" hidden="1" x14ac:dyDescent="0.45">
      <c r="C2626" t="s">
        <v>8219</v>
      </c>
      <c r="D2626">
        <v>3468</v>
      </c>
    </row>
    <row r="2627" spans="3:4" hidden="1" x14ac:dyDescent="0.45">
      <c r="C2627" t="s">
        <v>8219</v>
      </c>
      <c r="D2627">
        <v>52</v>
      </c>
    </row>
    <row r="2628" spans="3:4" hidden="1" x14ac:dyDescent="0.45">
      <c r="C2628" t="s">
        <v>8219</v>
      </c>
      <c r="D2628">
        <v>50</v>
      </c>
    </row>
    <row r="2629" spans="3:4" hidden="1" x14ac:dyDescent="0.45">
      <c r="C2629" t="s">
        <v>8219</v>
      </c>
      <c r="D2629">
        <v>45</v>
      </c>
    </row>
    <row r="2630" spans="3:4" hidden="1" x14ac:dyDescent="0.45">
      <c r="C2630" t="s">
        <v>8219</v>
      </c>
      <c r="D2630">
        <v>21</v>
      </c>
    </row>
    <row r="2631" spans="3:4" hidden="1" x14ac:dyDescent="0.45">
      <c r="C2631" t="s">
        <v>8219</v>
      </c>
      <c r="D2631">
        <v>100</v>
      </c>
    </row>
    <row r="2632" spans="3:4" hidden="1" x14ac:dyDescent="0.45">
      <c r="C2632" t="s">
        <v>8219</v>
      </c>
      <c r="D2632">
        <v>81</v>
      </c>
    </row>
    <row r="2633" spans="3:4" hidden="1" x14ac:dyDescent="0.45">
      <c r="C2633" t="s">
        <v>8219</v>
      </c>
      <c r="D2633">
        <v>286</v>
      </c>
    </row>
    <row r="2634" spans="3:4" hidden="1" x14ac:dyDescent="0.45">
      <c r="C2634" t="s">
        <v>8219</v>
      </c>
      <c r="D2634">
        <v>42</v>
      </c>
    </row>
    <row r="2635" spans="3:4" hidden="1" x14ac:dyDescent="0.45">
      <c r="C2635" t="s">
        <v>8219</v>
      </c>
      <c r="D2635">
        <v>199</v>
      </c>
    </row>
    <row r="2636" spans="3:4" hidden="1" x14ac:dyDescent="0.45">
      <c r="C2636" t="s">
        <v>8219</v>
      </c>
      <c r="D2636">
        <v>25</v>
      </c>
    </row>
    <row r="2637" spans="3:4" hidden="1" x14ac:dyDescent="0.45">
      <c r="C2637" t="s">
        <v>8219</v>
      </c>
      <c r="D2637">
        <v>84</v>
      </c>
    </row>
    <row r="2638" spans="3:4" hidden="1" x14ac:dyDescent="0.45">
      <c r="C2638" t="s">
        <v>8219</v>
      </c>
      <c r="D2638">
        <v>50</v>
      </c>
    </row>
    <row r="2639" spans="3:4" hidden="1" x14ac:dyDescent="0.45">
      <c r="C2639" t="s">
        <v>8219</v>
      </c>
      <c r="D2639">
        <v>26</v>
      </c>
    </row>
    <row r="2640" spans="3:4" hidden="1" x14ac:dyDescent="0.45">
      <c r="C2640" t="s">
        <v>8219</v>
      </c>
      <c r="D2640">
        <v>14</v>
      </c>
    </row>
    <row r="2641" spans="3:4" hidden="1" x14ac:dyDescent="0.45">
      <c r="C2641" t="s">
        <v>8219</v>
      </c>
      <c r="D2641">
        <v>49</v>
      </c>
    </row>
    <row r="2642" spans="3:4" hidden="1" x14ac:dyDescent="0.45">
      <c r="C2642" t="s">
        <v>8219</v>
      </c>
      <c r="D2642">
        <v>69</v>
      </c>
    </row>
    <row r="2643" spans="3:4" x14ac:dyDescent="0.45">
      <c r="C2643" t="s">
        <v>8221</v>
      </c>
      <c r="D2643">
        <v>1</v>
      </c>
    </row>
    <row r="2644" spans="3:4" x14ac:dyDescent="0.45">
      <c r="C2644" t="s">
        <v>8221</v>
      </c>
      <c r="D2644">
        <v>0</v>
      </c>
    </row>
    <row r="2645" spans="3:4" hidden="1" x14ac:dyDescent="0.45">
      <c r="C2645" t="s">
        <v>8220</v>
      </c>
      <c r="D2645">
        <v>1501</v>
      </c>
    </row>
    <row r="2646" spans="3:4" hidden="1" x14ac:dyDescent="0.45">
      <c r="C2646" t="s">
        <v>8220</v>
      </c>
      <c r="D2646">
        <v>52</v>
      </c>
    </row>
    <row r="2647" spans="3:4" hidden="1" x14ac:dyDescent="0.45">
      <c r="C2647" t="s">
        <v>8220</v>
      </c>
      <c r="D2647">
        <v>23</v>
      </c>
    </row>
    <row r="2648" spans="3:4" hidden="1" x14ac:dyDescent="0.45">
      <c r="C2648" t="s">
        <v>8220</v>
      </c>
      <c r="D2648">
        <v>535</v>
      </c>
    </row>
    <row r="2649" spans="3:4" hidden="1" x14ac:dyDescent="0.45">
      <c r="C2649" t="s">
        <v>8220</v>
      </c>
      <c r="D2649">
        <v>3</v>
      </c>
    </row>
    <row r="2650" spans="3:4" hidden="1" x14ac:dyDescent="0.45">
      <c r="C2650" t="s">
        <v>8220</v>
      </c>
      <c r="D2650">
        <v>6</v>
      </c>
    </row>
    <row r="2651" spans="3:4" hidden="1" x14ac:dyDescent="0.45">
      <c r="C2651" t="s">
        <v>8220</v>
      </c>
      <c r="D2651">
        <v>3</v>
      </c>
    </row>
    <row r="2652" spans="3:4" hidden="1" x14ac:dyDescent="0.45">
      <c r="C2652" t="s">
        <v>8220</v>
      </c>
      <c r="D2652">
        <v>5</v>
      </c>
    </row>
    <row r="2653" spans="3:4" hidden="1" x14ac:dyDescent="0.45">
      <c r="C2653" t="s">
        <v>8220</v>
      </c>
      <c r="D2653">
        <v>17</v>
      </c>
    </row>
    <row r="2654" spans="3:4" hidden="1" x14ac:dyDescent="0.45">
      <c r="C2654" t="s">
        <v>8220</v>
      </c>
      <c r="D2654">
        <v>11</v>
      </c>
    </row>
    <row r="2655" spans="3:4" hidden="1" x14ac:dyDescent="0.45">
      <c r="C2655" t="s">
        <v>8220</v>
      </c>
      <c r="D2655">
        <v>70</v>
      </c>
    </row>
    <row r="2656" spans="3:4" hidden="1" x14ac:dyDescent="0.45">
      <c r="C2656" t="s">
        <v>8220</v>
      </c>
      <c r="D2656">
        <v>6</v>
      </c>
    </row>
    <row r="2657" spans="3:4" hidden="1" x14ac:dyDescent="0.45">
      <c r="C2657" t="s">
        <v>8220</v>
      </c>
      <c r="D2657">
        <v>43</v>
      </c>
    </row>
    <row r="2658" spans="3:4" hidden="1" x14ac:dyDescent="0.45">
      <c r="C2658" t="s">
        <v>8220</v>
      </c>
      <c r="D2658">
        <v>152</v>
      </c>
    </row>
    <row r="2659" spans="3:4" hidden="1" x14ac:dyDescent="0.45">
      <c r="C2659" t="s">
        <v>8220</v>
      </c>
      <c r="D2659">
        <v>59</v>
      </c>
    </row>
    <row r="2660" spans="3:4" hidden="1" x14ac:dyDescent="0.45">
      <c r="C2660" t="s">
        <v>8220</v>
      </c>
      <c r="D2660">
        <v>4</v>
      </c>
    </row>
    <row r="2661" spans="3:4" hidden="1" x14ac:dyDescent="0.45">
      <c r="C2661" t="s">
        <v>8220</v>
      </c>
      <c r="D2661">
        <v>10</v>
      </c>
    </row>
    <row r="2662" spans="3:4" hidden="1" x14ac:dyDescent="0.45">
      <c r="C2662" t="s">
        <v>8220</v>
      </c>
      <c r="D2662">
        <v>5</v>
      </c>
    </row>
    <row r="2663" spans="3:4" hidden="1" x14ac:dyDescent="0.45">
      <c r="C2663" t="s">
        <v>8219</v>
      </c>
      <c r="D2663">
        <v>60</v>
      </c>
    </row>
    <row r="2664" spans="3:4" hidden="1" x14ac:dyDescent="0.45">
      <c r="C2664" t="s">
        <v>8219</v>
      </c>
      <c r="D2664">
        <v>80</v>
      </c>
    </row>
    <row r="2665" spans="3:4" hidden="1" x14ac:dyDescent="0.45">
      <c r="C2665" t="s">
        <v>8219</v>
      </c>
      <c r="D2665">
        <v>56</v>
      </c>
    </row>
    <row r="2666" spans="3:4" hidden="1" x14ac:dyDescent="0.45">
      <c r="C2666" t="s">
        <v>8219</v>
      </c>
      <c r="D2666">
        <v>104</v>
      </c>
    </row>
    <row r="2667" spans="3:4" hidden="1" x14ac:dyDescent="0.45">
      <c r="C2667" t="s">
        <v>8219</v>
      </c>
      <c r="D2667">
        <v>46</v>
      </c>
    </row>
    <row r="2668" spans="3:4" hidden="1" x14ac:dyDescent="0.45">
      <c r="C2668" t="s">
        <v>8219</v>
      </c>
      <c r="D2668">
        <v>206</v>
      </c>
    </row>
    <row r="2669" spans="3:4" hidden="1" x14ac:dyDescent="0.45">
      <c r="C2669" t="s">
        <v>8219</v>
      </c>
      <c r="D2669">
        <v>18</v>
      </c>
    </row>
    <row r="2670" spans="3:4" hidden="1" x14ac:dyDescent="0.45">
      <c r="C2670" t="s">
        <v>8219</v>
      </c>
      <c r="D2670">
        <v>28</v>
      </c>
    </row>
    <row r="2671" spans="3:4" hidden="1" x14ac:dyDescent="0.45">
      <c r="C2671" t="s">
        <v>8219</v>
      </c>
      <c r="D2671">
        <v>11</v>
      </c>
    </row>
    <row r="2672" spans="3:4" x14ac:dyDescent="0.45">
      <c r="C2672" t="s">
        <v>8221</v>
      </c>
      <c r="D2672">
        <v>60</v>
      </c>
    </row>
    <row r="2673" spans="3:4" x14ac:dyDescent="0.45">
      <c r="C2673" t="s">
        <v>8221</v>
      </c>
      <c r="D2673">
        <v>84</v>
      </c>
    </row>
    <row r="2674" spans="3:4" x14ac:dyDescent="0.45">
      <c r="C2674" t="s">
        <v>8221</v>
      </c>
      <c r="D2674">
        <v>47</v>
      </c>
    </row>
    <row r="2675" spans="3:4" x14ac:dyDescent="0.45">
      <c r="C2675" t="s">
        <v>8221</v>
      </c>
      <c r="D2675">
        <v>66</v>
      </c>
    </row>
    <row r="2676" spans="3:4" x14ac:dyDescent="0.45">
      <c r="C2676" t="s">
        <v>8221</v>
      </c>
      <c r="D2676">
        <v>171</v>
      </c>
    </row>
    <row r="2677" spans="3:4" x14ac:dyDescent="0.45">
      <c r="C2677" t="s">
        <v>8221</v>
      </c>
      <c r="D2677">
        <v>29</v>
      </c>
    </row>
    <row r="2678" spans="3:4" x14ac:dyDescent="0.45">
      <c r="C2678" t="s">
        <v>8221</v>
      </c>
      <c r="D2678">
        <v>9</v>
      </c>
    </row>
    <row r="2679" spans="3:4" x14ac:dyDescent="0.45">
      <c r="C2679" t="s">
        <v>8221</v>
      </c>
      <c r="D2679">
        <v>27</v>
      </c>
    </row>
    <row r="2680" spans="3:4" x14ac:dyDescent="0.45">
      <c r="C2680" t="s">
        <v>8221</v>
      </c>
      <c r="D2680">
        <v>2</v>
      </c>
    </row>
    <row r="2681" spans="3:4" x14ac:dyDescent="0.45">
      <c r="C2681" t="s">
        <v>8221</v>
      </c>
      <c r="D2681">
        <v>3</v>
      </c>
    </row>
    <row r="2682" spans="3:4" x14ac:dyDescent="0.45">
      <c r="C2682" t="s">
        <v>8221</v>
      </c>
      <c r="D2682">
        <v>4</v>
      </c>
    </row>
    <row r="2683" spans="3:4" x14ac:dyDescent="0.45">
      <c r="C2683" t="s">
        <v>8221</v>
      </c>
      <c r="D2683">
        <v>2</v>
      </c>
    </row>
    <row r="2684" spans="3:4" x14ac:dyDescent="0.45">
      <c r="C2684" t="s">
        <v>8221</v>
      </c>
      <c r="D2684">
        <v>20</v>
      </c>
    </row>
    <row r="2685" spans="3:4" x14ac:dyDescent="0.45">
      <c r="C2685" t="s">
        <v>8221</v>
      </c>
      <c r="D2685">
        <v>3</v>
      </c>
    </row>
    <row r="2686" spans="3:4" x14ac:dyDescent="0.45">
      <c r="C2686" t="s">
        <v>8221</v>
      </c>
      <c r="D2686">
        <v>4</v>
      </c>
    </row>
    <row r="2687" spans="3:4" x14ac:dyDescent="0.45">
      <c r="C2687" t="s">
        <v>8221</v>
      </c>
      <c r="D2687">
        <v>1</v>
      </c>
    </row>
    <row r="2688" spans="3:4" x14ac:dyDescent="0.45">
      <c r="C2688" t="s">
        <v>8221</v>
      </c>
      <c r="D2688">
        <v>0</v>
      </c>
    </row>
    <row r="2689" spans="3:4" x14ac:dyDescent="0.45">
      <c r="C2689" t="s">
        <v>8221</v>
      </c>
      <c r="D2689">
        <v>0</v>
      </c>
    </row>
    <row r="2690" spans="3:4" x14ac:dyDescent="0.45">
      <c r="C2690" t="s">
        <v>8221</v>
      </c>
      <c r="D2690">
        <v>14</v>
      </c>
    </row>
    <row r="2691" spans="3:4" x14ac:dyDescent="0.45">
      <c r="C2691" t="s">
        <v>8221</v>
      </c>
      <c r="D2691">
        <v>1</v>
      </c>
    </row>
    <row r="2692" spans="3:4" x14ac:dyDescent="0.45">
      <c r="C2692" t="s">
        <v>8221</v>
      </c>
      <c r="D2692">
        <v>118</v>
      </c>
    </row>
    <row r="2693" spans="3:4" x14ac:dyDescent="0.45">
      <c r="C2693" t="s">
        <v>8221</v>
      </c>
      <c r="D2693">
        <v>2</v>
      </c>
    </row>
    <row r="2694" spans="3:4" x14ac:dyDescent="0.45">
      <c r="C2694" t="s">
        <v>8221</v>
      </c>
      <c r="D2694">
        <v>1</v>
      </c>
    </row>
    <row r="2695" spans="3:4" x14ac:dyDescent="0.45">
      <c r="C2695" t="s">
        <v>8221</v>
      </c>
      <c r="D2695">
        <v>3</v>
      </c>
    </row>
    <row r="2696" spans="3:4" x14ac:dyDescent="0.45">
      <c r="C2696" t="s">
        <v>8221</v>
      </c>
      <c r="D2696">
        <v>1</v>
      </c>
    </row>
    <row r="2697" spans="3:4" x14ac:dyDescent="0.45">
      <c r="C2697" t="s">
        <v>8221</v>
      </c>
      <c r="D2697">
        <v>3</v>
      </c>
    </row>
    <row r="2698" spans="3:4" x14ac:dyDescent="0.45">
      <c r="C2698" t="s">
        <v>8221</v>
      </c>
      <c r="D2698">
        <v>38</v>
      </c>
    </row>
    <row r="2699" spans="3:4" x14ac:dyDescent="0.45">
      <c r="C2699" t="s">
        <v>8221</v>
      </c>
      <c r="D2699">
        <v>52</v>
      </c>
    </row>
    <row r="2700" spans="3:4" x14ac:dyDescent="0.45">
      <c r="C2700" t="s">
        <v>8221</v>
      </c>
      <c r="D2700">
        <v>2</v>
      </c>
    </row>
    <row r="2701" spans="3:4" x14ac:dyDescent="0.45">
      <c r="C2701" t="s">
        <v>8221</v>
      </c>
      <c r="D2701">
        <v>0</v>
      </c>
    </row>
    <row r="2702" spans="3:4" x14ac:dyDescent="0.45">
      <c r="C2702" t="s">
        <v>8221</v>
      </c>
      <c r="D2702">
        <v>4</v>
      </c>
    </row>
    <row r="2703" spans="3:4" hidden="1" x14ac:dyDescent="0.45">
      <c r="C2703" t="s">
        <v>8222</v>
      </c>
      <c r="D2703">
        <v>46</v>
      </c>
    </row>
    <row r="2704" spans="3:4" hidden="1" x14ac:dyDescent="0.45">
      <c r="C2704" t="s">
        <v>8222</v>
      </c>
      <c r="D2704">
        <v>26</v>
      </c>
    </row>
    <row r="2705" spans="3:4" hidden="1" x14ac:dyDescent="0.45">
      <c r="C2705" t="s">
        <v>8222</v>
      </c>
      <c r="D2705">
        <v>45</v>
      </c>
    </row>
    <row r="2706" spans="3:4" hidden="1" x14ac:dyDescent="0.45">
      <c r="C2706" t="s">
        <v>8222</v>
      </c>
      <c r="D2706">
        <v>7</v>
      </c>
    </row>
    <row r="2707" spans="3:4" hidden="1" x14ac:dyDescent="0.45">
      <c r="C2707" t="s">
        <v>8222</v>
      </c>
      <c r="D2707">
        <v>8</v>
      </c>
    </row>
    <row r="2708" spans="3:4" hidden="1" x14ac:dyDescent="0.45">
      <c r="C2708" t="s">
        <v>8219</v>
      </c>
      <c r="D2708">
        <v>263</v>
      </c>
    </row>
    <row r="2709" spans="3:4" hidden="1" x14ac:dyDescent="0.45">
      <c r="C2709" t="s">
        <v>8219</v>
      </c>
      <c r="D2709">
        <v>394</v>
      </c>
    </row>
    <row r="2710" spans="3:4" hidden="1" x14ac:dyDescent="0.45">
      <c r="C2710" t="s">
        <v>8219</v>
      </c>
      <c r="D2710">
        <v>1049</v>
      </c>
    </row>
    <row r="2711" spans="3:4" hidden="1" x14ac:dyDescent="0.45">
      <c r="C2711" t="s">
        <v>8219</v>
      </c>
      <c r="D2711">
        <v>308</v>
      </c>
    </row>
    <row r="2712" spans="3:4" hidden="1" x14ac:dyDescent="0.45">
      <c r="C2712" t="s">
        <v>8219</v>
      </c>
      <c r="D2712">
        <v>1088</v>
      </c>
    </row>
    <row r="2713" spans="3:4" hidden="1" x14ac:dyDescent="0.45">
      <c r="C2713" t="s">
        <v>8219</v>
      </c>
      <c r="D2713">
        <v>73</v>
      </c>
    </row>
    <row r="2714" spans="3:4" hidden="1" x14ac:dyDescent="0.45">
      <c r="C2714" t="s">
        <v>8219</v>
      </c>
      <c r="D2714">
        <v>143</v>
      </c>
    </row>
    <row r="2715" spans="3:4" hidden="1" x14ac:dyDescent="0.45">
      <c r="C2715" t="s">
        <v>8219</v>
      </c>
      <c r="D2715">
        <v>1420</v>
      </c>
    </row>
    <row r="2716" spans="3:4" hidden="1" x14ac:dyDescent="0.45">
      <c r="C2716" t="s">
        <v>8219</v>
      </c>
      <c r="D2716">
        <v>305</v>
      </c>
    </row>
    <row r="2717" spans="3:4" hidden="1" x14ac:dyDescent="0.45">
      <c r="C2717" t="s">
        <v>8219</v>
      </c>
      <c r="D2717">
        <v>551</v>
      </c>
    </row>
    <row r="2718" spans="3:4" hidden="1" x14ac:dyDescent="0.45">
      <c r="C2718" t="s">
        <v>8219</v>
      </c>
      <c r="D2718">
        <v>187</v>
      </c>
    </row>
    <row r="2719" spans="3:4" hidden="1" x14ac:dyDescent="0.45">
      <c r="C2719" t="s">
        <v>8219</v>
      </c>
      <c r="D2719">
        <v>325</v>
      </c>
    </row>
    <row r="2720" spans="3:4" hidden="1" x14ac:dyDescent="0.45">
      <c r="C2720" t="s">
        <v>8219</v>
      </c>
      <c r="D2720">
        <v>148</v>
      </c>
    </row>
    <row r="2721" spans="3:4" hidden="1" x14ac:dyDescent="0.45">
      <c r="C2721" t="s">
        <v>8219</v>
      </c>
      <c r="D2721">
        <v>69</v>
      </c>
    </row>
    <row r="2722" spans="3:4" hidden="1" x14ac:dyDescent="0.45">
      <c r="C2722" t="s">
        <v>8219</v>
      </c>
      <c r="D2722">
        <v>173</v>
      </c>
    </row>
    <row r="2723" spans="3:4" hidden="1" x14ac:dyDescent="0.45">
      <c r="C2723" t="s">
        <v>8219</v>
      </c>
      <c r="D2723">
        <v>269</v>
      </c>
    </row>
    <row r="2724" spans="3:4" hidden="1" x14ac:dyDescent="0.45">
      <c r="C2724" t="s">
        <v>8219</v>
      </c>
      <c r="D2724">
        <v>185</v>
      </c>
    </row>
    <row r="2725" spans="3:4" hidden="1" x14ac:dyDescent="0.45">
      <c r="C2725" t="s">
        <v>8219</v>
      </c>
      <c r="D2725">
        <v>176</v>
      </c>
    </row>
    <row r="2726" spans="3:4" hidden="1" x14ac:dyDescent="0.45">
      <c r="C2726" t="s">
        <v>8219</v>
      </c>
      <c r="D2726">
        <v>1019</v>
      </c>
    </row>
    <row r="2727" spans="3:4" hidden="1" x14ac:dyDescent="0.45">
      <c r="C2727" t="s">
        <v>8219</v>
      </c>
      <c r="D2727">
        <v>113</v>
      </c>
    </row>
    <row r="2728" spans="3:4" hidden="1" x14ac:dyDescent="0.45">
      <c r="C2728" t="s">
        <v>8219</v>
      </c>
      <c r="D2728">
        <v>404</v>
      </c>
    </row>
    <row r="2729" spans="3:4" hidden="1" x14ac:dyDescent="0.45">
      <c r="C2729" t="s">
        <v>8219</v>
      </c>
      <c r="D2729">
        <v>707</v>
      </c>
    </row>
    <row r="2730" spans="3:4" hidden="1" x14ac:dyDescent="0.45">
      <c r="C2730" t="s">
        <v>8219</v>
      </c>
      <c r="D2730">
        <v>392</v>
      </c>
    </row>
    <row r="2731" spans="3:4" hidden="1" x14ac:dyDescent="0.45">
      <c r="C2731" t="s">
        <v>8219</v>
      </c>
      <c r="D2731">
        <v>23</v>
      </c>
    </row>
    <row r="2732" spans="3:4" hidden="1" x14ac:dyDescent="0.45">
      <c r="C2732" t="s">
        <v>8219</v>
      </c>
      <c r="D2732">
        <v>682</v>
      </c>
    </row>
    <row r="2733" spans="3:4" hidden="1" x14ac:dyDescent="0.45">
      <c r="C2733" t="s">
        <v>8219</v>
      </c>
      <c r="D2733">
        <v>37</v>
      </c>
    </row>
    <row r="2734" spans="3:4" hidden="1" x14ac:dyDescent="0.45">
      <c r="C2734" t="s">
        <v>8219</v>
      </c>
      <c r="D2734">
        <v>146</v>
      </c>
    </row>
    <row r="2735" spans="3:4" hidden="1" x14ac:dyDescent="0.45">
      <c r="C2735" t="s">
        <v>8219</v>
      </c>
      <c r="D2735">
        <v>119</v>
      </c>
    </row>
    <row r="2736" spans="3:4" hidden="1" x14ac:dyDescent="0.45">
      <c r="C2736" t="s">
        <v>8219</v>
      </c>
      <c r="D2736">
        <v>163</v>
      </c>
    </row>
    <row r="2737" spans="3:4" hidden="1" x14ac:dyDescent="0.45">
      <c r="C2737" t="s">
        <v>8219</v>
      </c>
      <c r="D2737">
        <v>339</v>
      </c>
    </row>
    <row r="2738" spans="3:4" hidden="1" x14ac:dyDescent="0.45">
      <c r="C2738" t="s">
        <v>8219</v>
      </c>
      <c r="D2738">
        <v>58</v>
      </c>
    </row>
    <row r="2739" spans="3:4" hidden="1" x14ac:dyDescent="0.45">
      <c r="C2739" t="s">
        <v>8219</v>
      </c>
      <c r="D2739">
        <v>456</v>
      </c>
    </row>
    <row r="2740" spans="3:4" hidden="1" x14ac:dyDescent="0.45">
      <c r="C2740" t="s">
        <v>8219</v>
      </c>
      <c r="D2740">
        <v>15</v>
      </c>
    </row>
    <row r="2741" spans="3:4" hidden="1" x14ac:dyDescent="0.45">
      <c r="C2741" t="s">
        <v>8219</v>
      </c>
      <c r="D2741">
        <v>191</v>
      </c>
    </row>
    <row r="2742" spans="3:4" hidden="1" x14ac:dyDescent="0.45">
      <c r="C2742" t="s">
        <v>8219</v>
      </c>
      <c r="D2742">
        <v>17</v>
      </c>
    </row>
    <row r="2743" spans="3:4" x14ac:dyDescent="0.45">
      <c r="C2743" t="s">
        <v>8221</v>
      </c>
      <c r="D2743">
        <v>4</v>
      </c>
    </row>
    <row r="2744" spans="3:4" x14ac:dyDescent="0.45">
      <c r="C2744" t="s">
        <v>8221</v>
      </c>
      <c r="D2744">
        <v>18</v>
      </c>
    </row>
    <row r="2745" spans="3:4" x14ac:dyDescent="0.45">
      <c r="C2745" t="s">
        <v>8221</v>
      </c>
      <c r="D2745">
        <v>0</v>
      </c>
    </row>
    <row r="2746" spans="3:4" x14ac:dyDescent="0.45">
      <c r="C2746" t="s">
        <v>8221</v>
      </c>
      <c r="D2746">
        <v>22</v>
      </c>
    </row>
    <row r="2747" spans="3:4" x14ac:dyDescent="0.45">
      <c r="C2747" t="s">
        <v>8221</v>
      </c>
      <c r="D2747">
        <v>49</v>
      </c>
    </row>
    <row r="2748" spans="3:4" x14ac:dyDescent="0.45">
      <c r="C2748" t="s">
        <v>8221</v>
      </c>
      <c r="D2748">
        <v>19</v>
      </c>
    </row>
    <row r="2749" spans="3:4" x14ac:dyDescent="0.45">
      <c r="C2749" t="s">
        <v>8221</v>
      </c>
      <c r="D2749">
        <v>4</v>
      </c>
    </row>
    <row r="2750" spans="3:4" x14ac:dyDescent="0.45">
      <c r="C2750" t="s">
        <v>8221</v>
      </c>
      <c r="D2750">
        <v>4</v>
      </c>
    </row>
    <row r="2751" spans="3:4" x14ac:dyDescent="0.45">
      <c r="C2751" t="s">
        <v>8221</v>
      </c>
      <c r="D2751">
        <v>2</v>
      </c>
    </row>
    <row r="2752" spans="3:4" x14ac:dyDescent="0.45">
      <c r="C2752" t="s">
        <v>8221</v>
      </c>
      <c r="D2752">
        <v>0</v>
      </c>
    </row>
    <row r="2753" spans="3:4" x14ac:dyDescent="0.45">
      <c r="C2753" t="s">
        <v>8221</v>
      </c>
      <c r="D2753">
        <v>0</v>
      </c>
    </row>
    <row r="2754" spans="3:4" x14ac:dyDescent="0.45">
      <c r="C2754" t="s">
        <v>8221</v>
      </c>
      <c r="D2754">
        <v>14</v>
      </c>
    </row>
    <row r="2755" spans="3:4" x14ac:dyDescent="0.45">
      <c r="C2755" t="s">
        <v>8221</v>
      </c>
      <c r="D2755">
        <v>8</v>
      </c>
    </row>
    <row r="2756" spans="3:4" x14ac:dyDescent="0.45">
      <c r="C2756" t="s">
        <v>8221</v>
      </c>
      <c r="D2756">
        <v>0</v>
      </c>
    </row>
    <row r="2757" spans="3:4" x14ac:dyDescent="0.45">
      <c r="C2757" t="s">
        <v>8221</v>
      </c>
      <c r="D2757">
        <v>15</v>
      </c>
    </row>
    <row r="2758" spans="3:4" x14ac:dyDescent="0.45">
      <c r="C2758" t="s">
        <v>8221</v>
      </c>
      <c r="D2758">
        <v>33</v>
      </c>
    </row>
    <row r="2759" spans="3:4" x14ac:dyDescent="0.45">
      <c r="C2759" t="s">
        <v>8221</v>
      </c>
      <c r="D2759">
        <v>2</v>
      </c>
    </row>
    <row r="2760" spans="3:4" x14ac:dyDescent="0.45">
      <c r="C2760" t="s">
        <v>8221</v>
      </c>
      <c r="D2760">
        <v>6</v>
      </c>
    </row>
    <row r="2761" spans="3:4" x14ac:dyDescent="0.45">
      <c r="C2761" t="s">
        <v>8221</v>
      </c>
      <c r="D2761">
        <v>2</v>
      </c>
    </row>
    <row r="2762" spans="3:4" x14ac:dyDescent="0.45">
      <c r="C2762" t="s">
        <v>8221</v>
      </c>
      <c r="D2762">
        <v>0</v>
      </c>
    </row>
    <row r="2763" spans="3:4" x14ac:dyDescent="0.45">
      <c r="C2763" t="s">
        <v>8221</v>
      </c>
      <c r="D2763">
        <v>4</v>
      </c>
    </row>
    <row r="2764" spans="3:4" x14ac:dyDescent="0.45">
      <c r="C2764" t="s">
        <v>8221</v>
      </c>
      <c r="D2764">
        <v>1</v>
      </c>
    </row>
    <row r="2765" spans="3:4" x14ac:dyDescent="0.45">
      <c r="C2765" t="s">
        <v>8221</v>
      </c>
      <c r="D2765">
        <v>3</v>
      </c>
    </row>
    <row r="2766" spans="3:4" x14ac:dyDescent="0.45">
      <c r="C2766" t="s">
        <v>8221</v>
      </c>
      <c r="D2766">
        <v>4</v>
      </c>
    </row>
    <row r="2767" spans="3:4" x14ac:dyDescent="0.45">
      <c r="C2767" t="s">
        <v>8221</v>
      </c>
      <c r="D2767">
        <v>0</v>
      </c>
    </row>
    <row r="2768" spans="3:4" x14ac:dyDescent="0.45">
      <c r="C2768" t="s">
        <v>8221</v>
      </c>
      <c r="D2768">
        <v>4</v>
      </c>
    </row>
    <row r="2769" spans="3:4" x14ac:dyDescent="0.45">
      <c r="C2769" t="s">
        <v>8221</v>
      </c>
      <c r="D2769">
        <v>3</v>
      </c>
    </row>
    <row r="2770" spans="3:4" x14ac:dyDescent="0.45">
      <c r="C2770" t="s">
        <v>8221</v>
      </c>
      <c r="D2770">
        <v>34</v>
      </c>
    </row>
    <row r="2771" spans="3:4" x14ac:dyDescent="0.45">
      <c r="C2771" t="s">
        <v>8221</v>
      </c>
      <c r="D2771">
        <v>2</v>
      </c>
    </row>
    <row r="2772" spans="3:4" x14ac:dyDescent="0.45">
      <c r="C2772" t="s">
        <v>8221</v>
      </c>
      <c r="D2772">
        <v>33</v>
      </c>
    </row>
    <row r="2773" spans="3:4" x14ac:dyDescent="0.45">
      <c r="C2773" t="s">
        <v>8221</v>
      </c>
      <c r="D2773">
        <v>0</v>
      </c>
    </row>
    <row r="2774" spans="3:4" x14ac:dyDescent="0.45">
      <c r="C2774" t="s">
        <v>8221</v>
      </c>
      <c r="D2774">
        <v>0</v>
      </c>
    </row>
    <row r="2775" spans="3:4" x14ac:dyDescent="0.45">
      <c r="C2775" t="s">
        <v>8221</v>
      </c>
      <c r="D2775">
        <v>1</v>
      </c>
    </row>
    <row r="2776" spans="3:4" x14ac:dyDescent="0.45">
      <c r="C2776" t="s">
        <v>8221</v>
      </c>
      <c r="D2776">
        <v>13</v>
      </c>
    </row>
    <row r="2777" spans="3:4" x14ac:dyDescent="0.45">
      <c r="C2777" t="s">
        <v>8221</v>
      </c>
      <c r="D2777">
        <v>2</v>
      </c>
    </row>
    <row r="2778" spans="3:4" x14ac:dyDescent="0.45">
      <c r="C2778" t="s">
        <v>8221</v>
      </c>
      <c r="D2778">
        <v>36</v>
      </c>
    </row>
    <row r="2779" spans="3:4" x14ac:dyDescent="0.45">
      <c r="C2779" t="s">
        <v>8221</v>
      </c>
      <c r="D2779">
        <v>1</v>
      </c>
    </row>
    <row r="2780" spans="3:4" x14ac:dyDescent="0.45">
      <c r="C2780" t="s">
        <v>8221</v>
      </c>
      <c r="D2780">
        <v>15</v>
      </c>
    </row>
    <row r="2781" spans="3:4" x14ac:dyDescent="0.45">
      <c r="C2781" t="s">
        <v>8221</v>
      </c>
      <c r="D2781">
        <v>1</v>
      </c>
    </row>
    <row r="2782" spans="3:4" x14ac:dyDescent="0.45">
      <c r="C2782" t="s">
        <v>8221</v>
      </c>
      <c r="D2782">
        <v>0</v>
      </c>
    </row>
    <row r="2783" spans="3:4" hidden="1" x14ac:dyDescent="0.45">
      <c r="C2783" t="s">
        <v>8219</v>
      </c>
      <c r="D2783">
        <v>28</v>
      </c>
    </row>
    <row r="2784" spans="3:4" hidden="1" x14ac:dyDescent="0.45">
      <c r="C2784" t="s">
        <v>8219</v>
      </c>
      <c r="D2784">
        <v>18</v>
      </c>
    </row>
    <row r="2785" spans="3:4" hidden="1" x14ac:dyDescent="0.45">
      <c r="C2785" t="s">
        <v>8219</v>
      </c>
      <c r="D2785">
        <v>61</v>
      </c>
    </row>
    <row r="2786" spans="3:4" hidden="1" x14ac:dyDescent="0.45">
      <c r="C2786" t="s">
        <v>8219</v>
      </c>
      <c r="D2786">
        <v>108</v>
      </c>
    </row>
    <row r="2787" spans="3:4" hidden="1" x14ac:dyDescent="0.45">
      <c r="C2787" t="s">
        <v>8219</v>
      </c>
      <c r="D2787">
        <v>142</v>
      </c>
    </row>
    <row r="2788" spans="3:4" hidden="1" x14ac:dyDescent="0.45">
      <c r="C2788" t="s">
        <v>8219</v>
      </c>
      <c r="D2788">
        <v>74</v>
      </c>
    </row>
    <row r="2789" spans="3:4" hidden="1" x14ac:dyDescent="0.45">
      <c r="C2789" t="s">
        <v>8219</v>
      </c>
      <c r="D2789">
        <v>38</v>
      </c>
    </row>
    <row r="2790" spans="3:4" hidden="1" x14ac:dyDescent="0.45">
      <c r="C2790" t="s">
        <v>8219</v>
      </c>
      <c r="D2790">
        <v>20</v>
      </c>
    </row>
    <row r="2791" spans="3:4" hidden="1" x14ac:dyDescent="0.45">
      <c r="C2791" t="s">
        <v>8219</v>
      </c>
      <c r="D2791">
        <v>24</v>
      </c>
    </row>
    <row r="2792" spans="3:4" hidden="1" x14ac:dyDescent="0.45">
      <c r="C2792" t="s">
        <v>8219</v>
      </c>
      <c r="D2792">
        <v>66</v>
      </c>
    </row>
    <row r="2793" spans="3:4" hidden="1" x14ac:dyDescent="0.45">
      <c r="C2793" t="s">
        <v>8219</v>
      </c>
      <c r="D2793">
        <v>28</v>
      </c>
    </row>
    <row r="2794" spans="3:4" hidden="1" x14ac:dyDescent="0.45">
      <c r="C2794" t="s">
        <v>8219</v>
      </c>
      <c r="D2794">
        <v>24</v>
      </c>
    </row>
    <row r="2795" spans="3:4" hidden="1" x14ac:dyDescent="0.45">
      <c r="C2795" t="s">
        <v>8219</v>
      </c>
      <c r="D2795">
        <v>73</v>
      </c>
    </row>
    <row r="2796" spans="3:4" hidden="1" x14ac:dyDescent="0.45">
      <c r="C2796" t="s">
        <v>8219</v>
      </c>
      <c r="D2796">
        <v>3</v>
      </c>
    </row>
    <row r="2797" spans="3:4" hidden="1" x14ac:dyDescent="0.45">
      <c r="C2797" t="s">
        <v>8219</v>
      </c>
      <c r="D2797">
        <v>20</v>
      </c>
    </row>
    <row r="2798" spans="3:4" hidden="1" x14ac:dyDescent="0.45">
      <c r="C2798" t="s">
        <v>8219</v>
      </c>
      <c r="D2798">
        <v>21</v>
      </c>
    </row>
    <row r="2799" spans="3:4" hidden="1" x14ac:dyDescent="0.45">
      <c r="C2799" t="s">
        <v>8219</v>
      </c>
      <c r="D2799">
        <v>94</v>
      </c>
    </row>
    <row r="2800" spans="3:4" hidden="1" x14ac:dyDescent="0.45">
      <c r="C2800" t="s">
        <v>8219</v>
      </c>
      <c r="D2800">
        <v>139</v>
      </c>
    </row>
    <row r="2801" spans="3:4" hidden="1" x14ac:dyDescent="0.45">
      <c r="C2801" t="s">
        <v>8219</v>
      </c>
      <c r="D2801">
        <v>130</v>
      </c>
    </row>
    <row r="2802" spans="3:4" hidden="1" x14ac:dyDescent="0.45">
      <c r="C2802" t="s">
        <v>8219</v>
      </c>
      <c r="D2802">
        <v>31</v>
      </c>
    </row>
    <row r="2803" spans="3:4" hidden="1" x14ac:dyDescent="0.45">
      <c r="C2803" t="s">
        <v>8219</v>
      </c>
      <c r="D2803">
        <v>13</v>
      </c>
    </row>
    <row r="2804" spans="3:4" hidden="1" x14ac:dyDescent="0.45">
      <c r="C2804" t="s">
        <v>8219</v>
      </c>
      <c r="D2804">
        <v>90</v>
      </c>
    </row>
    <row r="2805" spans="3:4" hidden="1" x14ac:dyDescent="0.45">
      <c r="C2805" t="s">
        <v>8219</v>
      </c>
      <c r="D2805">
        <v>141</v>
      </c>
    </row>
    <row r="2806" spans="3:4" hidden="1" x14ac:dyDescent="0.45">
      <c r="C2806" t="s">
        <v>8219</v>
      </c>
      <c r="D2806">
        <v>23</v>
      </c>
    </row>
    <row r="2807" spans="3:4" hidden="1" x14ac:dyDescent="0.45">
      <c r="C2807" t="s">
        <v>8219</v>
      </c>
      <c r="D2807">
        <v>18</v>
      </c>
    </row>
    <row r="2808" spans="3:4" hidden="1" x14ac:dyDescent="0.45">
      <c r="C2808" t="s">
        <v>8219</v>
      </c>
      <c r="D2808">
        <v>76</v>
      </c>
    </row>
    <row r="2809" spans="3:4" hidden="1" x14ac:dyDescent="0.45">
      <c r="C2809" t="s">
        <v>8219</v>
      </c>
      <c r="D2809">
        <v>93</v>
      </c>
    </row>
    <row r="2810" spans="3:4" hidden="1" x14ac:dyDescent="0.45">
      <c r="C2810" t="s">
        <v>8219</v>
      </c>
      <c r="D2810">
        <v>69</v>
      </c>
    </row>
    <row r="2811" spans="3:4" hidden="1" x14ac:dyDescent="0.45">
      <c r="C2811" t="s">
        <v>8219</v>
      </c>
      <c r="D2811">
        <v>21</v>
      </c>
    </row>
    <row r="2812" spans="3:4" hidden="1" x14ac:dyDescent="0.45">
      <c r="C2812" t="s">
        <v>8219</v>
      </c>
      <c r="D2812">
        <v>57</v>
      </c>
    </row>
    <row r="2813" spans="3:4" hidden="1" x14ac:dyDescent="0.45">
      <c r="C2813" t="s">
        <v>8219</v>
      </c>
      <c r="D2813">
        <v>108</v>
      </c>
    </row>
    <row r="2814" spans="3:4" hidden="1" x14ac:dyDescent="0.45">
      <c r="C2814" t="s">
        <v>8219</v>
      </c>
      <c r="D2814">
        <v>83</v>
      </c>
    </row>
    <row r="2815" spans="3:4" hidden="1" x14ac:dyDescent="0.45">
      <c r="C2815" t="s">
        <v>8219</v>
      </c>
      <c r="D2815">
        <v>96</v>
      </c>
    </row>
    <row r="2816" spans="3:4" hidden="1" x14ac:dyDescent="0.45">
      <c r="C2816" t="s">
        <v>8219</v>
      </c>
      <c r="D2816">
        <v>64</v>
      </c>
    </row>
    <row r="2817" spans="3:4" hidden="1" x14ac:dyDescent="0.45">
      <c r="C2817" t="s">
        <v>8219</v>
      </c>
      <c r="D2817">
        <v>14</v>
      </c>
    </row>
    <row r="2818" spans="3:4" hidden="1" x14ac:dyDescent="0.45">
      <c r="C2818" t="s">
        <v>8219</v>
      </c>
      <c r="D2818">
        <v>169</v>
      </c>
    </row>
    <row r="2819" spans="3:4" hidden="1" x14ac:dyDescent="0.45">
      <c r="C2819" t="s">
        <v>8219</v>
      </c>
      <c r="D2819">
        <v>33</v>
      </c>
    </row>
    <row r="2820" spans="3:4" hidden="1" x14ac:dyDescent="0.45">
      <c r="C2820" t="s">
        <v>8219</v>
      </c>
      <c r="D2820">
        <v>102</v>
      </c>
    </row>
    <row r="2821" spans="3:4" hidden="1" x14ac:dyDescent="0.45">
      <c r="C2821" t="s">
        <v>8219</v>
      </c>
      <c r="D2821">
        <v>104</v>
      </c>
    </row>
    <row r="2822" spans="3:4" hidden="1" x14ac:dyDescent="0.45">
      <c r="C2822" t="s">
        <v>8219</v>
      </c>
      <c r="D2822">
        <v>20</v>
      </c>
    </row>
    <row r="2823" spans="3:4" hidden="1" x14ac:dyDescent="0.45">
      <c r="C2823" t="s">
        <v>8219</v>
      </c>
      <c r="D2823">
        <v>35</v>
      </c>
    </row>
    <row r="2824" spans="3:4" hidden="1" x14ac:dyDescent="0.45">
      <c r="C2824" t="s">
        <v>8219</v>
      </c>
      <c r="D2824">
        <v>94</v>
      </c>
    </row>
    <row r="2825" spans="3:4" hidden="1" x14ac:dyDescent="0.45">
      <c r="C2825" t="s">
        <v>8219</v>
      </c>
      <c r="D2825">
        <v>14</v>
      </c>
    </row>
    <row r="2826" spans="3:4" hidden="1" x14ac:dyDescent="0.45">
      <c r="C2826" t="s">
        <v>8219</v>
      </c>
      <c r="D2826">
        <v>15</v>
      </c>
    </row>
    <row r="2827" spans="3:4" hidden="1" x14ac:dyDescent="0.45">
      <c r="C2827" t="s">
        <v>8219</v>
      </c>
      <c r="D2827">
        <v>51</v>
      </c>
    </row>
    <row r="2828" spans="3:4" hidden="1" x14ac:dyDescent="0.45">
      <c r="C2828" t="s">
        <v>8219</v>
      </c>
      <c r="D2828">
        <v>19</v>
      </c>
    </row>
    <row r="2829" spans="3:4" hidden="1" x14ac:dyDescent="0.45">
      <c r="C2829" t="s">
        <v>8219</v>
      </c>
      <c r="D2829">
        <v>23</v>
      </c>
    </row>
    <row r="2830" spans="3:4" hidden="1" x14ac:dyDescent="0.45">
      <c r="C2830" t="s">
        <v>8219</v>
      </c>
      <c r="D2830">
        <v>97</v>
      </c>
    </row>
    <row r="2831" spans="3:4" hidden="1" x14ac:dyDescent="0.45">
      <c r="C2831" t="s">
        <v>8219</v>
      </c>
      <c r="D2831">
        <v>76</v>
      </c>
    </row>
    <row r="2832" spans="3:4" hidden="1" x14ac:dyDescent="0.45">
      <c r="C2832" t="s">
        <v>8219</v>
      </c>
      <c r="D2832">
        <v>11</v>
      </c>
    </row>
    <row r="2833" spans="3:4" hidden="1" x14ac:dyDescent="0.45">
      <c r="C2833" t="s">
        <v>8219</v>
      </c>
      <c r="D2833">
        <v>52</v>
      </c>
    </row>
    <row r="2834" spans="3:4" hidden="1" x14ac:dyDescent="0.45">
      <c r="C2834" t="s">
        <v>8219</v>
      </c>
      <c r="D2834">
        <v>95</v>
      </c>
    </row>
    <row r="2835" spans="3:4" hidden="1" x14ac:dyDescent="0.45">
      <c r="C2835" t="s">
        <v>8219</v>
      </c>
      <c r="D2835">
        <v>35</v>
      </c>
    </row>
    <row r="2836" spans="3:4" hidden="1" x14ac:dyDescent="0.45">
      <c r="C2836" t="s">
        <v>8219</v>
      </c>
      <c r="D2836">
        <v>21</v>
      </c>
    </row>
    <row r="2837" spans="3:4" hidden="1" x14ac:dyDescent="0.45">
      <c r="C2837" t="s">
        <v>8219</v>
      </c>
      <c r="D2837">
        <v>93</v>
      </c>
    </row>
    <row r="2838" spans="3:4" hidden="1" x14ac:dyDescent="0.45">
      <c r="C2838" t="s">
        <v>8219</v>
      </c>
      <c r="D2838">
        <v>11</v>
      </c>
    </row>
    <row r="2839" spans="3:4" hidden="1" x14ac:dyDescent="0.45">
      <c r="C2839" t="s">
        <v>8219</v>
      </c>
      <c r="D2839">
        <v>21</v>
      </c>
    </row>
    <row r="2840" spans="3:4" hidden="1" x14ac:dyDescent="0.45">
      <c r="C2840" t="s">
        <v>8219</v>
      </c>
      <c r="D2840">
        <v>54</v>
      </c>
    </row>
    <row r="2841" spans="3:4" hidden="1" x14ac:dyDescent="0.45">
      <c r="C2841" t="s">
        <v>8219</v>
      </c>
      <c r="D2841">
        <v>31</v>
      </c>
    </row>
    <row r="2842" spans="3:4" hidden="1" x14ac:dyDescent="0.45">
      <c r="C2842" t="s">
        <v>8219</v>
      </c>
      <c r="D2842">
        <v>132</v>
      </c>
    </row>
    <row r="2843" spans="3:4" x14ac:dyDescent="0.45">
      <c r="C2843" t="s">
        <v>8221</v>
      </c>
      <c r="D2843">
        <v>1</v>
      </c>
    </row>
    <row r="2844" spans="3:4" x14ac:dyDescent="0.45">
      <c r="C2844" t="s">
        <v>8221</v>
      </c>
      <c r="D2844">
        <v>0</v>
      </c>
    </row>
    <row r="2845" spans="3:4" x14ac:dyDescent="0.45">
      <c r="C2845" t="s">
        <v>8221</v>
      </c>
      <c r="D2845">
        <v>0</v>
      </c>
    </row>
    <row r="2846" spans="3:4" x14ac:dyDescent="0.45">
      <c r="C2846" t="s">
        <v>8221</v>
      </c>
      <c r="D2846">
        <v>1</v>
      </c>
    </row>
    <row r="2847" spans="3:4" x14ac:dyDescent="0.45">
      <c r="C2847" t="s">
        <v>8221</v>
      </c>
      <c r="D2847">
        <v>39</v>
      </c>
    </row>
    <row r="2848" spans="3:4" x14ac:dyDescent="0.45">
      <c r="C2848" t="s">
        <v>8221</v>
      </c>
      <c r="D2848">
        <v>0</v>
      </c>
    </row>
    <row r="2849" spans="3:4" x14ac:dyDescent="0.45">
      <c r="C2849" t="s">
        <v>8221</v>
      </c>
      <c r="D2849">
        <v>0</v>
      </c>
    </row>
    <row r="2850" spans="3:4" x14ac:dyDescent="0.45">
      <c r="C2850" t="s">
        <v>8221</v>
      </c>
      <c r="D2850">
        <v>3</v>
      </c>
    </row>
    <row r="2851" spans="3:4" x14ac:dyDescent="0.45">
      <c r="C2851" t="s">
        <v>8221</v>
      </c>
      <c r="D2851">
        <v>1</v>
      </c>
    </row>
    <row r="2852" spans="3:4" x14ac:dyDescent="0.45">
      <c r="C2852" t="s">
        <v>8221</v>
      </c>
      <c r="D2852">
        <v>13</v>
      </c>
    </row>
    <row r="2853" spans="3:4" x14ac:dyDescent="0.45">
      <c r="C2853" t="s">
        <v>8221</v>
      </c>
      <c r="D2853">
        <v>0</v>
      </c>
    </row>
    <row r="2854" spans="3:4" x14ac:dyDescent="0.45">
      <c r="C2854" t="s">
        <v>8221</v>
      </c>
      <c r="D2854">
        <v>6</v>
      </c>
    </row>
    <row r="2855" spans="3:4" x14ac:dyDescent="0.45">
      <c r="C2855" t="s">
        <v>8221</v>
      </c>
      <c r="D2855">
        <v>0</v>
      </c>
    </row>
    <row r="2856" spans="3:4" x14ac:dyDescent="0.45">
      <c r="C2856" t="s">
        <v>8221</v>
      </c>
      <c r="D2856">
        <v>14</v>
      </c>
    </row>
    <row r="2857" spans="3:4" x14ac:dyDescent="0.45">
      <c r="C2857" t="s">
        <v>8221</v>
      </c>
      <c r="D2857">
        <v>5</v>
      </c>
    </row>
    <row r="2858" spans="3:4" x14ac:dyDescent="0.45">
      <c r="C2858" t="s">
        <v>8221</v>
      </c>
      <c r="D2858">
        <v>6</v>
      </c>
    </row>
    <row r="2859" spans="3:4" x14ac:dyDescent="0.45">
      <c r="C2859" t="s">
        <v>8221</v>
      </c>
      <c r="D2859">
        <v>15</v>
      </c>
    </row>
    <row r="2860" spans="3:4" x14ac:dyDescent="0.45">
      <c r="C2860" t="s">
        <v>8221</v>
      </c>
      <c r="D2860">
        <v>0</v>
      </c>
    </row>
    <row r="2861" spans="3:4" x14ac:dyDescent="0.45">
      <c r="C2861" t="s">
        <v>8221</v>
      </c>
      <c r="D2861">
        <v>1</v>
      </c>
    </row>
    <row r="2862" spans="3:4" x14ac:dyDescent="0.45">
      <c r="C2862" t="s">
        <v>8221</v>
      </c>
      <c r="D2862">
        <v>9</v>
      </c>
    </row>
    <row r="2863" spans="3:4" x14ac:dyDescent="0.45">
      <c r="C2863" t="s">
        <v>8221</v>
      </c>
      <c r="D2863">
        <v>3</v>
      </c>
    </row>
    <row r="2864" spans="3:4" x14ac:dyDescent="0.45">
      <c r="C2864" t="s">
        <v>8221</v>
      </c>
      <c r="D2864">
        <v>3</v>
      </c>
    </row>
    <row r="2865" spans="3:4" x14ac:dyDescent="0.45">
      <c r="C2865" t="s">
        <v>8221</v>
      </c>
      <c r="D2865">
        <v>1</v>
      </c>
    </row>
    <row r="2866" spans="3:4" x14ac:dyDescent="0.45">
      <c r="C2866" t="s">
        <v>8221</v>
      </c>
      <c r="D2866">
        <v>3</v>
      </c>
    </row>
    <row r="2867" spans="3:4" x14ac:dyDescent="0.45">
      <c r="C2867" t="s">
        <v>8221</v>
      </c>
      <c r="D2867">
        <v>0</v>
      </c>
    </row>
    <row r="2868" spans="3:4" x14ac:dyDescent="0.45">
      <c r="C2868" t="s">
        <v>8221</v>
      </c>
      <c r="D2868">
        <v>2</v>
      </c>
    </row>
    <row r="2869" spans="3:4" x14ac:dyDescent="0.45">
      <c r="C2869" t="s">
        <v>8221</v>
      </c>
      <c r="D2869">
        <v>10</v>
      </c>
    </row>
    <row r="2870" spans="3:4" x14ac:dyDescent="0.45">
      <c r="C2870" t="s">
        <v>8221</v>
      </c>
      <c r="D2870">
        <v>60</v>
      </c>
    </row>
    <row r="2871" spans="3:4" x14ac:dyDescent="0.45">
      <c r="C2871" t="s">
        <v>8221</v>
      </c>
      <c r="D2871">
        <v>5</v>
      </c>
    </row>
    <row r="2872" spans="3:4" x14ac:dyDescent="0.45">
      <c r="C2872" t="s">
        <v>8221</v>
      </c>
      <c r="D2872">
        <v>9</v>
      </c>
    </row>
    <row r="2873" spans="3:4" x14ac:dyDescent="0.45">
      <c r="C2873" t="s">
        <v>8221</v>
      </c>
      <c r="D2873">
        <v>13</v>
      </c>
    </row>
    <row r="2874" spans="3:4" x14ac:dyDescent="0.45">
      <c r="C2874" t="s">
        <v>8221</v>
      </c>
      <c r="D2874">
        <v>0</v>
      </c>
    </row>
    <row r="2875" spans="3:4" x14ac:dyDescent="0.45">
      <c r="C2875" t="s">
        <v>8221</v>
      </c>
      <c r="D2875">
        <v>8</v>
      </c>
    </row>
    <row r="2876" spans="3:4" x14ac:dyDescent="0.45">
      <c r="C2876" t="s">
        <v>8221</v>
      </c>
      <c r="D2876">
        <v>3</v>
      </c>
    </row>
    <row r="2877" spans="3:4" x14ac:dyDescent="0.45">
      <c r="C2877" t="s">
        <v>8221</v>
      </c>
      <c r="D2877">
        <v>3</v>
      </c>
    </row>
    <row r="2878" spans="3:4" x14ac:dyDescent="0.45">
      <c r="C2878" t="s">
        <v>8221</v>
      </c>
      <c r="D2878">
        <v>0</v>
      </c>
    </row>
    <row r="2879" spans="3:4" x14ac:dyDescent="0.45">
      <c r="C2879" t="s">
        <v>8221</v>
      </c>
      <c r="D2879">
        <v>6</v>
      </c>
    </row>
    <row r="2880" spans="3:4" x14ac:dyDescent="0.45">
      <c r="C2880" t="s">
        <v>8221</v>
      </c>
      <c r="D2880">
        <v>4</v>
      </c>
    </row>
    <row r="2881" spans="3:4" x14ac:dyDescent="0.45">
      <c r="C2881" t="s">
        <v>8221</v>
      </c>
      <c r="D2881">
        <v>1</v>
      </c>
    </row>
    <row r="2882" spans="3:4" x14ac:dyDescent="0.45">
      <c r="C2882" t="s">
        <v>8221</v>
      </c>
      <c r="D2882">
        <v>29</v>
      </c>
    </row>
    <row r="2883" spans="3:4" x14ac:dyDescent="0.45">
      <c r="C2883" t="s">
        <v>8221</v>
      </c>
      <c r="D2883">
        <v>0</v>
      </c>
    </row>
    <row r="2884" spans="3:4" x14ac:dyDescent="0.45">
      <c r="C2884" t="s">
        <v>8221</v>
      </c>
      <c r="D2884">
        <v>4</v>
      </c>
    </row>
    <row r="2885" spans="3:4" x14ac:dyDescent="0.45">
      <c r="C2885" t="s">
        <v>8221</v>
      </c>
      <c r="D2885">
        <v>5</v>
      </c>
    </row>
    <row r="2886" spans="3:4" x14ac:dyDescent="0.45">
      <c r="C2886" t="s">
        <v>8221</v>
      </c>
      <c r="D2886">
        <v>4</v>
      </c>
    </row>
    <row r="2887" spans="3:4" x14ac:dyDescent="0.45">
      <c r="C2887" t="s">
        <v>8221</v>
      </c>
      <c r="D2887">
        <v>5</v>
      </c>
    </row>
    <row r="2888" spans="3:4" x14ac:dyDescent="0.45">
      <c r="C2888" t="s">
        <v>8221</v>
      </c>
      <c r="D2888">
        <v>1</v>
      </c>
    </row>
    <row r="2889" spans="3:4" x14ac:dyDescent="0.45">
      <c r="C2889" t="s">
        <v>8221</v>
      </c>
      <c r="D2889">
        <v>1</v>
      </c>
    </row>
    <row r="2890" spans="3:4" x14ac:dyDescent="0.45">
      <c r="C2890" t="s">
        <v>8221</v>
      </c>
      <c r="D2890">
        <v>0</v>
      </c>
    </row>
    <row r="2891" spans="3:4" x14ac:dyDescent="0.45">
      <c r="C2891" t="s">
        <v>8221</v>
      </c>
      <c r="D2891">
        <v>14</v>
      </c>
    </row>
    <row r="2892" spans="3:4" x14ac:dyDescent="0.45">
      <c r="C2892" t="s">
        <v>8221</v>
      </c>
      <c r="D2892">
        <v>3</v>
      </c>
    </row>
    <row r="2893" spans="3:4" x14ac:dyDescent="0.45">
      <c r="C2893" t="s">
        <v>8221</v>
      </c>
      <c r="D2893">
        <v>10</v>
      </c>
    </row>
    <row r="2894" spans="3:4" x14ac:dyDescent="0.45">
      <c r="C2894" t="s">
        <v>8221</v>
      </c>
      <c r="D2894">
        <v>17</v>
      </c>
    </row>
    <row r="2895" spans="3:4" x14ac:dyDescent="0.45">
      <c r="C2895" t="s">
        <v>8221</v>
      </c>
      <c r="D2895">
        <v>2</v>
      </c>
    </row>
    <row r="2896" spans="3:4" x14ac:dyDescent="0.45">
      <c r="C2896" t="s">
        <v>8221</v>
      </c>
      <c r="D2896">
        <v>0</v>
      </c>
    </row>
    <row r="2897" spans="3:4" x14ac:dyDescent="0.45">
      <c r="C2897" t="s">
        <v>8221</v>
      </c>
      <c r="D2897">
        <v>4</v>
      </c>
    </row>
    <row r="2898" spans="3:4" x14ac:dyDescent="0.45">
      <c r="C2898" t="s">
        <v>8221</v>
      </c>
      <c r="D2898">
        <v>12</v>
      </c>
    </row>
    <row r="2899" spans="3:4" x14ac:dyDescent="0.45">
      <c r="C2899" t="s">
        <v>8221</v>
      </c>
      <c r="D2899">
        <v>3</v>
      </c>
    </row>
    <row r="2900" spans="3:4" x14ac:dyDescent="0.45">
      <c r="C2900" t="s">
        <v>8221</v>
      </c>
      <c r="D2900">
        <v>12</v>
      </c>
    </row>
    <row r="2901" spans="3:4" x14ac:dyDescent="0.45">
      <c r="C2901" t="s">
        <v>8221</v>
      </c>
      <c r="D2901">
        <v>0</v>
      </c>
    </row>
    <row r="2902" spans="3:4" x14ac:dyDescent="0.45">
      <c r="C2902" t="s">
        <v>8221</v>
      </c>
      <c r="D2902">
        <v>7</v>
      </c>
    </row>
    <row r="2903" spans="3:4" x14ac:dyDescent="0.45">
      <c r="C2903" t="s">
        <v>8221</v>
      </c>
      <c r="D2903">
        <v>2</v>
      </c>
    </row>
    <row r="2904" spans="3:4" x14ac:dyDescent="0.45">
      <c r="C2904" t="s">
        <v>8221</v>
      </c>
      <c r="D2904">
        <v>1</v>
      </c>
    </row>
    <row r="2905" spans="3:4" x14ac:dyDescent="0.45">
      <c r="C2905" t="s">
        <v>8221</v>
      </c>
      <c r="D2905">
        <v>4</v>
      </c>
    </row>
    <row r="2906" spans="3:4" x14ac:dyDescent="0.45">
      <c r="C2906" t="s">
        <v>8221</v>
      </c>
      <c r="D2906">
        <v>4</v>
      </c>
    </row>
    <row r="2907" spans="3:4" x14ac:dyDescent="0.45">
      <c r="C2907" t="s">
        <v>8221</v>
      </c>
      <c r="D2907">
        <v>17</v>
      </c>
    </row>
    <row r="2908" spans="3:4" x14ac:dyDescent="0.45">
      <c r="C2908" t="s">
        <v>8221</v>
      </c>
      <c r="D2908">
        <v>7</v>
      </c>
    </row>
    <row r="2909" spans="3:4" x14ac:dyDescent="0.45">
      <c r="C2909" t="s">
        <v>8221</v>
      </c>
      <c r="D2909">
        <v>2</v>
      </c>
    </row>
    <row r="2910" spans="3:4" x14ac:dyDescent="0.45">
      <c r="C2910" t="s">
        <v>8221</v>
      </c>
      <c r="D2910">
        <v>5</v>
      </c>
    </row>
    <row r="2911" spans="3:4" x14ac:dyDescent="0.45">
      <c r="C2911" t="s">
        <v>8221</v>
      </c>
      <c r="D2911">
        <v>1</v>
      </c>
    </row>
    <row r="2912" spans="3:4" x14ac:dyDescent="0.45">
      <c r="C2912" t="s">
        <v>8221</v>
      </c>
      <c r="D2912">
        <v>1</v>
      </c>
    </row>
    <row r="2913" spans="3:4" x14ac:dyDescent="0.45">
      <c r="C2913" t="s">
        <v>8221</v>
      </c>
      <c r="D2913">
        <v>14</v>
      </c>
    </row>
    <row r="2914" spans="3:4" x14ac:dyDescent="0.45">
      <c r="C2914" t="s">
        <v>8221</v>
      </c>
      <c r="D2914">
        <v>26</v>
      </c>
    </row>
    <row r="2915" spans="3:4" x14ac:dyDescent="0.45">
      <c r="C2915" t="s">
        <v>8221</v>
      </c>
      <c r="D2915">
        <v>2</v>
      </c>
    </row>
    <row r="2916" spans="3:4" x14ac:dyDescent="0.45">
      <c r="C2916" t="s">
        <v>8221</v>
      </c>
      <c r="D2916">
        <v>1</v>
      </c>
    </row>
    <row r="2917" spans="3:4" x14ac:dyDescent="0.45">
      <c r="C2917" t="s">
        <v>8221</v>
      </c>
      <c r="D2917">
        <v>3</v>
      </c>
    </row>
    <row r="2918" spans="3:4" x14ac:dyDescent="0.45">
      <c r="C2918" t="s">
        <v>8221</v>
      </c>
      <c r="D2918">
        <v>7</v>
      </c>
    </row>
    <row r="2919" spans="3:4" x14ac:dyDescent="0.45">
      <c r="C2919" t="s">
        <v>8221</v>
      </c>
      <c r="D2919">
        <v>9</v>
      </c>
    </row>
    <row r="2920" spans="3:4" x14ac:dyDescent="0.45">
      <c r="C2920" t="s">
        <v>8221</v>
      </c>
      <c r="D2920">
        <v>20</v>
      </c>
    </row>
    <row r="2921" spans="3:4" x14ac:dyDescent="0.45">
      <c r="C2921" t="s">
        <v>8221</v>
      </c>
      <c r="D2921">
        <v>6</v>
      </c>
    </row>
    <row r="2922" spans="3:4" x14ac:dyDescent="0.45">
      <c r="C2922" t="s">
        <v>8221</v>
      </c>
      <c r="D2922">
        <v>13</v>
      </c>
    </row>
    <row r="2923" spans="3:4" hidden="1" x14ac:dyDescent="0.45">
      <c r="C2923" t="s">
        <v>8219</v>
      </c>
      <c r="D2923">
        <v>3</v>
      </c>
    </row>
    <row r="2924" spans="3:4" hidden="1" x14ac:dyDescent="0.45">
      <c r="C2924" t="s">
        <v>8219</v>
      </c>
      <c r="D2924">
        <v>6</v>
      </c>
    </row>
    <row r="2925" spans="3:4" hidden="1" x14ac:dyDescent="0.45">
      <c r="C2925" t="s">
        <v>8219</v>
      </c>
      <c r="D2925">
        <v>10</v>
      </c>
    </row>
    <row r="2926" spans="3:4" hidden="1" x14ac:dyDescent="0.45">
      <c r="C2926" t="s">
        <v>8219</v>
      </c>
      <c r="D2926">
        <v>147</v>
      </c>
    </row>
    <row r="2927" spans="3:4" hidden="1" x14ac:dyDescent="0.45">
      <c r="C2927" t="s">
        <v>8219</v>
      </c>
      <c r="D2927">
        <v>199</v>
      </c>
    </row>
    <row r="2928" spans="3:4" hidden="1" x14ac:dyDescent="0.45">
      <c r="C2928" t="s">
        <v>8219</v>
      </c>
      <c r="D2928">
        <v>50</v>
      </c>
    </row>
    <row r="2929" spans="3:4" hidden="1" x14ac:dyDescent="0.45">
      <c r="C2929" t="s">
        <v>8219</v>
      </c>
      <c r="D2929">
        <v>21</v>
      </c>
    </row>
    <row r="2930" spans="3:4" hidden="1" x14ac:dyDescent="0.45">
      <c r="C2930" t="s">
        <v>8219</v>
      </c>
      <c r="D2930">
        <v>24</v>
      </c>
    </row>
    <row r="2931" spans="3:4" hidden="1" x14ac:dyDescent="0.45">
      <c r="C2931" t="s">
        <v>8219</v>
      </c>
      <c r="D2931">
        <v>32</v>
      </c>
    </row>
    <row r="2932" spans="3:4" hidden="1" x14ac:dyDescent="0.45">
      <c r="C2932" t="s">
        <v>8219</v>
      </c>
      <c r="D2932">
        <v>62</v>
      </c>
    </row>
    <row r="2933" spans="3:4" hidden="1" x14ac:dyDescent="0.45">
      <c r="C2933" t="s">
        <v>8219</v>
      </c>
      <c r="D2933">
        <v>9</v>
      </c>
    </row>
    <row r="2934" spans="3:4" hidden="1" x14ac:dyDescent="0.45">
      <c r="C2934" t="s">
        <v>8219</v>
      </c>
      <c r="D2934">
        <v>38</v>
      </c>
    </row>
    <row r="2935" spans="3:4" hidden="1" x14ac:dyDescent="0.45">
      <c r="C2935" t="s">
        <v>8219</v>
      </c>
      <c r="D2935">
        <v>54</v>
      </c>
    </row>
    <row r="2936" spans="3:4" hidden="1" x14ac:dyDescent="0.45">
      <c r="C2936" t="s">
        <v>8219</v>
      </c>
      <c r="D2936">
        <v>37</v>
      </c>
    </row>
    <row r="2937" spans="3:4" hidden="1" x14ac:dyDescent="0.45">
      <c r="C2937" t="s">
        <v>8219</v>
      </c>
      <c r="D2937">
        <v>39</v>
      </c>
    </row>
    <row r="2938" spans="3:4" hidden="1" x14ac:dyDescent="0.45">
      <c r="C2938" t="s">
        <v>8219</v>
      </c>
      <c r="D2938">
        <v>34</v>
      </c>
    </row>
    <row r="2939" spans="3:4" hidden="1" x14ac:dyDescent="0.45">
      <c r="C2939" t="s">
        <v>8219</v>
      </c>
      <c r="D2939">
        <v>55</v>
      </c>
    </row>
    <row r="2940" spans="3:4" hidden="1" x14ac:dyDescent="0.45">
      <c r="C2940" t="s">
        <v>8219</v>
      </c>
      <c r="D2940">
        <v>32</v>
      </c>
    </row>
    <row r="2941" spans="3:4" hidden="1" x14ac:dyDescent="0.45">
      <c r="C2941" t="s">
        <v>8219</v>
      </c>
      <c r="D2941">
        <v>25</v>
      </c>
    </row>
    <row r="2942" spans="3:4" hidden="1" x14ac:dyDescent="0.45">
      <c r="C2942" t="s">
        <v>8219</v>
      </c>
      <c r="D2942">
        <v>33</v>
      </c>
    </row>
    <row r="2943" spans="3:4" x14ac:dyDescent="0.45">
      <c r="C2943" t="s">
        <v>8221</v>
      </c>
      <c r="D2943">
        <v>1</v>
      </c>
    </row>
    <row r="2944" spans="3:4" x14ac:dyDescent="0.45">
      <c r="C2944" t="s">
        <v>8221</v>
      </c>
      <c r="D2944">
        <v>202</v>
      </c>
    </row>
    <row r="2945" spans="3:4" x14ac:dyDescent="0.45">
      <c r="C2945" t="s">
        <v>8221</v>
      </c>
      <c r="D2945">
        <v>0</v>
      </c>
    </row>
    <row r="2946" spans="3:4" x14ac:dyDescent="0.45">
      <c r="C2946" t="s">
        <v>8221</v>
      </c>
      <c r="D2946">
        <v>1</v>
      </c>
    </row>
    <row r="2947" spans="3:4" x14ac:dyDescent="0.45">
      <c r="C2947" t="s">
        <v>8221</v>
      </c>
      <c r="D2947">
        <v>0</v>
      </c>
    </row>
    <row r="2948" spans="3:4" x14ac:dyDescent="0.45">
      <c r="C2948" t="s">
        <v>8221</v>
      </c>
      <c r="D2948">
        <v>2</v>
      </c>
    </row>
    <row r="2949" spans="3:4" x14ac:dyDescent="0.45">
      <c r="C2949" t="s">
        <v>8221</v>
      </c>
      <c r="D2949">
        <v>13</v>
      </c>
    </row>
    <row r="2950" spans="3:4" x14ac:dyDescent="0.45">
      <c r="C2950" t="s">
        <v>8221</v>
      </c>
      <c r="D2950">
        <v>9</v>
      </c>
    </row>
    <row r="2951" spans="3:4" x14ac:dyDescent="0.45">
      <c r="C2951" t="s">
        <v>8221</v>
      </c>
      <c r="D2951">
        <v>2</v>
      </c>
    </row>
    <row r="2952" spans="3:4" x14ac:dyDescent="0.45">
      <c r="C2952" t="s">
        <v>8221</v>
      </c>
      <c r="D2952">
        <v>0</v>
      </c>
    </row>
    <row r="2953" spans="3:4" hidden="1" x14ac:dyDescent="0.45">
      <c r="C2953" t="s">
        <v>8220</v>
      </c>
      <c r="D2953">
        <v>58</v>
      </c>
    </row>
    <row r="2954" spans="3:4" hidden="1" x14ac:dyDescent="0.45">
      <c r="C2954" t="s">
        <v>8220</v>
      </c>
      <c r="D2954">
        <v>8</v>
      </c>
    </row>
    <row r="2955" spans="3:4" hidden="1" x14ac:dyDescent="0.45">
      <c r="C2955" t="s">
        <v>8220</v>
      </c>
      <c r="D2955">
        <v>3</v>
      </c>
    </row>
    <row r="2956" spans="3:4" hidden="1" x14ac:dyDescent="0.45">
      <c r="C2956" t="s">
        <v>8220</v>
      </c>
      <c r="D2956">
        <v>0</v>
      </c>
    </row>
    <row r="2957" spans="3:4" hidden="1" x14ac:dyDescent="0.45">
      <c r="C2957" t="s">
        <v>8220</v>
      </c>
      <c r="D2957">
        <v>11</v>
      </c>
    </row>
    <row r="2958" spans="3:4" hidden="1" x14ac:dyDescent="0.45">
      <c r="C2958" t="s">
        <v>8220</v>
      </c>
      <c r="D2958">
        <v>20</v>
      </c>
    </row>
    <row r="2959" spans="3:4" hidden="1" x14ac:dyDescent="0.45">
      <c r="C2959" t="s">
        <v>8220</v>
      </c>
      <c r="D2959">
        <v>3</v>
      </c>
    </row>
    <row r="2960" spans="3:4" hidden="1" x14ac:dyDescent="0.45">
      <c r="C2960" t="s">
        <v>8220</v>
      </c>
      <c r="D2960">
        <v>0</v>
      </c>
    </row>
    <row r="2961" spans="3:4" hidden="1" x14ac:dyDescent="0.45">
      <c r="C2961" t="s">
        <v>8220</v>
      </c>
      <c r="D2961">
        <v>0</v>
      </c>
    </row>
    <row r="2962" spans="3:4" hidden="1" x14ac:dyDescent="0.45">
      <c r="C2962" t="s">
        <v>8220</v>
      </c>
      <c r="D2962">
        <v>0</v>
      </c>
    </row>
    <row r="2963" spans="3:4" hidden="1" x14ac:dyDescent="0.45">
      <c r="C2963" t="s">
        <v>8219</v>
      </c>
      <c r="D2963">
        <v>108</v>
      </c>
    </row>
    <row r="2964" spans="3:4" hidden="1" x14ac:dyDescent="0.45">
      <c r="C2964" t="s">
        <v>8219</v>
      </c>
      <c r="D2964">
        <v>20</v>
      </c>
    </row>
    <row r="2965" spans="3:4" hidden="1" x14ac:dyDescent="0.45">
      <c r="C2965" t="s">
        <v>8219</v>
      </c>
      <c r="D2965">
        <v>98</v>
      </c>
    </row>
    <row r="2966" spans="3:4" hidden="1" x14ac:dyDescent="0.45">
      <c r="C2966" t="s">
        <v>8219</v>
      </c>
      <c r="D2966">
        <v>196</v>
      </c>
    </row>
    <row r="2967" spans="3:4" hidden="1" x14ac:dyDescent="0.45">
      <c r="C2967" t="s">
        <v>8219</v>
      </c>
      <c r="D2967">
        <v>39</v>
      </c>
    </row>
    <row r="2968" spans="3:4" hidden="1" x14ac:dyDescent="0.45">
      <c r="C2968" t="s">
        <v>8219</v>
      </c>
      <c r="D2968">
        <v>128</v>
      </c>
    </row>
    <row r="2969" spans="3:4" hidden="1" x14ac:dyDescent="0.45">
      <c r="C2969" t="s">
        <v>8219</v>
      </c>
      <c r="D2969">
        <v>71</v>
      </c>
    </row>
    <row r="2970" spans="3:4" hidden="1" x14ac:dyDescent="0.45">
      <c r="C2970" t="s">
        <v>8219</v>
      </c>
      <c r="D2970">
        <v>47</v>
      </c>
    </row>
    <row r="2971" spans="3:4" hidden="1" x14ac:dyDescent="0.45">
      <c r="C2971" t="s">
        <v>8219</v>
      </c>
      <c r="D2971">
        <v>17</v>
      </c>
    </row>
    <row r="2972" spans="3:4" hidden="1" x14ac:dyDescent="0.45">
      <c r="C2972" t="s">
        <v>8219</v>
      </c>
      <c r="D2972">
        <v>91</v>
      </c>
    </row>
    <row r="2973" spans="3:4" hidden="1" x14ac:dyDescent="0.45">
      <c r="C2973" t="s">
        <v>8219</v>
      </c>
      <c r="D2973">
        <v>43</v>
      </c>
    </row>
    <row r="2974" spans="3:4" hidden="1" x14ac:dyDescent="0.45">
      <c r="C2974" t="s">
        <v>8219</v>
      </c>
      <c r="D2974">
        <v>17</v>
      </c>
    </row>
    <row r="2975" spans="3:4" hidden="1" x14ac:dyDescent="0.45">
      <c r="C2975" t="s">
        <v>8219</v>
      </c>
      <c r="D2975">
        <v>33</v>
      </c>
    </row>
    <row r="2976" spans="3:4" hidden="1" x14ac:dyDescent="0.45">
      <c r="C2976" t="s">
        <v>8219</v>
      </c>
      <c r="D2976">
        <v>87</v>
      </c>
    </row>
    <row r="2977" spans="3:4" hidden="1" x14ac:dyDescent="0.45">
      <c r="C2977" t="s">
        <v>8219</v>
      </c>
      <c r="D2977">
        <v>113</v>
      </c>
    </row>
    <row r="2978" spans="3:4" hidden="1" x14ac:dyDescent="0.45">
      <c r="C2978" t="s">
        <v>8219</v>
      </c>
      <c r="D2978">
        <v>14</v>
      </c>
    </row>
    <row r="2979" spans="3:4" hidden="1" x14ac:dyDescent="0.45">
      <c r="C2979" t="s">
        <v>8219</v>
      </c>
      <c r="D2979">
        <v>30</v>
      </c>
    </row>
    <row r="2980" spans="3:4" hidden="1" x14ac:dyDescent="0.45">
      <c r="C2980" t="s">
        <v>8219</v>
      </c>
      <c r="D2980">
        <v>16</v>
      </c>
    </row>
    <row r="2981" spans="3:4" hidden="1" x14ac:dyDescent="0.45">
      <c r="C2981" t="s">
        <v>8219</v>
      </c>
      <c r="D2981">
        <v>46</v>
      </c>
    </row>
    <row r="2982" spans="3:4" hidden="1" x14ac:dyDescent="0.45">
      <c r="C2982" t="s">
        <v>8219</v>
      </c>
      <c r="D2982">
        <v>24</v>
      </c>
    </row>
    <row r="2983" spans="3:4" hidden="1" x14ac:dyDescent="0.45">
      <c r="C2983" t="s">
        <v>8219</v>
      </c>
      <c r="D2983">
        <v>97</v>
      </c>
    </row>
    <row r="2984" spans="3:4" hidden="1" x14ac:dyDescent="0.45">
      <c r="C2984" t="s">
        <v>8219</v>
      </c>
      <c r="D2984">
        <v>59</v>
      </c>
    </row>
    <row r="2985" spans="3:4" hidden="1" x14ac:dyDescent="0.45">
      <c r="C2985" t="s">
        <v>8219</v>
      </c>
      <c r="D2985">
        <v>1095</v>
      </c>
    </row>
    <row r="2986" spans="3:4" hidden="1" x14ac:dyDescent="0.45">
      <c r="C2986" t="s">
        <v>8219</v>
      </c>
      <c r="D2986">
        <v>218</v>
      </c>
    </row>
    <row r="2987" spans="3:4" hidden="1" x14ac:dyDescent="0.45">
      <c r="C2987" t="s">
        <v>8219</v>
      </c>
      <c r="D2987">
        <v>111</v>
      </c>
    </row>
    <row r="2988" spans="3:4" hidden="1" x14ac:dyDescent="0.45">
      <c r="C2988" t="s">
        <v>8219</v>
      </c>
      <c r="D2988">
        <v>56</v>
      </c>
    </row>
    <row r="2989" spans="3:4" hidden="1" x14ac:dyDescent="0.45">
      <c r="C2989" t="s">
        <v>8219</v>
      </c>
      <c r="D2989">
        <v>265</v>
      </c>
    </row>
    <row r="2990" spans="3:4" hidden="1" x14ac:dyDescent="0.45">
      <c r="C2990" t="s">
        <v>8219</v>
      </c>
      <c r="D2990">
        <v>28</v>
      </c>
    </row>
    <row r="2991" spans="3:4" hidden="1" x14ac:dyDescent="0.45">
      <c r="C2991" t="s">
        <v>8219</v>
      </c>
      <c r="D2991">
        <v>364</v>
      </c>
    </row>
    <row r="2992" spans="3:4" hidden="1" x14ac:dyDescent="0.45">
      <c r="C2992" t="s">
        <v>8219</v>
      </c>
      <c r="D2992">
        <v>27</v>
      </c>
    </row>
    <row r="2993" spans="3:4" hidden="1" x14ac:dyDescent="0.45">
      <c r="C2993" t="s">
        <v>8219</v>
      </c>
      <c r="D2993">
        <v>93</v>
      </c>
    </row>
    <row r="2994" spans="3:4" hidden="1" x14ac:dyDescent="0.45">
      <c r="C2994" t="s">
        <v>8219</v>
      </c>
      <c r="D2994">
        <v>64</v>
      </c>
    </row>
    <row r="2995" spans="3:4" hidden="1" x14ac:dyDescent="0.45">
      <c r="C2995" t="s">
        <v>8219</v>
      </c>
      <c r="D2995">
        <v>22</v>
      </c>
    </row>
    <row r="2996" spans="3:4" hidden="1" x14ac:dyDescent="0.45">
      <c r="C2996" t="s">
        <v>8219</v>
      </c>
      <c r="D2996">
        <v>59</v>
      </c>
    </row>
    <row r="2997" spans="3:4" hidden="1" x14ac:dyDescent="0.45">
      <c r="C2997" t="s">
        <v>8219</v>
      </c>
      <c r="D2997">
        <v>249</v>
      </c>
    </row>
    <row r="2998" spans="3:4" hidden="1" x14ac:dyDescent="0.45">
      <c r="C2998" t="s">
        <v>8219</v>
      </c>
      <c r="D2998">
        <v>392</v>
      </c>
    </row>
    <row r="2999" spans="3:4" hidden="1" x14ac:dyDescent="0.45">
      <c r="C2999" t="s">
        <v>8219</v>
      </c>
      <c r="D2999">
        <v>115</v>
      </c>
    </row>
    <row r="3000" spans="3:4" hidden="1" x14ac:dyDescent="0.45">
      <c r="C3000" t="s">
        <v>8219</v>
      </c>
      <c r="D3000">
        <v>433</v>
      </c>
    </row>
    <row r="3001" spans="3:4" hidden="1" x14ac:dyDescent="0.45">
      <c r="C3001" t="s">
        <v>8219</v>
      </c>
      <c r="D3001">
        <v>20</v>
      </c>
    </row>
    <row r="3002" spans="3:4" hidden="1" x14ac:dyDescent="0.45">
      <c r="C3002" t="s">
        <v>8219</v>
      </c>
      <c r="D3002">
        <v>8</v>
      </c>
    </row>
    <row r="3003" spans="3:4" hidden="1" x14ac:dyDescent="0.45">
      <c r="C3003" t="s">
        <v>8219</v>
      </c>
      <c r="D3003">
        <v>175</v>
      </c>
    </row>
    <row r="3004" spans="3:4" hidden="1" x14ac:dyDescent="0.45">
      <c r="C3004" t="s">
        <v>8219</v>
      </c>
      <c r="D3004">
        <v>104</v>
      </c>
    </row>
    <row r="3005" spans="3:4" hidden="1" x14ac:dyDescent="0.45">
      <c r="C3005" t="s">
        <v>8219</v>
      </c>
      <c r="D3005">
        <v>17</v>
      </c>
    </row>
    <row r="3006" spans="3:4" hidden="1" x14ac:dyDescent="0.45">
      <c r="C3006" t="s">
        <v>8219</v>
      </c>
      <c r="D3006">
        <v>277</v>
      </c>
    </row>
    <row r="3007" spans="3:4" hidden="1" x14ac:dyDescent="0.45">
      <c r="C3007" t="s">
        <v>8219</v>
      </c>
      <c r="D3007">
        <v>118</v>
      </c>
    </row>
    <row r="3008" spans="3:4" hidden="1" x14ac:dyDescent="0.45">
      <c r="C3008" t="s">
        <v>8219</v>
      </c>
      <c r="D3008">
        <v>97</v>
      </c>
    </row>
    <row r="3009" spans="3:4" hidden="1" x14ac:dyDescent="0.45">
      <c r="C3009" t="s">
        <v>8219</v>
      </c>
      <c r="D3009">
        <v>20</v>
      </c>
    </row>
    <row r="3010" spans="3:4" hidden="1" x14ac:dyDescent="0.45">
      <c r="C3010" t="s">
        <v>8219</v>
      </c>
      <c r="D3010">
        <v>26</v>
      </c>
    </row>
    <row r="3011" spans="3:4" hidden="1" x14ac:dyDescent="0.45">
      <c r="C3011" t="s">
        <v>8219</v>
      </c>
      <c r="D3011">
        <v>128</v>
      </c>
    </row>
    <row r="3012" spans="3:4" hidden="1" x14ac:dyDescent="0.45">
      <c r="C3012" t="s">
        <v>8219</v>
      </c>
      <c r="D3012">
        <v>15</v>
      </c>
    </row>
    <row r="3013" spans="3:4" hidden="1" x14ac:dyDescent="0.45">
      <c r="C3013" t="s">
        <v>8219</v>
      </c>
      <c r="D3013">
        <v>25</v>
      </c>
    </row>
    <row r="3014" spans="3:4" hidden="1" x14ac:dyDescent="0.45">
      <c r="C3014" t="s">
        <v>8219</v>
      </c>
      <c r="D3014">
        <v>55</v>
      </c>
    </row>
    <row r="3015" spans="3:4" hidden="1" x14ac:dyDescent="0.45">
      <c r="C3015" t="s">
        <v>8219</v>
      </c>
      <c r="D3015">
        <v>107</v>
      </c>
    </row>
    <row r="3016" spans="3:4" hidden="1" x14ac:dyDescent="0.45">
      <c r="C3016" t="s">
        <v>8219</v>
      </c>
      <c r="D3016">
        <v>557</v>
      </c>
    </row>
    <row r="3017" spans="3:4" hidden="1" x14ac:dyDescent="0.45">
      <c r="C3017" t="s">
        <v>8219</v>
      </c>
      <c r="D3017">
        <v>40</v>
      </c>
    </row>
    <row r="3018" spans="3:4" hidden="1" x14ac:dyDescent="0.45">
      <c r="C3018" t="s">
        <v>8219</v>
      </c>
      <c r="D3018">
        <v>36</v>
      </c>
    </row>
    <row r="3019" spans="3:4" hidden="1" x14ac:dyDescent="0.45">
      <c r="C3019" t="s">
        <v>8219</v>
      </c>
      <c r="D3019">
        <v>159</v>
      </c>
    </row>
    <row r="3020" spans="3:4" hidden="1" x14ac:dyDescent="0.45">
      <c r="C3020" t="s">
        <v>8219</v>
      </c>
      <c r="D3020">
        <v>41</v>
      </c>
    </row>
    <row r="3021" spans="3:4" hidden="1" x14ac:dyDescent="0.45">
      <c r="C3021" t="s">
        <v>8219</v>
      </c>
      <c r="D3021">
        <v>226</v>
      </c>
    </row>
    <row r="3022" spans="3:4" hidden="1" x14ac:dyDescent="0.45">
      <c r="C3022" t="s">
        <v>8219</v>
      </c>
      <c r="D3022">
        <v>30</v>
      </c>
    </row>
    <row r="3023" spans="3:4" hidden="1" x14ac:dyDescent="0.45">
      <c r="C3023" t="s">
        <v>8219</v>
      </c>
      <c r="D3023">
        <v>103</v>
      </c>
    </row>
    <row r="3024" spans="3:4" hidden="1" x14ac:dyDescent="0.45">
      <c r="C3024" t="s">
        <v>8219</v>
      </c>
      <c r="D3024">
        <v>62</v>
      </c>
    </row>
    <row r="3025" spans="3:4" hidden="1" x14ac:dyDescent="0.45">
      <c r="C3025" t="s">
        <v>8219</v>
      </c>
      <c r="D3025">
        <v>6</v>
      </c>
    </row>
    <row r="3026" spans="3:4" hidden="1" x14ac:dyDescent="0.45">
      <c r="C3026" t="s">
        <v>8219</v>
      </c>
      <c r="D3026">
        <v>182</v>
      </c>
    </row>
    <row r="3027" spans="3:4" hidden="1" x14ac:dyDescent="0.45">
      <c r="C3027" t="s">
        <v>8219</v>
      </c>
      <c r="D3027">
        <v>145</v>
      </c>
    </row>
    <row r="3028" spans="3:4" hidden="1" x14ac:dyDescent="0.45">
      <c r="C3028" t="s">
        <v>8219</v>
      </c>
      <c r="D3028">
        <v>25</v>
      </c>
    </row>
    <row r="3029" spans="3:4" hidden="1" x14ac:dyDescent="0.45">
      <c r="C3029" t="s">
        <v>8219</v>
      </c>
      <c r="D3029">
        <v>320</v>
      </c>
    </row>
    <row r="3030" spans="3:4" hidden="1" x14ac:dyDescent="0.45">
      <c r="C3030" t="s">
        <v>8219</v>
      </c>
      <c r="D3030">
        <v>99</v>
      </c>
    </row>
    <row r="3031" spans="3:4" hidden="1" x14ac:dyDescent="0.45">
      <c r="C3031" t="s">
        <v>8219</v>
      </c>
      <c r="D3031">
        <v>348</v>
      </c>
    </row>
    <row r="3032" spans="3:4" hidden="1" x14ac:dyDescent="0.45">
      <c r="C3032" t="s">
        <v>8219</v>
      </c>
      <c r="D3032">
        <v>41</v>
      </c>
    </row>
    <row r="3033" spans="3:4" hidden="1" x14ac:dyDescent="0.45">
      <c r="C3033" t="s">
        <v>8219</v>
      </c>
      <c r="D3033">
        <v>29</v>
      </c>
    </row>
    <row r="3034" spans="3:4" hidden="1" x14ac:dyDescent="0.45">
      <c r="C3034" t="s">
        <v>8219</v>
      </c>
      <c r="D3034">
        <v>25</v>
      </c>
    </row>
    <row r="3035" spans="3:4" hidden="1" x14ac:dyDescent="0.45">
      <c r="C3035" t="s">
        <v>8219</v>
      </c>
      <c r="D3035">
        <v>23</v>
      </c>
    </row>
    <row r="3036" spans="3:4" hidden="1" x14ac:dyDescent="0.45">
      <c r="C3036" t="s">
        <v>8219</v>
      </c>
      <c r="D3036">
        <v>1260</v>
      </c>
    </row>
    <row r="3037" spans="3:4" hidden="1" x14ac:dyDescent="0.45">
      <c r="C3037" t="s">
        <v>8219</v>
      </c>
      <c r="D3037">
        <v>307</v>
      </c>
    </row>
    <row r="3038" spans="3:4" hidden="1" x14ac:dyDescent="0.45">
      <c r="C3038" t="s">
        <v>8219</v>
      </c>
      <c r="D3038">
        <v>329</v>
      </c>
    </row>
    <row r="3039" spans="3:4" hidden="1" x14ac:dyDescent="0.45">
      <c r="C3039" t="s">
        <v>8219</v>
      </c>
      <c r="D3039">
        <v>32</v>
      </c>
    </row>
    <row r="3040" spans="3:4" hidden="1" x14ac:dyDescent="0.45">
      <c r="C3040" t="s">
        <v>8219</v>
      </c>
      <c r="D3040">
        <v>27</v>
      </c>
    </row>
    <row r="3041" spans="3:4" hidden="1" x14ac:dyDescent="0.45">
      <c r="C3041" t="s">
        <v>8219</v>
      </c>
      <c r="D3041">
        <v>236</v>
      </c>
    </row>
    <row r="3042" spans="3:4" hidden="1" x14ac:dyDescent="0.45">
      <c r="C3042" t="s">
        <v>8219</v>
      </c>
      <c r="D3042">
        <v>42</v>
      </c>
    </row>
    <row r="3043" spans="3:4" hidden="1" x14ac:dyDescent="0.45">
      <c r="C3043" t="s">
        <v>8219</v>
      </c>
      <c r="D3043">
        <v>95</v>
      </c>
    </row>
    <row r="3044" spans="3:4" hidden="1" x14ac:dyDescent="0.45">
      <c r="C3044" t="s">
        <v>8219</v>
      </c>
      <c r="D3044">
        <v>37</v>
      </c>
    </row>
    <row r="3045" spans="3:4" hidden="1" x14ac:dyDescent="0.45">
      <c r="C3045" t="s">
        <v>8219</v>
      </c>
      <c r="D3045">
        <v>128</v>
      </c>
    </row>
    <row r="3046" spans="3:4" hidden="1" x14ac:dyDescent="0.45">
      <c r="C3046" t="s">
        <v>8219</v>
      </c>
      <c r="D3046">
        <v>156</v>
      </c>
    </row>
    <row r="3047" spans="3:4" hidden="1" x14ac:dyDescent="0.45">
      <c r="C3047" t="s">
        <v>8219</v>
      </c>
      <c r="D3047">
        <v>64</v>
      </c>
    </row>
    <row r="3048" spans="3:4" hidden="1" x14ac:dyDescent="0.45">
      <c r="C3048" t="s">
        <v>8219</v>
      </c>
      <c r="D3048">
        <v>58</v>
      </c>
    </row>
    <row r="3049" spans="3:4" hidden="1" x14ac:dyDescent="0.45">
      <c r="C3049" t="s">
        <v>8219</v>
      </c>
      <c r="D3049">
        <v>20</v>
      </c>
    </row>
    <row r="3050" spans="3:4" hidden="1" x14ac:dyDescent="0.45">
      <c r="C3050" t="s">
        <v>8219</v>
      </c>
      <c r="D3050">
        <v>47</v>
      </c>
    </row>
    <row r="3051" spans="3:4" hidden="1" x14ac:dyDescent="0.45">
      <c r="C3051" t="s">
        <v>8219</v>
      </c>
      <c r="D3051">
        <v>54</v>
      </c>
    </row>
    <row r="3052" spans="3:4" hidden="1" x14ac:dyDescent="0.45">
      <c r="C3052" t="s">
        <v>8219</v>
      </c>
      <c r="D3052">
        <v>9</v>
      </c>
    </row>
    <row r="3053" spans="3:4" x14ac:dyDescent="0.45">
      <c r="C3053" t="s">
        <v>8221</v>
      </c>
      <c r="D3053">
        <v>35</v>
      </c>
    </row>
    <row r="3054" spans="3:4" x14ac:dyDescent="0.45">
      <c r="C3054" t="s">
        <v>8221</v>
      </c>
      <c r="D3054">
        <v>2</v>
      </c>
    </row>
    <row r="3055" spans="3:4" x14ac:dyDescent="0.45">
      <c r="C3055" t="s">
        <v>8221</v>
      </c>
      <c r="D3055">
        <v>3</v>
      </c>
    </row>
    <row r="3056" spans="3:4" x14ac:dyDescent="0.45">
      <c r="C3056" t="s">
        <v>8221</v>
      </c>
      <c r="D3056">
        <v>0</v>
      </c>
    </row>
    <row r="3057" spans="3:4" x14ac:dyDescent="0.45">
      <c r="C3057" t="s">
        <v>8221</v>
      </c>
      <c r="D3057">
        <v>1</v>
      </c>
    </row>
    <row r="3058" spans="3:4" x14ac:dyDescent="0.45">
      <c r="C3058" t="s">
        <v>8221</v>
      </c>
      <c r="D3058">
        <v>0</v>
      </c>
    </row>
    <row r="3059" spans="3:4" x14ac:dyDescent="0.45">
      <c r="C3059" t="s">
        <v>8221</v>
      </c>
      <c r="D3059">
        <v>0</v>
      </c>
    </row>
    <row r="3060" spans="3:4" x14ac:dyDescent="0.45">
      <c r="C3060" t="s">
        <v>8221</v>
      </c>
      <c r="D3060">
        <v>3</v>
      </c>
    </row>
    <row r="3061" spans="3:4" x14ac:dyDescent="0.45">
      <c r="C3061" t="s">
        <v>8221</v>
      </c>
      <c r="D3061">
        <v>11</v>
      </c>
    </row>
    <row r="3062" spans="3:4" x14ac:dyDescent="0.45">
      <c r="C3062" t="s">
        <v>8221</v>
      </c>
      <c r="D3062">
        <v>6</v>
      </c>
    </row>
    <row r="3063" spans="3:4" x14ac:dyDescent="0.45">
      <c r="C3063" t="s">
        <v>8221</v>
      </c>
      <c r="D3063">
        <v>0</v>
      </c>
    </row>
    <row r="3064" spans="3:4" x14ac:dyDescent="0.45">
      <c r="C3064" t="s">
        <v>8221</v>
      </c>
      <c r="D3064">
        <v>67</v>
      </c>
    </row>
    <row r="3065" spans="3:4" x14ac:dyDescent="0.45">
      <c r="C3065" t="s">
        <v>8221</v>
      </c>
      <c r="D3065">
        <v>23</v>
      </c>
    </row>
    <row r="3066" spans="3:4" x14ac:dyDescent="0.45">
      <c r="C3066" t="s">
        <v>8221</v>
      </c>
      <c r="D3066">
        <v>72</v>
      </c>
    </row>
    <row r="3067" spans="3:4" x14ac:dyDescent="0.45">
      <c r="C3067" t="s">
        <v>8221</v>
      </c>
      <c r="D3067">
        <v>2</v>
      </c>
    </row>
    <row r="3068" spans="3:4" x14ac:dyDescent="0.45">
      <c r="C3068" t="s">
        <v>8221</v>
      </c>
      <c r="D3068">
        <v>15</v>
      </c>
    </row>
    <row r="3069" spans="3:4" x14ac:dyDescent="0.45">
      <c r="C3069" t="s">
        <v>8221</v>
      </c>
      <c r="D3069">
        <v>1</v>
      </c>
    </row>
    <row r="3070" spans="3:4" x14ac:dyDescent="0.45">
      <c r="C3070" t="s">
        <v>8221</v>
      </c>
      <c r="D3070">
        <v>2</v>
      </c>
    </row>
    <row r="3071" spans="3:4" x14ac:dyDescent="0.45">
      <c r="C3071" t="s">
        <v>8221</v>
      </c>
      <c r="D3071">
        <v>7</v>
      </c>
    </row>
    <row r="3072" spans="3:4" x14ac:dyDescent="0.45">
      <c r="C3072" t="s">
        <v>8221</v>
      </c>
      <c r="D3072">
        <v>16</v>
      </c>
    </row>
    <row r="3073" spans="3:4" x14ac:dyDescent="0.45">
      <c r="C3073" t="s">
        <v>8221</v>
      </c>
      <c r="D3073">
        <v>117</v>
      </c>
    </row>
    <row r="3074" spans="3:4" x14ac:dyDescent="0.45">
      <c r="C3074" t="s">
        <v>8221</v>
      </c>
      <c r="D3074">
        <v>2</v>
      </c>
    </row>
    <row r="3075" spans="3:4" x14ac:dyDescent="0.45">
      <c r="C3075" t="s">
        <v>8221</v>
      </c>
      <c r="D3075">
        <v>7</v>
      </c>
    </row>
    <row r="3076" spans="3:4" x14ac:dyDescent="0.45">
      <c r="C3076" t="s">
        <v>8221</v>
      </c>
      <c r="D3076">
        <v>3</v>
      </c>
    </row>
    <row r="3077" spans="3:4" x14ac:dyDescent="0.45">
      <c r="C3077" t="s">
        <v>8221</v>
      </c>
      <c r="D3077">
        <v>20</v>
      </c>
    </row>
    <row r="3078" spans="3:4" x14ac:dyDescent="0.45">
      <c r="C3078" t="s">
        <v>8221</v>
      </c>
      <c r="D3078">
        <v>50</v>
      </c>
    </row>
    <row r="3079" spans="3:4" x14ac:dyDescent="0.45">
      <c r="C3079" t="s">
        <v>8221</v>
      </c>
      <c r="D3079">
        <v>2</v>
      </c>
    </row>
    <row r="3080" spans="3:4" x14ac:dyDescent="0.45">
      <c r="C3080" t="s">
        <v>8221</v>
      </c>
      <c r="D3080">
        <v>3</v>
      </c>
    </row>
    <row r="3081" spans="3:4" x14ac:dyDescent="0.45">
      <c r="C3081" t="s">
        <v>8221</v>
      </c>
      <c r="D3081">
        <v>27</v>
      </c>
    </row>
    <row r="3082" spans="3:4" x14ac:dyDescent="0.45">
      <c r="C3082" t="s">
        <v>8221</v>
      </c>
      <c r="D3082">
        <v>7</v>
      </c>
    </row>
    <row r="3083" spans="3:4" x14ac:dyDescent="0.45">
      <c r="C3083" t="s">
        <v>8221</v>
      </c>
      <c r="D3083">
        <v>5</v>
      </c>
    </row>
    <row r="3084" spans="3:4" x14ac:dyDescent="0.45">
      <c r="C3084" t="s">
        <v>8221</v>
      </c>
      <c r="D3084">
        <v>0</v>
      </c>
    </row>
    <row r="3085" spans="3:4" x14ac:dyDescent="0.45">
      <c r="C3085" t="s">
        <v>8221</v>
      </c>
      <c r="D3085">
        <v>3</v>
      </c>
    </row>
    <row r="3086" spans="3:4" x14ac:dyDescent="0.45">
      <c r="C3086" t="s">
        <v>8221</v>
      </c>
      <c r="D3086">
        <v>6</v>
      </c>
    </row>
    <row r="3087" spans="3:4" x14ac:dyDescent="0.45">
      <c r="C3087" t="s">
        <v>8221</v>
      </c>
      <c r="D3087">
        <v>9</v>
      </c>
    </row>
    <row r="3088" spans="3:4" x14ac:dyDescent="0.45">
      <c r="C3088" t="s">
        <v>8221</v>
      </c>
      <c r="D3088">
        <v>3</v>
      </c>
    </row>
    <row r="3089" spans="3:4" x14ac:dyDescent="0.45">
      <c r="C3089" t="s">
        <v>8221</v>
      </c>
      <c r="D3089">
        <v>2</v>
      </c>
    </row>
    <row r="3090" spans="3:4" x14ac:dyDescent="0.45">
      <c r="C3090" t="s">
        <v>8221</v>
      </c>
      <c r="D3090">
        <v>3</v>
      </c>
    </row>
    <row r="3091" spans="3:4" x14ac:dyDescent="0.45">
      <c r="C3091" t="s">
        <v>8221</v>
      </c>
      <c r="D3091">
        <v>45</v>
      </c>
    </row>
    <row r="3092" spans="3:4" x14ac:dyDescent="0.45">
      <c r="C3092" t="s">
        <v>8221</v>
      </c>
      <c r="D3092">
        <v>9</v>
      </c>
    </row>
    <row r="3093" spans="3:4" x14ac:dyDescent="0.45">
      <c r="C3093" t="s">
        <v>8221</v>
      </c>
      <c r="D3093">
        <v>9</v>
      </c>
    </row>
    <row r="3094" spans="3:4" x14ac:dyDescent="0.45">
      <c r="C3094" t="s">
        <v>8221</v>
      </c>
      <c r="D3094">
        <v>21</v>
      </c>
    </row>
    <row r="3095" spans="3:4" x14ac:dyDescent="0.45">
      <c r="C3095" t="s">
        <v>8221</v>
      </c>
      <c r="D3095">
        <v>17</v>
      </c>
    </row>
    <row r="3096" spans="3:4" x14ac:dyDescent="0.45">
      <c r="C3096" t="s">
        <v>8221</v>
      </c>
      <c r="D3096">
        <v>1</v>
      </c>
    </row>
    <row r="3097" spans="3:4" x14ac:dyDescent="0.45">
      <c r="C3097" t="s">
        <v>8221</v>
      </c>
      <c r="D3097">
        <v>1</v>
      </c>
    </row>
    <row r="3098" spans="3:4" x14ac:dyDescent="0.45">
      <c r="C3098" t="s">
        <v>8221</v>
      </c>
      <c r="D3098">
        <v>14</v>
      </c>
    </row>
    <row r="3099" spans="3:4" x14ac:dyDescent="0.45">
      <c r="C3099" t="s">
        <v>8221</v>
      </c>
      <c r="D3099">
        <v>42</v>
      </c>
    </row>
    <row r="3100" spans="3:4" x14ac:dyDescent="0.45">
      <c r="C3100" t="s">
        <v>8221</v>
      </c>
      <c r="D3100">
        <v>27</v>
      </c>
    </row>
    <row r="3101" spans="3:4" x14ac:dyDescent="0.45">
      <c r="C3101" t="s">
        <v>8221</v>
      </c>
      <c r="D3101">
        <v>5</v>
      </c>
    </row>
    <row r="3102" spans="3:4" x14ac:dyDescent="0.45">
      <c r="C3102" t="s">
        <v>8221</v>
      </c>
      <c r="D3102">
        <v>13</v>
      </c>
    </row>
    <row r="3103" spans="3:4" x14ac:dyDescent="0.45">
      <c r="C3103" t="s">
        <v>8221</v>
      </c>
      <c r="D3103">
        <v>12</v>
      </c>
    </row>
    <row r="3104" spans="3:4" x14ac:dyDescent="0.45">
      <c r="C3104" t="s">
        <v>8221</v>
      </c>
      <c r="D3104">
        <v>90</v>
      </c>
    </row>
    <row r="3105" spans="3:4" x14ac:dyDescent="0.45">
      <c r="C3105" t="s">
        <v>8221</v>
      </c>
      <c r="D3105">
        <v>2</v>
      </c>
    </row>
    <row r="3106" spans="3:4" x14ac:dyDescent="0.45">
      <c r="C3106" t="s">
        <v>8221</v>
      </c>
      <c r="D3106">
        <v>5</v>
      </c>
    </row>
    <row r="3107" spans="3:4" x14ac:dyDescent="0.45">
      <c r="C3107" t="s">
        <v>8221</v>
      </c>
      <c r="D3107">
        <v>31</v>
      </c>
    </row>
    <row r="3108" spans="3:4" x14ac:dyDescent="0.45">
      <c r="C3108" t="s">
        <v>8221</v>
      </c>
      <c r="D3108">
        <v>4</v>
      </c>
    </row>
    <row r="3109" spans="3:4" x14ac:dyDescent="0.45">
      <c r="C3109" t="s">
        <v>8221</v>
      </c>
      <c r="D3109">
        <v>29</v>
      </c>
    </row>
    <row r="3110" spans="3:4" x14ac:dyDescent="0.45">
      <c r="C3110" t="s">
        <v>8221</v>
      </c>
      <c r="D3110">
        <v>2</v>
      </c>
    </row>
    <row r="3111" spans="3:4" x14ac:dyDescent="0.45">
      <c r="C3111" t="s">
        <v>8221</v>
      </c>
      <c r="D3111">
        <v>114</v>
      </c>
    </row>
    <row r="3112" spans="3:4" x14ac:dyDescent="0.45">
      <c r="C3112" t="s">
        <v>8221</v>
      </c>
      <c r="D3112">
        <v>1</v>
      </c>
    </row>
    <row r="3113" spans="3:4" x14ac:dyDescent="0.45">
      <c r="C3113" t="s">
        <v>8221</v>
      </c>
      <c r="D3113">
        <v>76</v>
      </c>
    </row>
    <row r="3114" spans="3:4" x14ac:dyDescent="0.45">
      <c r="C3114" t="s">
        <v>8221</v>
      </c>
      <c r="D3114">
        <v>9</v>
      </c>
    </row>
    <row r="3115" spans="3:4" x14ac:dyDescent="0.45">
      <c r="C3115" t="s">
        <v>8221</v>
      </c>
      <c r="D3115">
        <v>37</v>
      </c>
    </row>
    <row r="3116" spans="3:4" x14ac:dyDescent="0.45">
      <c r="C3116" t="s">
        <v>8221</v>
      </c>
      <c r="D3116">
        <v>0</v>
      </c>
    </row>
    <row r="3117" spans="3:4" x14ac:dyDescent="0.45">
      <c r="C3117" t="s">
        <v>8221</v>
      </c>
      <c r="D3117">
        <v>1</v>
      </c>
    </row>
    <row r="3118" spans="3:4" x14ac:dyDescent="0.45">
      <c r="C3118" t="s">
        <v>8221</v>
      </c>
      <c r="D3118">
        <v>10</v>
      </c>
    </row>
    <row r="3119" spans="3:4" x14ac:dyDescent="0.45">
      <c r="C3119" t="s">
        <v>8221</v>
      </c>
      <c r="D3119">
        <v>1</v>
      </c>
    </row>
    <row r="3120" spans="3:4" x14ac:dyDescent="0.45">
      <c r="C3120" t="s">
        <v>8221</v>
      </c>
      <c r="D3120">
        <v>2</v>
      </c>
    </row>
    <row r="3121" spans="3:4" x14ac:dyDescent="0.45">
      <c r="C3121" t="s">
        <v>8221</v>
      </c>
      <c r="D3121">
        <v>1</v>
      </c>
    </row>
    <row r="3122" spans="3:4" x14ac:dyDescent="0.45">
      <c r="C3122" t="s">
        <v>8221</v>
      </c>
      <c r="D3122">
        <v>10</v>
      </c>
    </row>
    <row r="3123" spans="3:4" hidden="1" x14ac:dyDescent="0.45">
      <c r="C3123" t="s">
        <v>8220</v>
      </c>
      <c r="D3123">
        <v>1</v>
      </c>
    </row>
    <row r="3124" spans="3:4" hidden="1" x14ac:dyDescent="0.45">
      <c r="C3124" t="s">
        <v>8220</v>
      </c>
      <c r="D3124">
        <v>2</v>
      </c>
    </row>
    <row r="3125" spans="3:4" hidden="1" x14ac:dyDescent="0.45">
      <c r="C3125" t="s">
        <v>8220</v>
      </c>
      <c r="D3125">
        <v>348</v>
      </c>
    </row>
    <row r="3126" spans="3:4" hidden="1" x14ac:dyDescent="0.45">
      <c r="C3126" t="s">
        <v>8220</v>
      </c>
      <c r="D3126">
        <v>4</v>
      </c>
    </row>
    <row r="3127" spans="3:4" hidden="1" x14ac:dyDescent="0.45">
      <c r="C3127" t="s">
        <v>8220</v>
      </c>
      <c r="D3127">
        <v>0</v>
      </c>
    </row>
    <row r="3128" spans="3:4" hidden="1" x14ac:dyDescent="0.45">
      <c r="C3128" t="s">
        <v>8220</v>
      </c>
      <c r="D3128">
        <v>17</v>
      </c>
    </row>
    <row r="3129" spans="3:4" hidden="1" x14ac:dyDescent="0.45">
      <c r="C3129" t="s">
        <v>8220</v>
      </c>
      <c r="D3129">
        <v>0</v>
      </c>
    </row>
    <row r="3130" spans="3:4" hidden="1" x14ac:dyDescent="0.45">
      <c r="C3130" t="s">
        <v>8222</v>
      </c>
      <c r="D3130">
        <v>117</v>
      </c>
    </row>
    <row r="3131" spans="3:4" hidden="1" x14ac:dyDescent="0.45">
      <c r="C3131" t="s">
        <v>8222</v>
      </c>
      <c r="D3131">
        <v>1</v>
      </c>
    </row>
    <row r="3132" spans="3:4" hidden="1" x14ac:dyDescent="0.45">
      <c r="C3132" t="s">
        <v>8222</v>
      </c>
      <c r="D3132">
        <v>4</v>
      </c>
    </row>
    <row r="3133" spans="3:4" hidden="1" x14ac:dyDescent="0.45">
      <c r="C3133" t="s">
        <v>8222</v>
      </c>
      <c r="D3133">
        <v>12</v>
      </c>
    </row>
    <row r="3134" spans="3:4" hidden="1" x14ac:dyDescent="0.45">
      <c r="C3134" t="s">
        <v>8222</v>
      </c>
      <c r="D3134">
        <v>1</v>
      </c>
    </row>
    <row r="3135" spans="3:4" hidden="1" x14ac:dyDescent="0.45">
      <c r="C3135" t="s">
        <v>8222</v>
      </c>
      <c r="D3135">
        <v>16</v>
      </c>
    </row>
    <row r="3136" spans="3:4" hidden="1" x14ac:dyDescent="0.45">
      <c r="C3136" t="s">
        <v>8222</v>
      </c>
      <c r="D3136">
        <v>12</v>
      </c>
    </row>
    <row r="3137" spans="3:4" hidden="1" x14ac:dyDescent="0.45">
      <c r="C3137" t="s">
        <v>8222</v>
      </c>
      <c r="D3137">
        <v>7</v>
      </c>
    </row>
    <row r="3138" spans="3:4" hidden="1" x14ac:dyDescent="0.45">
      <c r="C3138" t="s">
        <v>8222</v>
      </c>
      <c r="D3138">
        <v>22</v>
      </c>
    </row>
    <row r="3139" spans="3:4" hidden="1" x14ac:dyDescent="0.45">
      <c r="C3139" t="s">
        <v>8222</v>
      </c>
      <c r="D3139">
        <v>1</v>
      </c>
    </row>
    <row r="3140" spans="3:4" hidden="1" x14ac:dyDescent="0.45">
      <c r="C3140" t="s">
        <v>8222</v>
      </c>
      <c r="D3140">
        <v>0</v>
      </c>
    </row>
    <row r="3141" spans="3:4" hidden="1" x14ac:dyDescent="0.45">
      <c r="C3141" t="s">
        <v>8222</v>
      </c>
      <c r="D3141">
        <v>6</v>
      </c>
    </row>
    <row r="3142" spans="3:4" hidden="1" x14ac:dyDescent="0.45">
      <c r="C3142" t="s">
        <v>8222</v>
      </c>
      <c r="D3142">
        <v>4</v>
      </c>
    </row>
    <row r="3143" spans="3:4" hidden="1" x14ac:dyDescent="0.45">
      <c r="C3143" t="s">
        <v>8222</v>
      </c>
      <c r="D3143">
        <v>8</v>
      </c>
    </row>
    <row r="3144" spans="3:4" hidden="1" x14ac:dyDescent="0.45">
      <c r="C3144" t="s">
        <v>8222</v>
      </c>
      <c r="D3144">
        <v>3</v>
      </c>
    </row>
    <row r="3145" spans="3:4" hidden="1" x14ac:dyDescent="0.45">
      <c r="C3145" t="s">
        <v>8222</v>
      </c>
      <c r="D3145">
        <v>0</v>
      </c>
    </row>
    <row r="3146" spans="3:4" hidden="1" x14ac:dyDescent="0.45">
      <c r="C3146" t="s">
        <v>8222</v>
      </c>
      <c r="D3146">
        <v>30</v>
      </c>
    </row>
    <row r="3147" spans="3:4" hidden="1" x14ac:dyDescent="0.45">
      <c r="C3147" t="s">
        <v>8222</v>
      </c>
      <c r="D3147">
        <v>0</v>
      </c>
    </row>
    <row r="3148" spans="3:4" hidden="1" x14ac:dyDescent="0.45">
      <c r="C3148" t="s">
        <v>8222</v>
      </c>
      <c r="D3148">
        <v>12</v>
      </c>
    </row>
    <row r="3149" spans="3:4" hidden="1" x14ac:dyDescent="0.45">
      <c r="C3149" t="s">
        <v>8219</v>
      </c>
      <c r="D3149">
        <v>213</v>
      </c>
    </row>
    <row r="3150" spans="3:4" hidden="1" x14ac:dyDescent="0.45">
      <c r="C3150" t="s">
        <v>8219</v>
      </c>
      <c r="D3150">
        <v>57</v>
      </c>
    </row>
    <row r="3151" spans="3:4" hidden="1" x14ac:dyDescent="0.45">
      <c r="C3151" t="s">
        <v>8219</v>
      </c>
      <c r="D3151">
        <v>25</v>
      </c>
    </row>
    <row r="3152" spans="3:4" hidden="1" x14ac:dyDescent="0.45">
      <c r="C3152" t="s">
        <v>8219</v>
      </c>
      <c r="D3152">
        <v>104</v>
      </c>
    </row>
    <row r="3153" spans="3:4" hidden="1" x14ac:dyDescent="0.45">
      <c r="C3153" t="s">
        <v>8219</v>
      </c>
      <c r="D3153">
        <v>34</v>
      </c>
    </row>
    <row r="3154" spans="3:4" hidden="1" x14ac:dyDescent="0.45">
      <c r="C3154" t="s">
        <v>8219</v>
      </c>
      <c r="D3154">
        <v>67</v>
      </c>
    </row>
    <row r="3155" spans="3:4" hidden="1" x14ac:dyDescent="0.45">
      <c r="C3155" t="s">
        <v>8219</v>
      </c>
      <c r="D3155">
        <v>241</v>
      </c>
    </row>
    <row r="3156" spans="3:4" hidden="1" x14ac:dyDescent="0.45">
      <c r="C3156" t="s">
        <v>8219</v>
      </c>
      <c r="D3156">
        <v>123</v>
      </c>
    </row>
    <row r="3157" spans="3:4" hidden="1" x14ac:dyDescent="0.45">
      <c r="C3157" t="s">
        <v>8219</v>
      </c>
      <c r="D3157">
        <v>302</v>
      </c>
    </row>
    <row r="3158" spans="3:4" hidden="1" x14ac:dyDescent="0.45">
      <c r="C3158" t="s">
        <v>8219</v>
      </c>
      <c r="D3158">
        <v>89</v>
      </c>
    </row>
    <row r="3159" spans="3:4" hidden="1" x14ac:dyDescent="0.45">
      <c r="C3159" t="s">
        <v>8219</v>
      </c>
      <c r="D3159">
        <v>41</v>
      </c>
    </row>
    <row r="3160" spans="3:4" hidden="1" x14ac:dyDescent="0.45">
      <c r="C3160" t="s">
        <v>8219</v>
      </c>
      <c r="D3160">
        <v>69</v>
      </c>
    </row>
    <row r="3161" spans="3:4" hidden="1" x14ac:dyDescent="0.45">
      <c r="C3161" t="s">
        <v>8219</v>
      </c>
      <c r="D3161">
        <v>52</v>
      </c>
    </row>
    <row r="3162" spans="3:4" hidden="1" x14ac:dyDescent="0.45">
      <c r="C3162" t="s">
        <v>8219</v>
      </c>
      <c r="D3162">
        <v>57</v>
      </c>
    </row>
    <row r="3163" spans="3:4" hidden="1" x14ac:dyDescent="0.45">
      <c r="C3163" t="s">
        <v>8219</v>
      </c>
      <c r="D3163">
        <v>74</v>
      </c>
    </row>
    <row r="3164" spans="3:4" hidden="1" x14ac:dyDescent="0.45">
      <c r="C3164" t="s">
        <v>8219</v>
      </c>
      <c r="D3164">
        <v>63</v>
      </c>
    </row>
    <row r="3165" spans="3:4" hidden="1" x14ac:dyDescent="0.45">
      <c r="C3165" t="s">
        <v>8219</v>
      </c>
      <c r="D3165">
        <v>72</v>
      </c>
    </row>
    <row r="3166" spans="3:4" hidden="1" x14ac:dyDescent="0.45">
      <c r="C3166" t="s">
        <v>8219</v>
      </c>
      <c r="D3166">
        <v>71</v>
      </c>
    </row>
    <row r="3167" spans="3:4" hidden="1" x14ac:dyDescent="0.45">
      <c r="C3167" t="s">
        <v>8219</v>
      </c>
      <c r="D3167">
        <v>21</v>
      </c>
    </row>
    <row r="3168" spans="3:4" hidden="1" x14ac:dyDescent="0.45">
      <c r="C3168" t="s">
        <v>8219</v>
      </c>
      <c r="D3168">
        <v>930</v>
      </c>
    </row>
    <row r="3169" spans="3:4" hidden="1" x14ac:dyDescent="0.45">
      <c r="C3169" t="s">
        <v>8219</v>
      </c>
      <c r="D3169">
        <v>55</v>
      </c>
    </row>
    <row r="3170" spans="3:4" hidden="1" x14ac:dyDescent="0.45">
      <c r="C3170" t="s">
        <v>8219</v>
      </c>
      <c r="D3170">
        <v>61</v>
      </c>
    </row>
    <row r="3171" spans="3:4" hidden="1" x14ac:dyDescent="0.45">
      <c r="C3171" t="s">
        <v>8219</v>
      </c>
      <c r="D3171">
        <v>82</v>
      </c>
    </row>
    <row r="3172" spans="3:4" hidden="1" x14ac:dyDescent="0.45">
      <c r="C3172" t="s">
        <v>8219</v>
      </c>
      <c r="D3172">
        <v>71</v>
      </c>
    </row>
    <row r="3173" spans="3:4" hidden="1" x14ac:dyDescent="0.45">
      <c r="C3173" t="s">
        <v>8219</v>
      </c>
      <c r="D3173">
        <v>117</v>
      </c>
    </row>
    <row r="3174" spans="3:4" hidden="1" x14ac:dyDescent="0.45">
      <c r="C3174" t="s">
        <v>8219</v>
      </c>
      <c r="D3174">
        <v>29</v>
      </c>
    </row>
    <row r="3175" spans="3:4" hidden="1" x14ac:dyDescent="0.45">
      <c r="C3175" t="s">
        <v>8219</v>
      </c>
      <c r="D3175">
        <v>74</v>
      </c>
    </row>
    <row r="3176" spans="3:4" hidden="1" x14ac:dyDescent="0.45">
      <c r="C3176" t="s">
        <v>8219</v>
      </c>
      <c r="D3176">
        <v>23</v>
      </c>
    </row>
    <row r="3177" spans="3:4" hidden="1" x14ac:dyDescent="0.45">
      <c r="C3177" t="s">
        <v>8219</v>
      </c>
      <c r="D3177">
        <v>60</v>
      </c>
    </row>
    <row r="3178" spans="3:4" hidden="1" x14ac:dyDescent="0.45">
      <c r="C3178" t="s">
        <v>8219</v>
      </c>
      <c r="D3178">
        <v>55</v>
      </c>
    </row>
    <row r="3179" spans="3:4" hidden="1" x14ac:dyDescent="0.45">
      <c r="C3179" t="s">
        <v>8219</v>
      </c>
      <c r="D3179">
        <v>51</v>
      </c>
    </row>
    <row r="3180" spans="3:4" hidden="1" x14ac:dyDescent="0.45">
      <c r="C3180" t="s">
        <v>8219</v>
      </c>
      <c r="D3180">
        <v>78</v>
      </c>
    </row>
    <row r="3181" spans="3:4" hidden="1" x14ac:dyDescent="0.45">
      <c r="C3181" t="s">
        <v>8219</v>
      </c>
      <c r="D3181">
        <v>62</v>
      </c>
    </row>
    <row r="3182" spans="3:4" hidden="1" x14ac:dyDescent="0.45">
      <c r="C3182" t="s">
        <v>8219</v>
      </c>
      <c r="D3182">
        <v>45</v>
      </c>
    </row>
    <row r="3183" spans="3:4" hidden="1" x14ac:dyDescent="0.45">
      <c r="C3183" t="s">
        <v>8219</v>
      </c>
      <c r="D3183">
        <v>15</v>
      </c>
    </row>
    <row r="3184" spans="3:4" hidden="1" x14ac:dyDescent="0.45">
      <c r="C3184" t="s">
        <v>8219</v>
      </c>
      <c r="D3184">
        <v>151</v>
      </c>
    </row>
    <row r="3185" spans="3:4" hidden="1" x14ac:dyDescent="0.45">
      <c r="C3185" t="s">
        <v>8219</v>
      </c>
      <c r="D3185">
        <v>68</v>
      </c>
    </row>
    <row r="3186" spans="3:4" hidden="1" x14ac:dyDescent="0.45">
      <c r="C3186" t="s">
        <v>8219</v>
      </c>
      <c r="D3186">
        <v>46</v>
      </c>
    </row>
    <row r="3187" spans="3:4" hidden="1" x14ac:dyDescent="0.45">
      <c r="C3187" t="s">
        <v>8219</v>
      </c>
      <c r="D3187">
        <v>24</v>
      </c>
    </row>
    <row r="3188" spans="3:4" hidden="1" x14ac:dyDescent="0.45">
      <c r="C3188" t="s">
        <v>8219</v>
      </c>
      <c r="D3188">
        <v>70</v>
      </c>
    </row>
    <row r="3189" spans="3:4" hidden="1" x14ac:dyDescent="0.45">
      <c r="C3189" t="s">
        <v>8219</v>
      </c>
      <c r="D3189">
        <v>244</v>
      </c>
    </row>
    <row r="3190" spans="3:4" x14ac:dyDescent="0.45">
      <c r="C3190" t="s">
        <v>8221</v>
      </c>
      <c r="D3190">
        <v>9</v>
      </c>
    </row>
    <row r="3191" spans="3:4" x14ac:dyDescent="0.45">
      <c r="C3191" t="s">
        <v>8221</v>
      </c>
      <c r="D3191">
        <v>19</v>
      </c>
    </row>
    <row r="3192" spans="3:4" x14ac:dyDescent="0.45">
      <c r="C3192" t="s">
        <v>8221</v>
      </c>
      <c r="D3192">
        <v>0</v>
      </c>
    </row>
    <row r="3193" spans="3:4" x14ac:dyDescent="0.45">
      <c r="C3193" t="s">
        <v>8221</v>
      </c>
      <c r="D3193">
        <v>4</v>
      </c>
    </row>
    <row r="3194" spans="3:4" x14ac:dyDescent="0.45">
      <c r="C3194" t="s">
        <v>8221</v>
      </c>
      <c r="D3194">
        <v>8</v>
      </c>
    </row>
    <row r="3195" spans="3:4" x14ac:dyDescent="0.45">
      <c r="C3195" t="s">
        <v>8221</v>
      </c>
      <c r="D3195">
        <v>24</v>
      </c>
    </row>
    <row r="3196" spans="3:4" x14ac:dyDescent="0.45">
      <c r="C3196" t="s">
        <v>8221</v>
      </c>
      <c r="D3196">
        <v>0</v>
      </c>
    </row>
    <row r="3197" spans="3:4" x14ac:dyDescent="0.45">
      <c r="C3197" t="s">
        <v>8221</v>
      </c>
      <c r="D3197">
        <v>39</v>
      </c>
    </row>
    <row r="3198" spans="3:4" x14ac:dyDescent="0.45">
      <c r="C3198" t="s">
        <v>8221</v>
      </c>
      <c r="D3198">
        <v>6</v>
      </c>
    </row>
    <row r="3199" spans="3:4" x14ac:dyDescent="0.45">
      <c r="C3199" t="s">
        <v>8221</v>
      </c>
      <c r="D3199">
        <v>4</v>
      </c>
    </row>
    <row r="3200" spans="3:4" x14ac:dyDescent="0.45">
      <c r="C3200" t="s">
        <v>8221</v>
      </c>
      <c r="D3200">
        <v>3</v>
      </c>
    </row>
    <row r="3201" spans="3:4" x14ac:dyDescent="0.45">
      <c r="C3201" t="s">
        <v>8221</v>
      </c>
      <c r="D3201">
        <v>53</v>
      </c>
    </row>
    <row r="3202" spans="3:4" x14ac:dyDescent="0.45">
      <c r="C3202" t="s">
        <v>8221</v>
      </c>
      <c r="D3202">
        <v>1</v>
      </c>
    </row>
    <row r="3203" spans="3:4" x14ac:dyDescent="0.45">
      <c r="C3203" t="s">
        <v>8221</v>
      </c>
      <c r="D3203">
        <v>2</v>
      </c>
    </row>
    <row r="3204" spans="3:4" x14ac:dyDescent="0.45">
      <c r="C3204" t="s">
        <v>8221</v>
      </c>
      <c r="D3204">
        <v>25</v>
      </c>
    </row>
    <row r="3205" spans="3:4" x14ac:dyDescent="0.45">
      <c r="C3205" t="s">
        <v>8221</v>
      </c>
      <c r="D3205">
        <v>6</v>
      </c>
    </row>
    <row r="3206" spans="3:4" x14ac:dyDescent="0.45">
      <c r="C3206" t="s">
        <v>8221</v>
      </c>
      <c r="D3206">
        <v>0</v>
      </c>
    </row>
    <row r="3207" spans="3:4" x14ac:dyDescent="0.45">
      <c r="C3207" t="s">
        <v>8221</v>
      </c>
      <c r="D3207">
        <v>12</v>
      </c>
    </row>
    <row r="3208" spans="3:4" x14ac:dyDescent="0.45">
      <c r="C3208" t="s">
        <v>8221</v>
      </c>
      <c r="D3208">
        <v>0</v>
      </c>
    </row>
    <row r="3209" spans="3:4" x14ac:dyDescent="0.45">
      <c r="C3209" t="s">
        <v>8221</v>
      </c>
      <c r="D3209">
        <v>36</v>
      </c>
    </row>
    <row r="3210" spans="3:4" hidden="1" x14ac:dyDescent="0.45">
      <c r="C3210" t="s">
        <v>8219</v>
      </c>
      <c r="D3210">
        <v>82</v>
      </c>
    </row>
    <row r="3211" spans="3:4" hidden="1" x14ac:dyDescent="0.45">
      <c r="C3211" t="s">
        <v>8219</v>
      </c>
      <c r="D3211">
        <v>226</v>
      </c>
    </row>
    <row r="3212" spans="3:4" hidden="1" x14ac:dyDescent="0.45">
      <c r="C3212" t="s">
        <v>8219</v>
      </c>
      <c r="D3212">
        <v>60</v>
      </c>
    </row>
    <row r="3213" spans="3:4" hidden="1" x14ac:dyDescent="0.45">
      <c r="C3213" t="s">
        <v>8219</v>
      </c>
      <c r="D3213">
        <v>322</v>
      </c>
    </row>
    <row r="3214" spans="3:4" hidden="1" x14ac:dyDescent="0.45">
      <c r="C3214" t="s">
        <v>8219</v>
      </c>
      <c r="D3214">
        <v>94</v>
      </c>
    </row>
    <row r="3215" spans="3:4" hidden="1" x14ac:dyDescent="0.45">
      <c r="C3215" t="s">
        <v>8219</v>
      </c>
      <c r="D3215">
        <v>47</v>
      </c>
    </row>
    <row r="3216" spans="3:4" hidden="1" x14ac:dyDescent="0.45">
      <c r="C3216" t="s">
        <v>8219</v>
      </c>
      <c r="D3216">
        <v>115</v>
      </c>
    </row>
    <row r="3217" spans="3:4" hidden="1" x14ac:dyDescent="0.45">
      <c r="C3217" t="s">
        <v>8219</v>
      </c>
      <c r="D3217">
        <v>134</v>
      </c>
    </row>
    <row r="3218" spans="3:4" hidden="1" x14ac:dyDescent="0.45">
      <c r="C3218" t="s">
        <v>8219</v>
      </c>
      <c r="D3218">
        <v>35</v>
      </c>
    </row>
    <row r="3219" spans="3:4" hidden="1" x14ac:dyDescent="0.45">
      <c r="C3219" t="s">
        <v>8219</v>
      </c>
      <c r="D3219">
        <v>104</v>
      </c>
    </row>
    <row r="3220" spans="3:4" hidden="1" x14ac:dyDescent="0.45">
      <c r="C3220" t="s">
        <v>8219</v>
      </c>
      <c r="D3220">
        <v>184</v>
      </c>
    </row>
    <row r="3221" spans="3:4" hidden="1" x14ac:dyDescent="0.45">
      <c r="C3221" t="s">
        <v>8219</v>
      </c>
      <c r="D3221">
        <v>119</v>
      </c>
    </row>
    <row r="3222" spans="3:4" hidden="1" x14ac:dyDescent="0.45">
      <c r="C3222" t="s">
        <v>8219</v>
      </c>
      <c r="D3222">
        <v>59</v>
      </c>
    </row>
    <row r="3223" spans="3:4" hidden="1" x14ac:dyDescent="0.45">
      <c r="C3223" t="s">
        <v>8219</v>
      </c>
      <c r="D3223">
        <v>113</v>
      </c>
    </row>
    <row r="3224" spans="3:4" hidden="1" x14ac:dyDescent="0.45">
      <c r="C3224" t="s">
        <v>8219</v>
      </c>
      <c r="D3224">
        <v>84</v>
      </c>
    </row>
    <row r="3225" spans="3:4" hidden="1" x14ac:dyDescent="0.45">
      <c r="C3225" t="s">
        <v>8219</v>
      </c>
      <c r="D3225">
        <v>74</v>
      </c>
    </row>
    <row r="3226" spans="3:4" hidden="1" x14ac:dyDescent="0.45">
      <c r="C3226" t="s">
        <v>8219</v>
      </c>
      <c r="D3226">
        <v>216</v>
      </c>
    </row>
    <row r="3227" spans="3:4" hidden="1" x14ac:dyDescent="0.45">
      <c r="C3227" t="s">
        <v>8219</v>
      </c>
      <c r="D3227">
        <v>39</v>
      </c>
    </row>
    <row r="3228" spans="3:4" hidden="1" x14ac:dyDescent="0.45">
      <c r="C3228" t="s">
        <v>8219</v>
      </c>
      <c r="D3228">
        <v>21</v>
      </c>
    </row>
    <row r="3229" spans="3:4" hidden="1" x14ac:dyDescent="0.45">
      <c r="C3229" t="s">
        <v>8219</v>
      </c>
      <c r="D3229">
        <v>30</v>
      </c>
    </row>
    <row r="3230" spans="3:4" hidden="1" x14ac:dyDescent="0.45">
      <c r="C3230" t="s">
        <v>8219</v>
      </c>
      <c r="D3230">
        <v>37</v>
      </c>
    </row>
    <row r="3231" spans="3:4" hidden="1" x14ac:dyDescent="0.45">
      <c r="C3231" t="s">
        <v>8219</v>
      </c>
      <c r="D3231">
        <v>202</v>
      </c>
    </row>
    <row r="3232" spans="3:4" hidden="1" x14ac:dyDescent="0.45">
      <c r="C3232" t="s">
        <v>8219</v>
      </c>
      <c r="D3232">
        <v>37</v>
      </c>
    </row>
    <row r="3233" spans="3:4" hidden="1" x14ac:dyDescent="0.45">
      <c r="C3233" t="s">
        <v>8219</v>
      </c>
      <c r="D3233">
        <v>28</v>
      </c>
    </row>
    <row r="3234" spans="3:4" hidden="1" x14ac:dyDescent="0.45">
      <c r="C3234" t="s">
        <v>8219</v>
      </c>
      <c r="D3234">
        <v>26</v>
      </c>
    </row>
    <row r="3235" spans="3:4" hidden="1" x14ac:dyDescent="0.45">
      <c r="C3235" t="s">
        <v>8219</v>
      </c>
      <c r="D3235">
        <v>61</v>
      </c>
    </row>
    <row r="3236" spans="3:4" hidden="1" x14ac:dyDescent="0.45">
      <c r="C3236" t="s">
        <v>8219</v>
      </c>
      <c r="D3236">
        <v>115</v>
      </c>
    </row>
    <row r="3237" spans="3:4" hidden="1" x14ac:dyDescent="0.45">
      <c r="C3237" t="s">
        <v>8219</v>
      </c>
      <c r="D3237">
        <v>181</v>
      </c>
    </row>
    <row r="3238" spans="3:4" hidden="1" x14ac:dyDescent="0.45">
      <c r="C3238" t="s">
        <v>8219</v>
      </c>
      <c r="D3238">
        <v>110</v>
      </c>
    </row>
    <row r="3239" spans="3:4" hidden="1" x14ac:dyDescent="0.45">
      <c r="C3239" t="s">
        <v>8219</v>
      </c>
      <c r="D3239">
        <v>269</v>
      </c>
    </row>
    <row r="3240" spans="3:4" hidden="1" x14ac:dyDescent="0.45">
      <c r="C3240" t="s">
        <v>8219</v>
      </c>
      <c r="D3240">
        <v>79</v>
      </c>
    </row>
    <row r="3241" spans="3:4" hidden="1" x14ac:dyDescent="0.45">
      <c r="C3241" t="s">
        <v>8219</v>
      </c>
      <c r="D3241">
        <v>104</v>
      </c>
    </row>
    <row r="3242" spans="3:4" hidden="1" x14ac:dyDescent="0.45">
      <c r="C3242" t="s">
        <v>8219</v>
      </c>
      <c r="D3242">
        <v>34</v>
      </c>
    </row>
    <row r="3243" spans="3:4" hidden="1" x14ac:dyDescent="0.45">
      <c r="C3243" t="s">
        <v>8219</v>
      </c>
      <c r="D3243">
        <v>167</v>
      </c>
    </row>
    <row r="3244" spans="3:4" hidden="1" x14ac:dyDescent="0.45">
      <c r="C3244" t="s">
        <v>8219</v>
      </c>
      <c r="D3244">
        <v>183</v>
      </c>
    </row>
    <row r="3245" spans="3:4" hidden="1" x14ac:dyDescent="0.45">
      <c r="C3245" t="s">
        <v>8219</v>
      </c>
      <c r="D3245">
        <v>71</v>
      </c>
    </row>
    <row r="3246" spans="3:4" hidden="1" x14ac:dyDescent="0.45">
      <c r="C3246" t="s">
        <v>8219</v>
      </c>
      <c r="D3246">
        <v>69</v>
      </c>
    </row>
    <row r="3247" spans="3:4" hidden="1" x14ac:dyDescent="0.45">
      <c r="C3247" t="s">
        <v>8219</v>
      </c>
      <c r="D3247">
        <v>270</v>
      </c>
    </row>
    <row r="3248" spans="3:4" hidden="1" x14ac:dyDescent="0.45">
      <c r="C3248" t="s">
        <v>8219</v>
      </c>
      <c r="D3248">
        <v>193</v>
      </c>
    </row>
    <row r="3249" spans="3:4" hidden="1" x14ac:dyDescent="0.45">
      <c r="C3249" t="s">
        <v>8219</v>
      </c>
      <c r="D3249">
        <v>57</v>
      </c>
    </row>
    <row r="3250" spans="3:4" hidden="1" x14ac:dyDescent="0.45">
      <c r="C3250" t="s">
        <v>8219</v>
      </c>
      <c r="D3250">
        <v>200</v>
      </c>
    </row>
    <row r="3251" spans="3:4" hidden="1" x14ac:dyDescent="0.45">
      <c r="C3251" t="s">
        <v>8219</v>
      </c>
      <c r="D3251">
        <v>88</v>
      </c>
    </row>
    <row r="3252" spans="3:4" hidden="1" x14ac:dyDescent="0.45">
      <c r="C3252" t="s">
        <v>8219</v>
      </c>
      <c r="D3252">
        <v>213</v>
      </c>
    </row>
    <row r="3253" spans="3:4" hidden="1" x14ac:dyDescent="0.45">
      <c r="C3253" t="s">
        <v>8219</v>
      </c>
      <c r="D3253">
        <v>20</v>
      </c>
    </row>
    <row r="3254" spans="3:4" hidden="1" x14ac:dyDescent="0.45">
      <c r="C3254" t="s">
        <v>8219</v>
      </c>
      <c r="D3254">
        <v>50</v>
      </c>
    </row>
    <row r="3255" spans="3:4" hidden="1" x14ac:dyDescent="0.45">
      <c r="C3255" t="s">
        <v>8219</v>
      </c>
      <c r="D3255">
        <v>115</v>
      </c>
    </row>
    <row r="3256" spans="3:4" hidden="1" x14ac:dyDescent="0.45">
      <c r="C3256" t="s">
        <v>8219</v>
      </c>
      <c r="D3256">
        <v>186</v>
      </c>
    </row>
    <row r="3257" spans="3:4" hidden="1" x14ac:dyDescent="0.45">
      <c r="C3257" t="s">
        <v>8219</v>
      </c>
      <c r="D3257">
        <v>18</v>
      </c>
    </row>
    <row r="3258" spans="3:4" hidden="1" x14ac:dyDescent="0.45">
      <c r="C3258" t="s">
        <v>8219</v>
      </c>
      <c r="D3258">
        <v>176</v>
      </c>
    </row>
    <row r="3259" spans="3:4" hidden="1" x14ac:dyDescent="0.45">
      <c r="C3259" t="s">
        <v>8219</v>
      </c>
      <c r="D3259">
        <v>41</v>
      </c>
    </row>
    <row r="3260" spans="3:4" hidden="1" x14ac:dyDescent="0.45">
      <c r="C3260" t="s">
        <v>8219</v>
      </c>
      <c r="D3260">
        <v>75</v>
      </c>
    </row>
    <row r="3261" spans="3:4" hidden="1" x14ac:dyDescent="0.45">
      <c r="C3261" t="s">
        <v>8219</v>
      </c>
      <c r="D3261">
        <v>97</v>
      </c>
    </row>
    <row r="3262" spans="3:4" hidden="1" x14ac:dyDescent="0.45">
      <c r="C3262" t="s">
        <v>8219</v>
      </c>
      <c r="D3262">
        <v>73</v>
      </c>
    </row>
    <row r="3263" spans="3:4" hidden="1" x14ac:dyDescent="0.45">
      <c r="C3263" t="s">
        <v>8219</v>
      </c>
      <c r="D3263">
        <v>49</v>
      </c>
    </row>
    <row r="3264" spans="3:4" hidden="1" x14ac:dyDescent="0.45">
      <c r="C3264" t="s">
        <v>8219</v>
      </c>
      <c r="D3264">
        <v>134</v>
      </c>
    </row>
    <row r="3265" spans="3:4" hidden="1" x14ac:dyDescent="0.45">
      <c r="C3265" t="s">
        <v>8219</v>
      </c>
      <c r="D3265">
        <v>68</v>
      </c>
    </row>
    <row r="3266" spans="3:4" hidden="1" x14ac:dyDescent="0.45">
      <c r="C3266" t="s">
        <v>8219</v>
      </c>
      <c r="D3266">
        <v>49</v>
      </c>
    </row>
    <row r="3267" spans="3:4" hidden="1" x14ac:dyDescent="0.45">
      <c r="C3267" t="s">
        <v>8219</v>
      </c>
      <c r="D3267">
        <v>63</v>
      </c>
    </row>
    <row r="3268" spans="3:4" hidden="1" x14ac:dyDescent="0.45">
      <c r="C3268" t="s">
        <v>8219</v>
      </c>
      <c r="D3268">
        <v>163</v>
      </c>
    </row>
    <row r="3269" spans="3:4" hidden="1" x14ac:dyDescent="0.45">
      <c r="C3269" t="s">
        <v>8219</v>
      </c>
      <c r="D3269">
        <v>288</v>
      </c>
    </row>
    <row r="3270" spans="3:4" hidden="1" x14ac:dyDescent="0.45">
      <c r="C3270" t="s">
        <v>8219</v>
      </c>
      <c r="D3270">
        <v>42</v>
      </c>
    </row>
    <row r="3271" spans="3:4" hidden="1" x14ac:dyDescent="0.45">
      <c r="C3271" t="s">
        <v>8219</v>
      </c>
      <c r="D3271">
        <v>70</v>
      </c>
    </row>
    <row r="3272" spans="3:4" hidden="1" x14ac:dyDescent="0.45">
      <c r="C3272" t="s">
        <v>8219</v>
      </c>
      <c r="D3272">
        <v>30</v>
      </c>
    </row>
    <row r="3273" spans="3:4" hidden="1" x14ac:dyDescent="0.45">
      <c r="C3273" t="s">
        <v>8219</v>
      </c>
      <c r="D3273">
        <v>51</v>
      </c>
    </row>
    <row r="3274" spans="3:4" hidden="1" x14ac:dyDescent="0.45">
      <c r="C3274" t="s">
        <v>8219</v>
      </c>
      <c r="D3274">
        <v>145</v>
      </c>
    </row>
    <row r="3275" spans="3:4" hidden="1" x14ac:dyDescent="0.45">
      <c r="C3275" t="s">
        <v>8219</v>
      </c>
      <c r="D3275">
        <v>21</v>
      </c>
    </row>
    <row r="3276" spans="3:4" hidden="1" x14ac:dyDescent="0.45">
      <c r="C3276" t="s">
        <v>8219</v>
      </c>
      <c r="D3276">
        <v>286</v>
      </c>
    </row>
    <row r="3277" spans="3:4" hidden="1" x14ac:dyDescent="0.45">
      <c r="C3277" t="s">
        <v>8219</v>
      </c>
      <c r="D3277">
        <v>12</v>
      </c>
    </row>
    <row r="3278" spans="3:4" hidden="1" x14ac:dyDescent="0.45">
      <c r="C3278" t="s">
        <v>8219</v>
      </c>
      <c r="D3278">
        <v>100</v>
      </c>
    </row>
    <row r="3279" spans="3:4" hidden="1" x14ac:dyDescent="0.45">
      <c r="C3279" t="s">
        <v>8219</v>
      </c>
      <c r="D3279">
        <v>100</v>
      </c>
    </row>
    <row r="3280" spans="3:4" hidden="1" x14ac:dyDescent="0.45">
      <c r="C3280" t="s">
        <v>8219</v>
      </c>
      <c r="D3280">
        <v>34</v>
      </c>
    </row>
    <row r="3281" spans="3:4" hidden="1" x14ac:dyDescent="0.45">
      <c r="C3281" t="s">
        <v>8219</v>
      </c>
      <c r="D3281">
        <v>63</v>
      </c>
    </row>
    <row r="3282" spans="3:4" hidden="1" x14ac:dyDescent="0.45">
      <c r="C3282" t="s">
        <v>8219</v>
      </c>
      <c r="D3282">
        <v>30</v>
      </c>
    </row>
    <row r="3283" spans="3:4" hidden="1" x14ac:dyDescent="0.45">
      <c r="C3283" t="s">
        <v>8219</v>
      </c>
      <c r="D3283">
        <v>47</v>
      </c>
    </row>
    <row r="3284" spans="3:4" hidden="1" x14ac:dyDescent="0.45">
      <c r="C3284" t="s">
        <v>8219</v>
      </c>
      <c r="D3284">
        <v>237</v>
      </c>
    </row>
    <row r="3285" spans="3:4" hidden="1" x14ac:dyDescent="0.45">
      <c r="C3285" t="s">
        <v>8219</v>
      </c>
      <c r="D3285">
        <v>47</v>
      </c>
    </row>
    <row r="3286" spans="3:4" hidden="1" x14ac:dyDescent="0.45">
      <c r="C3286" t="s">
        <v>8219</v>
      </c>
      <c r="D3286">
        <v>15</v>
      </c>
    </row>
    <row r="3287" spans="3:4" hidden="1" x14ac:dyDescent="0.45">
      <c r="C3287" t="s">
        <v>8219</v>
      </c>
      <c r="D3287">
        <v>81</v>
      </c>
    </row>
    <row r="3288" spans="3:4" hidden="1" x14ac:dyDescent="0.45">
      <c r="C3288" t="s">
        <v>8219</v>
      </c>
      <c r="D3288">
        <v>122</v>
      </c>
    </row>
    <row r="3289" spans="3:4" hidden="1" x14ac:dyDescent="0.45">
      <c r="C3289" t="s">
        <v>8219</v>
      </c>
      <c r="D3289">
        <v>34</v>
      </c>
    </row>
    <row r="3290" spans="3:4" hidden="1" x14ac:dyDescent="0.45">
      <c r="C3290" t="s">
        <v>8219</v>
      </c>
      <c r="D3290">
        <v>207</v>
      </c>
    </row>
    <row r="3291" spans="3:4" hidden="1" x14ac:dyDescent="0.45">
      <c r="C3291" t="s">
        <v>8219</v>
      </c>
      <c r="D3291">
        <v>25</v>
      </c>
    </row>
    <row r="3292" spans="3:4" hidden="1" x14ac:dyDescent="0.45">
      <c r="C3292" t="s">
        <v>8219</v>
      </c>
      <c r="D3292">
        <v>72</v>
      </c>
    </row>
    <row r="3293" spans="3:4" hidden="1" x14ac:dyDescent="0.45">
      <c r="C3293" t="s">
        <v>8219</v>
      </c>
      <c r="D3293">
        <v>14</v>
      </c>
    </row>
    <row r="3294" spans="3:4" hidden="1" x14ac:dyDescent="0.45">
      <c r="C3294" t="s">
        <v>8219</v>
      </c>
      <c r="D3294">
        <v>15</v>
      </c>
    </row>
    <row r="3295" spans="3:4" hidden="1" x14ac:dyDescent="0.45">
      <c r="C3295" t="s">
        <v>8219</v>
      </c>
      <c r="D3295">
        <v>91</v>
      </c>
    </row>
    <row r="3296" spans="3:4" hidden="1" x14ac:dyDescent="0.45">
      <c r="C3296" t="s">
        <v>8219</v>
      </c>
      <c r="D3296">
        <v>24</v>
      </c>
    </row>
    <row r="3297" spans="3:4" hidden="1" x14ac:dyDescent="0.45">
      <c r="C3297" t="s">
        <v>8219</v>
      </c>
      <c r="D3297">
        <v>27</v>
      </c>
    </row>
    <row r="3298" spans="3:4" hidden="1" x14ac:dyDescent="0.45">
      <c r="C3298" t="s">
        <v>8219</v>
      </c>
      <c r="D3298">
        <v>47</v>
      </c>
    </row>
    <row r="3299" spans="3:4" hidden="1" x14ac:dyDescent="0.45">
      <c r="C3299" t="s">
        <v>8219</v>
      </c>
      <c r="D3299">
        <v>44</v>
      </c>
    </row>
    <row r="3300" spans="3:4" hidden="1" x14ac:dyDescent="0.45">
      <c r="C3300" t="s">
        <v>8219</v>
      </c>
      <c r="D3300">
        <v>72</v>
      </c>
    </row>
    <row r="3301" spans="3:4" hidden="1" x14ac:dyDescent="0.45">
      <c r="C3301" t="s">
        <v>8219</v>
      </c>
      <c r="D3301">
        <v>63</v>
      </c>
    </row>
    <row r="3302" spans="3:4" hidden="1" x14ac:dyDescent="0.45">
      <c r="C3302" t="s">
        <v>8219</v>
      </c>
      <c r="D3302">
        <v>88</v>
      </c>
    </row>
    <row r="3303" spans="3:4" hidden="1" x14ac:dyDescent="0.45">
      <c r="C3303" t="s">
        <v>8219</v>
      </c>
      <c r="D3303">
        <v>70</v>
      </c>
    </row>
    <row r="3304" spans="3:4" hidden="1" x14ac:dyDescent="0.45">
      <c r="C3304" t="s">
        <v>8219</v>
      </c>
      <c r="D3304">
        <v>50</v>
      </c>
    </row>
    <row r="3305" spans="3:4" hidden="1" x14ac:dyDescent="0.45">
      <c r="C3305" t="s">
        <v>8219</v>
      </c>
      <c r="D3305">
        <v>35</v>
      </c>
    </row>
    <row r="3306" spans="3:4" hidden="1" x14ac:dyDescent="0.45">
      <c r="C3306" t="s">
        <v>8219</v>
      </c>
      <c r="D3306">
        <v>175</v>
      </c>
    </row>
    <row r="3307" spans="3:4" hidden="1" x14ac:dyDescent="0.45">
      <c r="C3307" t="s">
        <v>8219</v>
      </c>
      <c r="D3307">
        <v>20</v>
      </c>
    </row>
    <row r="3308" spans="3:4" hidden="1" x14ac:dyDescent="0.45">
      <c r="C3308" t="s">
        <v>8219</v>
      </c>
      <c r="D3308">
        <v>54</v>
      </c>
    </row>
    <row r="3309" spans="3:4" hidden="1" x14ac:dyDescent="0.45">
      <c r="C3309" t="s">
        <v>8219</v>
      </c>
      <c r="D3309">
        <v>20</v>
      </c>
    </row>
    <row r="3310" spans="3:4" hidden="1" x14ac:dyDescent="0.45">
      <c r="C3310" t="s">
        <v>8219</v>
      </c>
      <c r="D3310">
        <v>57</v>
      </c>
    </row>
    <row r="3311" spans="3:4" hidden="1" x14ac:dyDescent="0.45">
      <c r="C3311" t="s">
        <v>8219</v>
      </c>
      <c r="D3311">
        <v>31</v>
      </c>
    </row>
    <row r="3312" spans="3:4" hidden="1" x14ac:dyDescent="0.45">
      <c r="C3312" t="s">
        <v>8219</v>
      </c>
      <c r="D3312">
        <v>31</v>
      </c>
    </row>
    <row r="3313" spans="3:4" hidden="1" x14ac:dyDescent="0.45">
      <c r="C3313" t="s">
        <v>8219</v>
      </c>
      <c r="D3313">
        <v>45</v>
      </c>
    </row>
    <row r="3314" spans="3:4" hidden="1" x14ac:dyDescent="0.45">
      <c r="C3314" t="s">
        <v>8219</v>
      </c>
      <c r="D3314">
        <v>41</v>
      </c>
    </row>
    <row r="3315" spans="3:4" hidden="1" x14ac:dyDescent="0.45">
      <c r="C3315" t="s">
        <v>8219</v>
      </c>
      <c r="D3315">
        <v>29</v>
      </c>
    </row>
    <row r="3316" spans="3:4" hidden="1" x14ac:dyDescent="0.45">
      <c r="C3316" t="s">
        <v>8219</v>
      </c>
      <c r="D3316">
        <v>58</v>
      </c>
    </row>
    <row r="3317" spans="3:4" hidden="1" x14ac:dyDescent="0.45">
      <c r="C3317" t="s">
        <v>8219</v>
      </c>
      <c r="D3317">
        <v>89</v>
      </c>
    </row>
    <row r="3318" spans="3:4" hidden="1" x14ac:dyDescent="0.45">
      <c r="C3318" t="s">
        <v>8219</v>
      </c>
      <c r="D3318">
        <v>125</v>
      </c>
    </row>
    <row r="3319" spans="3:4" hidden="1" x14ac:dyDescent="0.45">
      <c r="C3319" t="s">
        <v>8219</v>
      </c>
      <c r="D3319">
        <v>18</v>
      </c>
    </row>
    <row r="3320" spans="3:4" hidden="1" x14ac:dyDescent="0.45">
      <c r="C3320" t="s">
        <v>8219</v>
      </c>
      <c r="D3320">
        <v>32</v>
      </c>
    </row>
    <row r="3321" spans="3:4" hidden="1" x14ac:dyDescent="0.45">
      <c r="C3321" t="s">
        <v>8219</v>
      </c>
      <c r="D3321">
        <v>16</v>
      </c>
    </row>
    <row r="3322" spans="3:4" hidden="1" x14ac:dyDescent="0.45">
      <c r="C3322" t="s">
        <v>8219</v>
      </c>
      <c r="D3322">
        <v>38</v>
      </c>
    </row>
    <row r="3323" spans="3:4" hidden="1" x14ac:dyDescent="0.45">
      <c r="C3323" t="s">
        <v>8219</v>
      </c>
      <c r="D3323">
        <v>15</v>
      </c>
    </row>
    <row r="3324" spans="3:4" hidden="1" x14ac:dyDescent="0.45">
      <c r="C3324" t="s">
        <v>8219</v>
      </c>
      <c r="D3324">
        <v>23</v>
      </c>
    </row>
    <row r="3325" spans="3:4" hidden="1" x14ac:dyDescent="0.45">
      <c r="C3325" t="s">
        <v>8219</v>
      </c>
      <c r="D3325">
        <v>49</v>
      </c>
    </row>
    <row r="3326" spans="3:4" hidden="1" x14ac:dyDescent="0.45">
      <c r="C3326" t="s">
        <v>8219</v>
      </c>
      <c r="D3326">
        <v>10</v>
      </c>
    </row>
    <row r="3327" spans="3:4" hidden="1" x14ac:dyDescent="0.45">
      <c r="C3327" t="s">
        <v>8219</v>
      </c>
      <c r="D3327">
        <v>15</v>
      </c>
    </row>
    <row r="3328" spans="3:4" hidden="1" x14ac:dyDescent="0.45">
      <c r="C3328" t="s">
        <v>8219</v>
      </c>
      <c r="D3328">
        <v>57</v>
      </c>
    </row>
    <row r="3329" spans="3:4" hidden="1" x14ac:dyDescent="0.45">
      <c r="C3329" t="s">
        <v>8219</v>
      </c>
      <c r="D3329">
        <v>33</v>
      </c>
    </row>
    <row r="3330" spans="3:4" hidden="1" x14ac:dyDescent="0.45">
      <c r="C3330" t="s">
        <v>8219</v>
      </c>
      <c r="D3330">
        <v>9</v>
      </c>
    </row>
    <row r="3331" spans="3:4" hidden="1" x14ac:dyDescent="0.45">
      <c r="C3331" t="s">
        <v>8219</v>
      </c>
      <c r="D3331">
        <v>26</v>
      </c>
    </row>
    <row r="3332" spans="3:4" hidden="1" x14ac:dyDescent="0.45">
      <c r="C3332" t="s">
        <v>8219</v>
      </c>
      <c r="D3332">
        <v>69</v>
      </c>
    </row>
    <row r="3333" spans="3:4" hidden="1" x14ac:dyDescent="0.45">
      <c r="C3333" t="s">
        <v>8219</v>
      </c>
      <c r="D3333">
        <v>65</v>
      </c>
    </row>
    <row r="3334" spans="3:4" hidden="1" x14ac:dyDescent="0.45">
      <c r="C3334" t="s">
        <v>8219</v>
      </c>
      <c r="D3334">
        <v>83</v>
      </c>
    </row>
    <row r="3335" spans="3:4" hidden="1" x14ac:dyDescent="0.45">
      <c r="C3335" t="s">
        <v>8219</v>
      </c>
      <c r="D3335">
        <v>111</v>
      </c>
    </row>
    <row r="3336" spans="3:4" hidden="1" x14ac:dyDescent="0.45">
      <c r="C3336" t="s">
        <v>8219</v>
      </c>
      <c r="D3336">
        <v>46</v>
      </c>
    </row>
    <row r="3337" spans="3:4" hidden="1" x14ac:dyDescent="0.45">
      <c r="C3337" t="s">
        <v>8219</v>
      </c>
      <c r="D3337">
        <v>63</v>
      </c>
    </row>
    <row r="3338" spans="3:4" hidden="1" x14ac:dyDescent="0.45">
      <c r="C3338" t="s">
        <v>8219</v>
      </c>
      <c r="D3338">
        <v>9</v>
      </c>
    </row>
    <row r="3339" spans="3:4" hidden="1" x14ac:dyDescent="0.45">
      <c r="C3339" t="s">
        <v>8219</v>
      </c>
      <c r="D3339">
        <v>34</v>
      </c>
    </row>
    <row r="3340" spans="3:4" hidden="1" x14ac:dyDescent="0.45">
      <c r="C3340" t="s">
        <v>8219</v>
      </c>
      <c r="D3340">
        <v>112</v>
      </c>
    </row>
    <row r="3341" spans="3:4" hidden="1" x14ac:dyDescent="0.45">
      <c r="C3341" t="s">
        <v>8219</v>
      </c>
      <c r="D3341">
        <v>47</v>
      </c>
    </row>
    <row r="3342" spans="3:4" hidden="1" x14ac:dyDescent="0.45">
      <c r="C3342" t="s">
        <v>8219</v>
      </c>
      <c r="D3342">
        <v>38</v>
      </c>
    </row>
    <row r="3343" spans="3:4" hidden="1" x14ac:dyDescent="0.45">
      <c r="C3343" t="s">
        <v>8219</v>
      </c>
      <c r="D3343">
        <v>28</v>
      </c>
    </row>
    <row r="3344" spans="3:4" hidden="1" x14ac:dyDescent="0.45">
      <c r="C3344" t="s">
        <v>8219</v>
      </c>
      <c r="D3344">
        <v>78</v>
      </c>
    </row>
    <row r="3345" spans="3:4" hidden="1" x14ac:dyDescent="0.45">
      <c r="C3345" t="s">
        <v>8219</v>
      </c>
      <c r="D3345">
        <v>23</v>
      </c>
    </row>
    <row r="3346" spans="3:4" hidden="1" x14ac:dyDescent="0.45">
      <c r="C3346" t="s">
        <v>8219</v>
      </c>
      <c r="D3346">
        <v>40</v>
      </c>
    </row>
    <row r="3347" spans="3:4" hidden="1" x14ac:dyDescent="0.45">
      <c r="C3347" t="s">
        <v>8219</v>
      </c>
      <c r="D3347">
        <v>13</v>
      </c>
    </row>
    <row r="3348" spans="3:4" hidden="1" x14ac:dyDescent="0.45">
      <c r="C3348" t="s">
        <v>8219</v>
      </c>
      <c r="D3348">
        <v>18</v>
      </c>
    </row>
    <row r="3349" spans="3:4" hidden="1" x14ac:dyDescent="0.45">
      <c r="C3349" t="s">
        <v>8219</v>
      </c>
      <c r="D3349">
        <v>22</v>
      </c>
    </row>
    <row r="3350" spans="3:4" hidden="1" x14ac:dyDescent="0.45">
      <c r="C3350" t="s">
        <v>8219</v>
      </c>
      <c r="D3350">
        <v>79</v>
      </c>
    </row>
    <row r="3351" spans="3:4" hidden="1" x14ac:dyDescent="0.45">
      <c r="C3351" t="s">
        <v>8219</v>
      </c>
      <c r="D3351">
        <v>14</v>
      </c>
    </row>
    <row r="3352" spans="3:4" hidden="1" x14ac:dyDescent="0.45">
      <c r="C3352" t="s">
        <v>8219</v>
      </c>
      <c r="D3352">
        <v>51</v>
      </c>
    </row>
    <row r="3353" spans="3:4" hidden="1" x14ac:dyDescent="0.45">
      <c r="C3353" t="s">
        <v>8219</v>
      </c>
      <c r="D3353">
        <v>54</v>
      </c>
    </row>
    <row r="3354" spans="3:4" hidden="1" x14ac:dyDescent="0.45">
      <c r="C3354" t="s">
        <v>8219</v>
      </c>
      <c r="D3354">
        <v>70</v>
      </c>
    </row>
    <row r="3355" spans="3:4" hidden="1" x14ac:dyDescent="0.45">
      <c r="C3355" t="s">
        <v>8219</v>
      </c>
      <c r="D3355">
        <v>44</v>
      </c>
    </row>
    <row r="3356" spans="3:4" hidden="1" x14ac:dyDescent="0.45">
      <c r="C3356" t="s">
        <v>8219</v>
      </c>
      <c r="D3356">
        <v>55</v>
      </c>
    </row>
    <row r="3357" spans="3:4" hidden="1" x14ac:dyDescent="0.45">
      <c r="C3357" t="s">
        <v>8219</v>
      </c>
      <c r="D3357">
        <v>15</v>
      </c>
    </row>
    <row r="3358" spans="3:4" hidden="1" x14ac:dyDescent="0.45">
      <c r="C3358" t="s">
        <v>8219</v>
      </c>
      <c r="D3358">
        <v>27</v>
      </c>
    </row>
    <row r="3359" spans="3:4" hidden="1" x14ac:dyDescent="0.45">
      <c r="C3359" t="s">
        <v>8219</v>
      </c>
      <c r="D3359">
        <v>21</v>
      </c>
    </row>
    <row r="3360" spans="3:4" hidden="1" x14ac:dyDescent="0.45">
      <c r="C3360" t="s">
        <v>8219</v>
      </c>
      <c r="D3360">
        <v>162</v>
      </c>
    </row>
    <row r="3361" spans="3:4" hidden="1" x14ac:dyDescent="0.45">
      <c r="C3361" t="s">
        <v>8219</v>
      </c>
      <c r="D3361">
        <v>23</v>
      </c>
    </row>
    <row r="3362" spans="3:4" hidden="1" x14ac:dyDescent="0.45">
      <c r="C3362" t="s">
        <v>8219</v>
      </c>
      <c r="D3362">
        <v>72</v>
      </c>
    </row>
    <row r="3363" spans="3:4" hidden="1" x14ac:dyDescent="0.45">
      <c r="C3363" t="s">
        <v>8219</v>
      </c>
      <c r="D3363">
        <v>68</v>
      </c>
    </row>
    <row r="3364" spans="3:4" hidden="1" x14ac:dyDescent="0.45">
      <c r="C3364" t="s">
        <v>8219</v>
      </c>
      <c r="D3364">
        <v>20</v>
      </c>
    </row>
    <row r="3365" spans="3:4" hidden="1" x14ac:dyDescent="0.45">
      <c r="C3365" t="s">
        <v>8219</v>
      </c>
      <c r="D3365">
        <v>26</v>
      </c>
    </row>
    <row r="3366" spans="3:4" hidden="1" x14ac:dyDescent="0.45">
      <c r="C3366" t="s">
        <v>8219</v>
      </c>
      <c r="D3366">
        <v>72</v>
      </c>
    </row>
    <row r="3367" spans="3:4" hidden="1" x14ac:dyDescent="0.45">
      <c r="C3367" t="s">
        <v>8219</v>
      </c>
      <c r="D3367">
        <v>3</v>
      </c>
    </row>
    <row r="3368" spans="3:4" hidden="1" x14ac:dyDescent="0.45">
      <c r="C3368" t="s">
        <v>8219</v>
      </c>
      <c r="D3368">
        <v>18</v>
      </c>
    </row>
    <row r="3369" spans="3:4" hidden="1" x14ac:dyDescent="0.45">
      <c r="C3369" t="s">
        <v>8219</v>
      </c>
      <c r="D3369">
        <v>30</v>
      </c>
    </row>
    <row r="3370" spans="3:4" hidden="1" x14ac:dyDescent="0.45">
      <c r="C3370" t="s">
        <v>8219</v>
      </c>
      <c r="D3370">
        <v>23</v>
      </c>
    </row>
    <row r="3371" spans="3:4" hidden="1" x14ac:dyDescent="0.45">
      <c r="C3371" t="s">
        <v>8219</v>
      </c>
      <c r="D3371">
        <v>54</v>
      </c>
    </row>
    <row r="3372" spans="3:4" hidden="1" x14ac:dyDescent="0.45">
      <c r="C3372" t="s">
        <v>8219</v>
      </c>
      <c r="D3372">
        <v>26</v>
      </c>
    </row>
    <row r="3373" spans="3:4" hidden="1" x14ac:dyDescent="0.45">
      <c r="C3373" t="s">
        <v>8219</v>
      </c>
      <c r="D3373">
        <v>9</v>
      </c>
    </row>
    <row r="3374" spans="3:4" hidden="1" x14ac:dyDescent="0.45">
      <c r="C3374" t="s">
        <v>8219</v>
      </c>
      <c r="D3374">
        <v>27</v>
      </c>
    </row>
    <row r="3375" spans="3:4" hidden="1" x14ac:dyDescent="0.45">
      <c r="C3375" t="s">
        <v>8219</v>
      </c>
      <c r="D3375">
        <v>30</v>
      </c>
    </row>
    <row r="3376" spans="3:4" hidden="1" x14ac:dyDescent="0.45">
      <c r="C3376" t="s">
        <v>8219</v>
      </c>
      <c r="D3376">
        <v>52</v>
      </c>
    </row>
    <row r="3377" spans="3:4" hidden="1" x14ac:dyDescent="0.45">
      <c r="C3377" t="s">
        <v>8219</v>
      </c>
      <c r="D3377">
        <v>17</v>
      </c>
    </row>
    <row r="3378" spans="3:4" hidden="1" x14ac:dyDescent="0.45">
      <c r="C3378" t="s">
        <v>8219</v>
      </c>
      <c r="D3378">
        <v>19</v>
      </c>
    </row>
    <row r="3379" spans="3:4" hidden="1" x14ac:dyDescent="0.45">
      <c r="C3379" t="s">
        <v>8219</v>
      </c>
      <c r="D3379">
        <v>77</v>
      </c>
    </row>
    <row r="3380" spans="3:4" hidden="1" x14ac:dyDescent="0.45">
      <c r="C3380" t="s">
        <v>8219</v>
      </c>
      <c r="D3380">
        <v>21</v>
      </c>
    </row>
    <row r="3381" spans="3:4" hidden="1" x14ac:dyDescent="0.45">
      <c r="C3381" t="s">
        <v>8219</v>
      </c>
      <c r="D3381">
        <v>38</v>
      </c>
    </row>
    <row r="3382" spans="3:4" hidden="1" x14ac:dyDescent="0.45">
      <c r="C3382" t="s">
        <v>8219</v>
      </c>
      <c r="D3382">
        <v>28</v>
      </c>
    </row>
    <row r="3383" spans="3:4" hidden="1" x14ac:dyDescent="0.45">
      <c r="C3383" t="s">
        <v>8219</v>
      </c>
      <c r="D3383">
        <v>48</v>
      </c>
    </row>
    <row r="3384" spans="3:4" hidden="1" x14ac:dyDescent="0.45">
      <c r="C3384" t="s">
        <v>8219</v>
      </c>
      <c r="D3384">
        <v>46</v>
      </c>
    </row>
    <row r="3385" spans="3:4" hidden="1" x14ac:dyDescent="0.45">
      <c r="C3385" t="s">
        <v>8219</v>
      </c>
      <c r="D3385">
        <v>30</v>
      </c>
    </row>
    <row r="3386" spans="3:4" hidden="1" x14ac:dyDescent="0.45">
      <c r="C3386" t="s">
        <v>8219</v>
      </c>
      <c r="D3386">
        <v>64</v>
      </c>
    </row>
    <row r="3387" spans="3:4" hidden="1" x14ac:dyDescent="0.45">
      <c r="C3387" t="s">
        <v>8219</v>
      </c>
      <c r="D3387">
        <v>15</v>
      </c>
    </row>
    <row r="3388" spans="3:4" hidden="1" x14ac:dyDescent="0.45">
      <c r="C3388" t="s">
        <v>8219</v>
      </c>
      <c r="D3388">
        <v>41</v>
      </c>
    </row>
    <row r="3389" spans="3:4" hidden="1" x14ac:dyDescent="0.45">
      <c r="C3389" t="s">
        <v>8219</v>
      </c>
      <c r="D3389">
        <v>35</v>
      </c>
    </row>
    <row r="3390" spans="3:4" hidden="1" x14ac:dyDescent="0.45">
      <c r="C3390" t="s">
        <v>8219</v>
      </c>
      <c r="D3390">
        <v>45</v>
      </c>
    </row>
    <row r="3391" spans="3:4" hidden="1" x14ac:dyDescent="0.45">
      <c r="C3391" t="s">
        <v>8219</v>
      </c>
      <c r="D3391">
        <v>62</v>
      </c>
    </row>
    <row r="3392" spans="3:4" hidden="1" x14ac:dyDescent="0.45">
      <c r="C3392" t="s">
        <v>8219</v>
      </c>
      <c r="D3392">
        <v>22</v>
      </c>
    </row>
    <row r="3393" spans="3:4" hidden="1" x14ac:dyDescent="0.45">
      <c r="C3393" t="s">
        <v>8219</v>
      </c>
      <c r="D3393">
        <v>18</v>
      </c>
    </row>
    <row r="3394" spans="3:4" hidden="1" x14ac:dyDescent="0.45">
      <c r="C3394" t="s">
        <v>8219</v>
      </c>
      <c r="D3394">
        <v>12</v>
      </c>
    </row>
    <row r="3395" spans="3:4" hidden="1" x14ac:dyDescent="0.45">
      <c r="C3395" t="s">
        <v>8219</v>
      </c>
      <c r="D3395">
        <v>44</v>
      </c>
    </row>
    <row r="3396" spans="3:4" hidden="1" x14ac:dyDescent="0.45">
      <c r="C3396" t="s">
        <v>8219</v>
      </c>
      <c r="D3396">
        <v>27</v>
      </c>
    </row>
    <row r="3397" spans="3:4" hidden="1" x14ac:dyDescent="0.45">
      <c r="C3397" t="s">
        <v>8219</v>
      </c>
      <c r="D3397">
        <v>38</v>
      </c>
    </row>
    <row r="3398" spans="3:4" hidden="1" x14ac:dyDescent="0.45">
      <c r="C3398" t="s">
        <v>8219</v>
      </c>
      <c r="D3398">
        <v>28</v>
      </c>
    </row>
    <row r="3399" spans="3:4" hidden="1" x14ac:dyDescent="0.45">
      <c r="C3399" t="s">
        <v>8219</v>
      </c>
      <c r="D3399">
        <v>24</v>
      </c>
    </row>
    <row r="3400" spans="3:4" hidden="1" x14ac:dyDescent="0.45">
      <c r="C3400" t="s">
        <v>8219</v>
      </c>
      <c r="D3400">
        <v>65</v>
      </c>
    </row>
    <row r="3401" spans="3:4" hidden="1" x14ac:dyDescent="0.45">
      <c r="C3401" t="s">
        <v>8219</v>
      </c>
      <c r="D3401">
        <v>46</v>
      </c>
    </row>
    <row r="3402" spans="3:4" hidden="1" x14ac:dyDescent="0.45">
      <c r="C3402" t="s">
        <v>8219</v>
      </c>
      <c r="D3402">
        <v>85</v>
      </c>
    </row>
    <row r="3403" spans="3:4" hidden="1" x14ac:dyDescent="0.45">
      <c r="C3403" t="s">
        <v>8219</v>
      </c>
      <c r="D3403">
        <v>66</v>
      </c>
    </row>
    <row r="3404" spans="3:4" hidden="1" x14ac:dyDescent="0.45">
      <c r="C3404" t="s">
        <v>8219</v>
      </c>
      <c r="D3404">
        <v>165</v>
      </c>
    </row>
    <row r="3405" spans="3:4" hidden="1" x14ac:dyDescent="0.45">
      <c r="C3405" t="s">
        <v>8219</v>
      </c>
      <c r="D3405">
        <v>17</v>
      </c>
    </row>
    <row r="3406" spans="3:4" hidden="1" x14ac:dyDescent="0.45">
      <c r="C3406" t="s">
        <v>8219</v>
      </c>
      <c r="D3406">
        <v>3</v>
      </c>
    </row>
    <row r="3407" spans="3:4" hidden="1" x14ac:dyDescent="0.45">
      <c r="C3407" t="s">
        <v>8219</v>
      </c>
      <c r="D3407">
        <v>17</v>
      </c>
    </row>
    <row r="3408" spans="3:4" hidden="1" x14ac:dyDescent="0.45">
      <c r="C3408" t="s">
        <v>8219</v>
      </c>
      <c r="D3408">
        <v>91</v>
      </c>
    </row>
    <row r="3409" spans="3:4" hidden="1" x14ac:dyDescent="0.45">
      <c r="C3409" t="s">
        <v>8219</v>
      </c>
      <c r="D3409">
        <v>67</v>
      </c>
    </row>
    <row r="3410" spans="3:4" hidden="1" x14ac:dyDescent="0.45">
      <c r="C3410" t="s">
        <v>8219</v>
      </c>
      <c r="D3410">
        <v>18</v>
      </c>
    </row>
    <row r="3411" spans="3:4" hidden="1" x14ac:dyDescent="0.45">
      <c r="C3411" t="s">
        <v>8219</v>
      </c>
      <c r="D3411">
        <v>21</v>
      </c>
    </row>
    <row r="3412" spans="3:4" hidden="1" x14ac:dyDescent="0.45">
      <c r="C3412" t="s">
        <v>8219</v>
      </c>
      <c r="D3412">
        <v>40</v>
      </c>
    </row>
    <row r="3413" spans="3:4" hidden="1" x14ac:dyDescent="0.45">
      <c r="C3413" t="s">
        <v>8219</v>
      </c>
      <c r="D3413">
        <v>78</v>
      </c>
    </row>
    <row r="3414" spans="3:4" hidden="1" x14ac:dyDescent="0.45">
      <c r="C3414" t="s">
        <v>8219</v>
      </c>
      <c r="D3414">
        <v>26</v>
      </c>
    </row>
    <row r="3415" spans="3:4" hidden="1" x14ac:dyDescent="0.45">
      <c r="C3415" t="s">
        <v>8219</v>
      </c>
      <c r="D3415">
        <v>14</v>
      </c>
    </row>
    <row r="3416" spans="3:4" hidden="1" x14ac:dyDescent="0.45">
      <c r="C3416" t="s">
        <v>8219</v>
      </c>
      <c r="D3416">
        <v>44</v>
      </c>
    </row>
    <row r="3417" spans="3:4" hidden="1" x14ac:dyDescent="0.45">
      <c r="C3417" t="s">
        <v>8219</v>
      </c>
      <c r="D3417">
        <v>9</v>
      </c>
    </row>
    <row r="3418" spans="3:4" hidden="1" x14ac:dyDescent="0.45">
      <c r="C3418" t="s">
        <v>8219</v>
      </c>
      <c r="D3418">
        <v>30</v>
      </c>
    </row>
    <row r="3419" spans="3:4" hidden="1" x14ac:dyDescent="0.45">
      <c r="C3419" t="s">
        <v>8219</v>
      </c>
      <c r="D3419">
        <v>45</v>
      </c>
    </row>
    <row r="3420" spans="3:4" hidden="1" x14ac:dyDescent="0.45">
      <c r="C3420" t="s">
        <v>8219</v>
      </c>
      <c r="D3420">
        <v>56</v>
      </c>
    </row>
    <row r="3421" spans="3:4" hidden="1" x14ac:dyDescent="0.45">
      <c r="C3421" t="s">
        <v>8219</v>
      </c>
      <c r="D3421">
        <v>46</v>
      </c>
    </row>
    <row r="3422" spans="3:4" hidden="1" x14ac:dyDescent="0.45">
      <c r="C3422" t="s">
        <v>8219</v>
      </c>
      <c r="D3422">
        <v>34</v>
      </c>
    </row>
    <row r="3423" spans="3:4" hidden="1" x14ac:dyDescent="0.45">
      <c r="C3423" t="s">
        <v>8219</v>
      </c>
      <c r="D3423">
        <v>98</v>
      </c>
    </row>
    <row r="3424" spans="3:4" hidden="1" x14ac:dyDescent="0.45">
      <c r="C3424" t="s">
        <v>8219</v>
      </c>
      <c r="D3424">
        <v>46</v>
      </c>
    </row>
    <row r="3425" spans="3:4" hidden="1" x14ac:dyDescent="0.45">
      <c r="C3425" t="s">
        <v>8219</v>
      </c>
      <c r="D3425">
        <v>10</v>
      </c>
    </row>
    <row r="3426" spans="3:4" hidden="1" x14ac:dyDescent="0.45">
      <c r="C3426" t="s">
        <v>8219</v>
      </c>
      <c r="D3426">
        <v>76</v>
      </c>
    </row>
    <row r="3427" spans="3:4" hidden="1" x14ac:dyDescent="0.45">
      <c r="C3427" t="s">
        <v>8219</v>
      </c>
      <c r="D3427">
        <v>104</v>
      </c>
    </row>
    <row r="3428" spans="3:4" hidden="1" x14ac:dyDescent="0.45">
      <c r="C3428" t="s">
        <v>8219</v>
      </c>
      <c r="D3428">
        <v>87</v>
      </c>
    </row>
    <row r="3429" spans="3:4" hidden="1" x14ac:dyDescent="0.45">
      <c r="C3429" t="s">
        <v>8219</v>
      </c>
      <c r="D3429">
        <v>29</v>
      </c>
    </row>
    <row r="3430" spans="3:4" hidden="1" x14ac:dyDescent="0.45">
      <c r="C3430" t="s">
        <v>8219</v>
      </c>
      <c r="D3430">
        <v>51</v>
      </c>
    </row>
    <row r="3431" spans="3:4" hidden="1" x14ac:dyDescent="0.45">
      <c r="C3431" t="s">
        <v>8219</v>
      </c>
      <c r="D3431">
        <v>12</v>
      </c>
    </row>
    <row r="3432" spans="3:4" hidden="1" x14ac:dyDescent="0.45">
      <c r="C3432" t="s">
        <v>8219</v>
      </c>
      <c r="D3432">
        <v>72</v>
      </c>
    </row>
    <row r="3433" spans="3:4" hidden="1" x14ac:dyDescent="0.45">
      <c r="C3433" t="s">
        <v>8219</v>
      </c>
      <c r="D3433">
        <v>21</v>
      </c>
    </row>
    <row r="3434" spans="3:4" hidden="1" x14ac:dyDescent="0.45">
      <c r="C3434" t="s">
        <v>8219</v>
      </c>
      <c r="D3434">
        <v>42</v>
      </c>
    </row>
    <row r="3435" spans="3:4" hidden="1" x14ac:dyDescent="0.45">
      <c r="C3435" t="s">
        <v>8219</v>
      </c>
      <c r="D3435">
        <v>71</v>
      </c>
    </row>
    <row r="3436" spans="3:4" hidden="1" x14ac:dyDescent="0.45">
      <c r="C3436" t="s">
        <v>8219</v>
      </c>
      <c r="D3436">
        <v>168</v>
      </c>
    </row>
    <row r="3437" spans="3:4" hidden="1" x14ac:dyDescent="0.45">
      <c r="C3437" t="s">
        <v>8219</v>
      </c>
      <c r="D3437">
        <v>19</v>
      </c>
    </row>
    <row r="3438" spans="3:4" hidden="1" x14ac:dyDescent="0.45">
      <c r="C3438" t="s">
        <v>8219</v>
      </c>
      <c r="D3438">
        <v>37</v>
      </c>
    </row>
    <row r="3439" spans="3:4" hidden="1" x14ac:dyDescent="0.45">
      <c r="C3439" t="s">
        <v>8219</v>
      </c>
      <c r="D3439">
        <v>36</v>
      </c>
    </row>
    <row r="3440" spans="3:4" hidden="1" x14ac:dyDescent="0.45">
      <c r="C3440" t="s">
        <v>8219</v>
      </c>
      <c r="D3440">
        <v>14</v>
      </c>
    </row>
    <row r="3441" spans="3:4" hidden="1" x14ac:dyDescent="0.45">
      <c r="C3441" t="s">
        <v>8219</v>
      </c>
      <c r="D3441">
        <v>18</v>
      </c>
    </row>
    <row r="3442" spans="3:4" hidden="1" x14ac:dyDescent="0.45">
      <c r="C3442" t="s">
        <v>8219</v>
      </c>
      <c r="D3442">
        <v>82</v>
      </c>
    </row>
    <row r="3443" spans="3:4" hidden="1" x14ac:dyDescent="0.45">
      <c r="C3443" t="s">
        <v>8219</v>
      </c>
      <c r="D3443">
        <v>43</v>
      </c>
    </row>
    <row r="3444" spans="3:4" hidden="1" x14ac:dyDescent="0.45">
      <c r="C3444" t="s">
        <v>8219</v>
      </c>
      <c r="D3444">
        <v>8</v>
      </c>
    </row>
    <row r="3445" spans="3:4" hidden="1" x14ac:dyDescent="0.45">
      <c r="C3445" t="s">
        <v>8219</v>
      </c>
      <c r="D3445">
        <v>45</v>
      </c>
    </row>
    <row r="3446" spans="3:4" hidden="1" x14ac:dyDescent="0.45">
      <c r="C3446" t="s">
        <v>8219</v>
      </c>
      <c r="D3446">
        <v>20</v>
      </c>
    </row>
    <row r="3447" spans="3:4" hidden="1" x14ac:dyDescent="0.45">
      <c r="C3447" t="s">
        <v>8219</v>
      </c>
      <c r="D3447">
        <v>31</v>
      </c>
    </row>
    <row r="3448" spans="3:4" hidden="1" x14ac:dyDescent="0.45">
      <c r="C3448" t="s">
        <v>8219</v>
      </c>
      <c r="D3448">
        <v>25</v>
      </c>
    </row>
    <row r="3449" spans="3:4" hidden="1" x14ac:dyDescent="0.45">
      <c r="C3449" t="s">
        <v>8219</v>
      </c>
      <c r="D3449">
        <v>14</v>
      </c>
    </row>
    <row r="3450" spans="3:4" hidden="1" x14ac:dyDescent="0.45">
      <c r="C3450" t="s">
        <v>8219</v>
      </c>
      <c r="D3450">
        <v>45</v>
      </c>
    </row>
    <row r="3451" spans="3:4" hidden="1" x14ac:dyDescent="0.45">
      <c r="C3451" t="s">
        <v>8219</v>
      </c>
      <c r="D3451">
        <v>20</v>
      </c>
    </row>
    <row r="3452" spans="3:4" hidden="1" x14ac:dyDescent="0.45">
      <c r="C3452" t="s">
        <v>8219</v>
      </c>
      <c r="D3452">
        <v>39</v>
      </c>
    </row>
    <row r="3453" spans="3:4" hidden="1" x14ac:dyDescent="0.45">
      <c r="C3453" t="s">
        <v>8219</v>
      </c>
      <c r="D3453">
        <v>16</v>
      </c>
    </row>
    <row r="3454" spans="3:4" hidden="1" x14ac:dyDescent="0.45">
      <c r="C3454" t="s">
        <v>8219</v>
      </c>
      <c r="D3454">
        <v>37</v>
      </c>
    </row>
    <row r="3455" spans="3:4" hidden="1" x14ac:dyDescent="0.45">
      <c r="C3455" t="s">
        <v>8219</v>
      </c>
      <c r="D3455">
        <v>14</v>
      </c>
    </row>
    <row r="3456" spans="3:4" hidden="1" x14ac:dyDescent="0.45">
      <c r="C3456" t="s">
        <v>8219</v>
      </c>
      <c r="D3456">
        <v>21</v>
      </c>
    </row>
    <row r="3457" spans="3:4" hidden="1" x14ac:dyDescent="0.45">
      <c r="C3457" t="s">
        <v>8219</v>
      </c>
      <c r="D3457">
        <v>69</v>
      </c>
    </row>
    <row r="3458" spans="3:4" hidden="1" x14ac:dyDescent="0.45">
      <c r="C3458" t="s">
        <v>8219</v>
      </c>
      <c r="D3458">
        <v>16</v>
      </c>
    </row>
    <row r="3459" spans="3:4" hidden="1" x14ac:dyDescent="0.45">
      <c r="C3459" t="s">
        <v>8219</v>
      </c>
      <c r="D3459">
        <v>55</v>
      </c>
    </row>
    <row r="3460" spans="3:4" hidden="1" x14ac:dyDescent="0.45">
      <c r="C3460" t="s">
        <v>8219</v>
      </c>
      <c r="D3460">
        <v>27</v>
      </c>
    </row>
    <row r="3461" spans="3:4" hidden="1" x14ac:dyDescent="0.45">
      <c r="C3461" t="s">
        <v>8219</v>
      </c>
      <c r="D3461">
        <v>36</v>
      </c>
    </row>
    <row r="3462" spans="3:4" hidden="1" x14ac:dyDescent="0.45">
      <c r="C3462" t="s">
        <v>8219</v>
      </c>
      <c r="D3462">
        <v>19</v>
      </c>
    </row>
    <row r="3463" spans="3:4" hidden="1" x14ac:dyDescent="0.45">
      <c r="C3463" t="s">
        <v>8219</v>
      </c>
      <c r="D3463">
        <v>12</v>
      </c>
    </row>
    <row r="3464" spans="3:4" hidden="1" x14ac:dyDescent="0.45">
      <c r="C3464" t="s">
        <v>8219</v>
      </c>
      <c r="D3464">
        <v>17</v>
      </c>
    </row>
    <row r="3465" spans="3:4" hidden="1" x14ac:dyDescent="0.45">
      <c r="C3465" t="s">
        <v>8219</v>
      </c>
      <c r="D3465">
        <v>114</v>
      </c>
    </row>
    <row r="3466" spans="3:4" hidden="1" x14ac:dyDescent="0.45">
      <c r="C3466" t="s">
        <v>8219</v>
      </c>
      <c r="D3466">
        <v>93</v>
      </c>
    </row>
    <row r="3467" spans="3:4" hidden="1" x14ac:dyDescent="0.45">
      <c r="C3467" t="s">
        <v>8219</v>
      </c>
      <c r="D3467">
        <v>36</v>
      </c>
    </row>
    <row r="3468" spans="3:4" hidden="1" x14ac:dyDescent="0.45">
      <c r="C3468" t="s">
        <v>8219</v>
      </c>
      <c r="D3468">
        <v>61</v>
      </c>
    </row>
    <row r="3469" spans="3:4" hidden="1" x14ac:dyDescent="0.45">
      <c r="C3469" t="s">
        <v>8219</v>
      </c>
      <c r="D3469">
        <v>47</v>
      </c>
    </row>
    <row r="3470" spans="3:4" hidden="1" x14ac:dyDescent="0.45">
      <c r="C3470" t="s">
        <v>8219</v>
      </c>
      <c r="D3470">
        <v>17</v>
      </c>
    </row>
    <row r="3471" spans="3:4" hidden="1" x14ac:dyDescent="0.45">
      <c r="C3471" t="s">
        <v>8219</v>
      </c>
      <c r="D3471">
        <v>63</v>
      </c>
    </row>
    <row r="3472" spans="3:4" hidden="1" x14ac:dyDescent="0.45">
      <c r="C3472" t="s">
        <v>8219</v>
      </c>
      <c r="D3472">
        <v>9</v>
      </c>
    </row>
    <row r="3473" spans="3:4" hidden="1" x14ac:dyDescent="0.45">
      <c r="C3473" t="s">
        <v>8219</v>
      </c>
      <c r="D3473">
        <v>30</v>
      </c>
    </row>
    <row r="3474" spans="3:4" hidden="1" x14ac:dyDescent="0.45">
      <c r="C3474" t="s">
        <v>8219</v>
      </c>
      <c r="D3474">
        <v>23</v>
      </c>
    </row>
    <row r="3475" spans="3:4" hidden="1" x14ac:dyDescent="0.45">
      <c r="C3475" t="s">
        <v>8219</v>
      </c>
      <c r="D3475">
        <v>33</v>
      </c>
    </row>
    <row r="3476" spans="3:4" hidden="1" x14ac:dyDescent="0.45">
      <c r="C3476" t="s">
        <v>8219</v>
      </c>
      <c r="D3476">
        <v>39</v>
      </c>
    </row>
    <row r="3477" spans="3:4" hidden="1" x14ac:dyDescent="0.45">
      <c r="C3477" t="s">
        <v>8219</v>
      </c>
      <c r="D3477">
        <v>17</v>
      </c>
    </row>
    <row r="3478" spans="3:4" hidden="1" x14ac:dyDescent="0.45">
      <c r="C3478" t="s">
        <v>8219</v>
      </c>
      <c r="D3478">
        <v>6</v>
      </c>
    </row>
    <row r="3479" spans="3:4" hidden="1" x14ac:dyDescent="0.45">
      <c r="C3479" t="s">
        <v>8219</v>
      </c>
      <c r="D3479">
        <v>39</v>
      </c>
    </row>
    <row r="3480" spans="3:4" hidden="1" x14ac:dyDescent="0.45">
      <c r="C3480" t="s">
        <v>8219</v>
      </c>
      <c r="D3480">
        <v>57</v>
      </c>
    </row>
    <row r="3481" spans="3:4" hidden="1" x14ac:dyDescent="0.45">
      <c r="C3481" t="s">
        <v>8219</v>
      </c>
      <c r="D3481">
        <v>56</v>
      </c>
    </row>
    <row r="3482" spans="3:4" hidden="1" x14ac:dyDescent="0.45">
      <c r="C3482" t="s">
        <v>8219</v>
      </c>
      <c r="D3482">
        <v>13</v>
      </c>
    </row>
    <row r="3483" spans="3:4" hidden="1" x14ac:dyDescent="0.45">
      <c r="C3483" t="s">
        <v>8219</v>
      </c>
      <c r="D3483">
        <v>95</v>
      </c>
    </row>
    <row r="3484" spans="3:4" hidden="1" x14ac:dyDescent="0.45">
      <c r="C3484" t="s">
        <v>8219</v>
      </c>
      <c r="D3484">
        <v>80</v>
      </c>
    </row>
    <row r="3485" spans="3:4" hidden="1" x14ac:dyDescent="0.45">
      <c r="C3485" t="s">
        <v>8219</v>
      </c>
      <c r="D3485">
        <v>133</v>
      </c>
    </row>
    <row r="3486" spans="3:4" hidden="1" x14ac:dyDescent="0.45">
      <c r="C3486" t="s">
        <v>8219</v>
      </c>
      <c r="D3486">
        <v>44</v>
      </c>
    </row>
    <row r="3487" spans="3:4" hidden="1" x14ac:dyDescent="0.45">
      <c r="C3487" t="s">
        <v>8219</v>
      </c>
      <c r="D3487">
        <v>30</v>
      </c>
    </row>
    <row r="3488" spans="3:4" hidden="1" x14ac:dyDescent="0.45">
      <c r="C3488" t="s">
        <v>8219</v>
      </c>
      <c r="D3488">
        <v>56</v>
      </c>
    </row>
    <row r="3489" spans="3:4" hidden="1" x14ac:dyDescent="0.45">
      <c r="C3489" t="s">
        <v>8219</v>
      </c>
      <c r="D3489">
        <v>66</v>
      </c>
    </row>
    <row r="3490" spans="3:4" hidden="1" x14ac:dyDescent="0.45">
      <c r="C3490" t="s">
        <v>8219</v>
      </c>
      <c r="D3490">
        <v>29</v>
      </c>
    </row>
    <row r="3491" spans="3:4" hidden="1" x14ac:dyDescent="0.45">
      <c r="C3491" t="s">
        <v>8219</v>
      </c>
      <c r="D3491">
        <v>72</v>
      </c>
    </row>
    <row r="3492" spans="3:4" hidden="1" x14ac:dyDescent="0.45">
      <c r="C3492" t="s">
        <v>8219</v>
      </c>
      <c r="D3492">
        <v>27</v>
      </c>
    </row>
    <row r="3493" spans="3:4" hidden="1" x14ac:dyDescent="0.45">
      <c r="C3493" t="s">
        <v>8219</v>
      </c>
      <c r="D3493">
        <v>10</v>
      </c>
    </row>
    <row r="3494" spans="3:4" hidden="1" x14ac:dyDescent="0.45">
      <c r="C3494" t="s">
        <v>8219</v>
      </c>
      <c r="D3494">
        <v>35</v>
      </c>
    </row>
    <row r="3495" spans="3:4" hidden="1" x14ac:dyDescent="0.45">
      <c r="C3495" t="s">
        <v>8219</v>
      </c>
      <c r="D3495">
        <v>29</v>
      </c>
    </row>
    <row r="3496" spans="3:4" hidden="1" x14ac:dyDescent="0.45">
      <c r="C3496" t="s">
        <v>8219</v>
      </c>
      <c r="D3496">
        <v>13</v>
      </c>
    </row>
    <row r="3497" spans="3:4" hidden="1" x14ac:dyDescent="0.45">
      <c r="C3497" t="s">
        <v>8219</v>
      </c>
      <c r="D3497">
        <v>72</v>
      </c>
    </row>
    <row r="3498" spans="3:4" hidden="1" x14ac:dyDescent="0.45">
      <c r="C3498" t="s">
        <v>8219</v>
      </c>
      <c r="D3498">
        <v>78</v>
      </c>
    </row>
    <row r="3499" spans="3:4" hidden="1" x14ac:dyDescent="0.45">
      <c r="C3499" t="s">
        <v>8219</v>
      </c>
      <c r="D3499">
        <v>49</v>
      </c>
    </row>
    <row r="3500" spans="3:4" hidden="1" x14ac:dyDescent="0.45">
      <c r="C3500" t="s">
        <v>8219</v>
      </c>
      <c r="D3500">
        <v>42</v>
      </c>
    </row>
    <row r="3501" spans="3:4" hidden="1" x14ac:dyDescent="0.45">
      <c r="C3501" t="s">
        <v>8219</v>
      </c>
      <c r="D3501">
        <v>35</v>
      </c>
    </row>
    <row r="3502" spans="3:4" hidden="1" x14ac:dyDescent="0.45">
      <c r="C3502" t="s">
        <v>8219</v>
      </c>
      <c r="D3502">
        <v>42</v>
      </c>
    </row>
    <row r="3503" spans="3:4" hidden="1" x14ac:dyDescent="0.45">
      <c r="C3503" t="s">
        <v>8219</v>
      </c>
      <c r="D3503">
        <v>42</v>
      </c>
    </row>
    <row r="3504" spans="3:4" hidden="1" x14ac:dyDescent="0.45">
      <c r="C3504" t="s">
        <v>8219</v>
      </c>
      <c r="D3504">
        <v>31</v>
      </c>
    </row>
    <row r="3505" spans="3:4" hidden="1" x14ac:dyDescent="0.45">
      <c r="C3505" t="s">
        <v>8219</v>
      </c>
      <c r="D3505">
        <v>38</v>
      </c>
    </row>
    <row r="3506" spans="3:4" hidden="1" x14ac:dyDescent="0.45">
      <c r="C3506" t="s">
        <v>8219</v>
      </c>
      <c r="D3506">
        <v>8</v>
      </c>
    </row>
    <row r="3507" spans="3:4" hidden="1" x14ac:dyDescent="0.45">
      <c r="C3507" t="s">
        <v>8219</v>
      </c>
      <c r="D3507">
        <v>39</v>
      </c>
    </row>
    <row r="3508" spans="3:4" hidden="1" x14ac:dyDescent="0.45">
      <c r="C3508" t="s">
        <v>8219</v>
      </c>
      <c r="D3508">
        <v>29</v>
      </c>
    </row>
    <row r="3509" spans="3:4" hidden="1" x14ac:dyDescent="0.45">
      <c r="C3509" t="s">
        <v>8219</v>
      </c>
      <c r="D3509">
        <v>72</v>
      </c>
    </row>
    <row r="3510" spans="3:4" hidden="1" x14ac:dyDescent="0.45">
      <c r="C3510" t="s">
        <v>8219</v>
      </c>
      <c r="D3510">
        <v>15</v>
      </c>
    </row>
    <row r="3511" spans="3:4" hidden="1" x14ac:dyDescent="0.45">
      <c r="C3511" t="s">
        <v>8219</v>
      </c>
      <c r="D3511">
        <v>33</v>
      </c>
    </row>
    <row r="3512" spans="3:4" hidden="1" x14ac:dyDescent="0.45">
      <c r="C3512" t="s">
        <v>8219</v>
      </c>
      <c r="D3512">
        <v>15</v>
      </c>
    </row>
    <row r="3513" spans="3:4" hidden="1" x14ac:dyDescent="0.45">
      <c r="C3513" t="s">
        <v>8219</v>
      </c>
      <c r="D3513">
        <v>19</v>
      </c>
    </row>
    <row r="3514" spans="3:4" hidden="1" x14ac:dyDescent="0.45">
      <c r="C3514" t="s">
        <v>8219</v>
      </c>
      <c r="D3514">
        <v>17</v>
      </c>
    </row>
    <row r="3515" spans="3:4" hidden="1" x14ac:dyDescent="0.45">
      <c r="C3515" t="s">
        <v>8219</v>
      </c>
      <c r="D3515">
        <v>44</v>
      </c>
    </row>
    <row r="3516" spans="3:4" hidden="1" x14ac:dyDescent="0.45">
      <c r="C3516" t="s">
        <v>8219</v>
      </c>
      <c r="D3516">
        <v>10</v>
      </c>
    </row>
    <row r="3517" spans="3:4" hidden="1" x14ac:dyDescent="0.45">
      <c r="C3517" t="s">
        <v>8219</v>
      </c>
      <c r="D3517">
        <v>46</v>
      </c>
    </row>
    <row r="3518" spans="3:4" hidden="1" x14ac:dyDescent="0.45">
      <c r="C3518" t="s">
        <v>8219</v>
      </c>
      <c r="D3518">
        <v>11</v>
      </c>
    </row>
    <row r="3519" spans="3:4" hidden="1" x14ac:dyDescent="0.45">
      <c r="C3519" t="s">
        <v>8219</v>
      </c>
      <c r="D3519">
        <v>13</v>
      </c>
    </row>
    <row r="3520" spans="3:4" hidden="1" x14ac:dyDescent="0.45">
      <c r="C3520" t="s">
        <v>8219</v>
      </c>
      <c r="D3520">
        <v>33</v>
      </c>
    </row>
    <row r="3521" spans="3:4" hidden="1" x14ac:dyDescent="0.45">
      <c r="C3521" t="s">
        <v>8219</v>
      </c>
      <c r="D3521">
        <v>28</v>
      </c>
    </row>
    <row r="3522" spans="3:4" hidden="1" x14ac:dyDescent="0.45">
      <c r="C3522" t="s">
        <v>8219</v>
      </c>
      <c r="D3522">
        <v>21</v>
      </c>
    </row>
    <row r="3523" spans="3:4" hidden="1" x14ac:dyDescent="0.45">
      <c r="C3523" t="s">
        <v>8219</v>
      </c>
      <c r="D3523">
        <v>13</v>
      </c>
    </row>
    <row r="3524" spans="3:4" hidden="1" x14ac:dyDescent="0.45">
      <c r="C3524" t="s">
        <v>8219</v>
      </c>
      <c r="D3524">
        <v>34</v>
      </c>
    </row>
    <row r="3525" spans="3:4" hidden="1" x14ac:dyDescent="0.45">
      <c r="C3525" t="s">
        <v>8219</v>
      </c>
      <c r="D3525">
        <v>80</v>
      </c>
    </row>
    <row r="3526" spans="3:4" hidden="1" x14ac:dyDescent="0.45">
      <c r="C3526" t="s">
        <v>8219</v>
      </c>
      <c r="D3526">
        <v>74</v>
      </c>
    </row>
    <row r="3527" spans="3:4" hidden="1" x14ac:dyDescent="0.45">
      <c r="C3527" t="s">
        <v>8219</v>
      </c>
      <c r="D3527">
        <v>7</v>
      </c>
    </row>
    <row r="3528" spans="3:4" hidden="1" x14ac:dyDescent="0.45">
      <c r="C3528" t="s">
        <v>8219</v>
      </c>
      <c r="D3528">
        <v>34</v>
      </c>
    </row>
    <row r="3529" spans="3:4" hidden="1" x14ac:dyDescent="0.45">
      <c r="C3529" t="s">
        <v>8219</v>
      </c>
      <c r="D3529">
        <v>86</v>
      </c>
    </row>
    <row r="3530" spans="3:4" hidden="1" x14ac:dyDescent="0.45">
      <c r="C3530" t="s">
        <v>8219</v>
      </c>
      <c r="D3530">
        <v>37</v>
      </c>
    </row>
    <row r="3531" spans="3:4" hidden="1" x14ac:dyDescent="0.45">
      <c r="C3531" t="s">
        <v>8219</v>
      </c>
      <c r="D3531">
        <v>18</v>
      </c>
    </row>
    <row r="3532" spans="3:4" hidden="1" x14ac:dyDescent="0.45">
      <c r="C3532" t="s">
        <v>8219</v>
      </c>
      <c r="D3532">
        <v>22</v>
      </c>
    </row>
    <row r="3533" spans="3:4" hidden="1" x14ac:dyDescent="0.45">
      <c r="C3533" t="s">
        <v>8219</v>
      </c>
      <c r="D3533">
        <v>26</v>
      </c>
    </row>
    <row r="3534" spans="3:4" hidden="1" x14ac:dyDescent="0.45">
      <c r="C3534" t="s">
        <v>8219</v>
      </c>
      <c r="D3534">
        <v>27</v>
      </c>
    </row>
    <row r="3535" spans="3:4" hidden="1" x14ac:dyDescent="0.45">
      <c r="C3535" t="s">
        <v>8219</v>
      </c>
      <c r="D3535">
        <v>8</v>
      </c>
    </row>
    <row r="3536" spans="3:4" hidden="1" x14ac:dyDescent="0.45">
      <c r="C3536" t="s">
        <v>8219</v>
      </c>
      <c r="D3536">
        <v>204</v>
      </c>
    </row>
    <row r="3537" spans="3:4" hidden="1" x14ac:dyDescent="0.45">
      <c r="C3537" t="s">
        <v>8219</v>
      </c>
      <c r="D3537">
        <v>46</v>
      </c>
    </row>
    <row r="3538" spans="3:4" hidden="1" x14ac:dyDescent="0.45">
      <c r="C3538" t="s">
        <v>8219</v>
      </c>
      <c r="D3538">
        <v>17</v>
      </c>
    </row>
    <row r="3539" spans="3:4" hidden="1" x14ac:dyDescent="0.45">
      <c r="C3539" t="s">
        <v>8219</v>
      </c>
      <c r="D3539">
        <v>28</v>
      </c>
    </row>
    <row r="3540" spans="3:4" hidden="1" x14ac:dyDescent="0.45">
      <c r="C3540" t="s">
        <v>8219</v>
      </c>
      <c r="D3540">
        <v>83</v>
      </c>
    </row>
    <row r="3541" spans="3:4" hidden="1" x14ac:dyDescent="0.45">
      <c r="C3541" t="s">
        <v>8219</v>
      </c>
      <c r="D3541">
        <v>13</v>
      </c>
    </row>
    <row r="3542" spans="3:4" hidden="1" x14ac:dyDescent="0.45">
      <c r="C3542" t="s">
        <v>8219</v>
      </c>
      <c r="D3542">
        <v>8</v>
      </c>
    </row>
    <row r="3543" spans="3:4" hidden="1" x14ac:dyDescent="0.45">
      <c r="C3543" t="s">
        <v>8219</v>
      </c>
      <c r="D3543">
        <v>32</v>
      </c>
    </row>
    <row r="3544" spans="3:4" hidden="1" x14ac:dyDescent="0.45">
      <c r="C3544" t="s">
        <v>8219</v>
      </c>
      <c r="D3544">
        <v>85</v>
      </c>
    </row>
    <row r="3545" spans="3:4" hidden="1" x14ac:dyDescent="0.45">
      <c r="C3545" t="s">
        <v>8219</v>
      </c>
      <c r="D3545">
        <v>29</v>
      </c>
    </row>
    <row r="3546" spans="3:4" hidden="1" x14ac:dyDescent="0.45">
      <c r="C3546" t="s">
        <v>8219</v>
      </c>
      <c r="D3546">
        <v>24</v>
      </c>
    </row>
    <row r="3547" spans="3:4" hidden="1" x14ac:dyDescent="0.45">
      <c r="C3547" t="s">
        <v>8219</v>
      </c>
      <c r="D3547">
        <v>8</v>
      </c>
    </row>
    <row r="3548" spans="3:4" hidden="1" x14ac:dyDescent="0.45">
      <c r="C3548" t="s">
        <v>8219</v>
      </c>
      <c r="D3548">
        <v>19</v>
      </c>
    </row>
    <row r="3549" spans="3:4" hidden="1" x14ac:dyDescent="0.45">
      <c r="C3549" t="s">
        <v>8219</v>
      </c>
      <c r="D3549">
        <v>336</v>
      </c>
    </row>
    <row r="3550" spans="3:4" hidden="1" x14ac:dyDescent="0.45">
      <c r="C3550" t="s">
        <v>8219</v>
      </c>
      <c r="D3550">
        <v>13</v>
      </c>
    </row>
    <row r="3551" spans="3:4" hidden="1" x14ac:dyDescent="0.45">
      <c r="C3551" t="s">
        <v>8219</v>
      </c>
      <c r="D3551">
        <v>42</v>
      </c>
    </row>
    <row r="3552" spans="3:4" hidden="1" x14ac:dyDescent="0.45">
      <c r="C3552" t="s">
        <v>8219</v>
      </c>
      <c r="D3552">
        <v>64</v>
      </c>
    </row>
    <row r="3553" spans="3:4" hidden="1" x14ac:dyDescent="0.45">
      <c r="C3553" t="s">
        <v>8219</v>
      </c>
      <c r="D3553">
        <v>25</v>
      </c>
    </row>
    <row r="3554" spans="3:4" hidden="1" x14ac:dyDescent="0.45">
      <c r="C3554" t="s">
        <v>8219</v>
      </c>
      <c r="D3554">
        <v>20</v>
      </c>
    </row>
    <row r="3555" spans="3:4" hidden="1" x14ac:dyDescent="0.45">
      <c r="C3555" t="s">
        <v>8219</v>
      </c>
      <c r="D3555">
        <v>104</v>
      </c>
    </row>
    <row r="3556" spans="3:4" hidden="1" x14ac:dyDescent="0.45">
      <c r="C3556" t="s">
        <v>8219</v>
      </c>
      <c r="D3556">
        <v>53</v>
      </c>
    </row>
    <row r="3557" spans="3:4" hidden="1" x14ac:dyDescent="0.45">
      <c r="C3557" t="s">
        <v>8219</v>
      </c>
      <c r="D3557">
        <v>14</v>
      </c>
    </row>
    <row r="3558" spans="3:4" hidden="1" x14ac:dyDescent="0.45">
      <c r="C3558" t="s">
        <v>8219</v>
      </c>
      <c r="D3558">
        <v>20</v>
      </c>
    </row>
    <row r="3559" spans="3:4" hidden="1" x14ac:dyDescent="0.45">
      <c r="C3559" t="s">
        <v>8219</v>
      </c>
      <c r="D3559">
        <v>558</v>
      </c>
    </row>
    <row r="3560" spans="3:4" hidden="1" x14ac:dyDescent="0.45">
      <c r="C3560" t="s">
        <v>8219</v>
      </c>
      <c r="D3560">
        <v>22</v>
      </c>
    </row>
    <row r="3561" spans="3:4" hidden="1" x14ac:dyDescent="0.45">
      <c r="C3561" t="s">
        <v>8219</v>
      </c>
      <c r="D3561">
        <v>24</v>
      </c>
    </row>
    <row r="3562" spans="3:4" hidden="1" x14ac:dyDescent="0.45">
      <c r="C3562" t="s">
        <v>8219</v>
      </c>
      <c r="D3562">
        <v>74</v>
      </c>
    </row>
    <row r="3563" spans="3:4" hidden="1" x14ac:dyDescent="0.45">
      <c r="C3563" t="s">
        <v>8219</v>
      </c>
      <c r="D3563">
        <v>54</v>
      </c>
    </row>
    <row r="3564" spans="3:4" hidden="1" x14ac:dyDescent="0.45">
      <c r="C3564" t="s">
        <v>8219</v>
      </c>
      <c r="D3564">
        <v>31</v>
      </c>
    </row>
    <row r="3565" spans="3:4" hidden="1" x14ac:dyDescent="0.45">
      <c r="C3565" t="s">
        <v>8219</v>
      </c>
      <c r="D3565">
        <v>25</v>
      </c>
    </row>
    <row r="3566" spans="3:4" hidden="1" x14ac:dyDescent="0.45">
      <c r="C3566" t="s">
        <v>8219</v>
      </c>
      <c r="D3566">
        <v>17</v>
      </c>
    </row>
    <row r="3567" spans="3:4" hidden="1" x14ac:dyDescent="0.45">
      <c r="C3567" t="s">
        <v>8219</v>
      </c>
      <c r="D3567">
        <v>12</v>
      </c>
    </row>
    <row r="3568" spans="3:4" hidden="1" x14ac:dyDescent="0.45">
      <c r="C3568" t="s">
        <v>8219</v>
      </c>
      <c r="D3568">
        <v>38</v>
      </c>
    </row>
    <row r="3569" spans="3:4" hidden="1" x14ac:dyDescent="0.45">
      <c r="C3569" t="s">
        <v>8219</v>
      </c>
      <c r="D3569">
        <v>41</v>
      </c>
    </row>
    <row r="3570" spans="3:4" hidden="1" x14ac:dyDescent="0.45">
      <c r="C3570" t="s">
        <v>8219</v>
      </c>
      <c r="D3570">
        <v>19</v>
      </c>
    </row>
    <row r="3571" spans="3:4" hidden="1" x14ac:dyDescent="0.45">
      <c r="C3571" t="s">
        <v>8219</v>
      </c>
      <c r="D3571">
        <v>41</v>
      </c>
    </row>
    <row r="3572" spans="3:4" hidden="1" x14ac:dyDescent="0.45">
      <c r="C3572" t="s">
        <v>8219</v>
      </c>
      <c r="D3572">
        <v>26</v>
      </c>
    </row>
    <row r="3573" spans="3:4" hidden="1" x14ac:dyDescent="0.45">
      <c r="C3573" t="s">
        <v>8219</v>
      </c>
      <c r="D3573">
        <v>25</v>
      </c>
    </row>
    <row r="3574" spans="3:4" hidden="1" x14ac:dyDescent="0.45">
      <c r="C3574" t="s">
        <v>8219</v>
      </c>
      <c r="D3574">
        <v>9</v>
      </c>
    </row>
    <row r="3575" spans="3:4" hidden="1" x14ac:dyDescent="0.45">
      <c r="C3575" t="s">
        <v>8219</v>
      </c>
      <c r="D3575">
        <v>78</v>
      </c>
    </row>
    <row r="3576" spans="3:4" hidden="1" x14ac:dyDescent="0.45">
      <c r="C3576" t="s">
        <v>8219</v>
      </c>
      <c r="D3576">
        <v>45</v>
      </c>
    </row>
    <row r="3577" spans="3:4" hidden="1" x14ac:dyDescent="0.45">
      <c r="C3577" t="s">
        <v>8219</v>
      </c>
      <c r="D3577">
        <v>102</v>
      </c>
    </row>
    <row r="3578" spans="3:4" hidden="1" x14ac:dyDescent="0.45">
      <c r="C3578" t="s">
        <v>8219</v>
      </c>
      <c r="D3578">
        <v>5</v>
      </c>
    </row>
    <row r="3579" spans="3:4" hidden="1" x14ac:dyDescent="0.45">
      <c r="C3579" t="s">
        <v>8219</v>
      </c>
      <c r="D3579">
        <v>27</v>
      </c>
    </row>
    <row r="3580" spans="3:4" hidden="1" x14ac:dyDescent="0.45">
      <c r="C3580" t="s">
        <v>8219</v>
      </c>
      <c r="D3580">
        <v>37</v>
      </c>
    </row>
    <row r="3581" spans="3:4" hidden="1" x14ac:dyDescent="0.45">
      <c r="C3581" t="s">
        <v>8219</v>
      </c>
      <c r="D3581">
        <v>14</v>
      </c>
    </row>
    <row r="3582" spans="3:4" hidden="1" x14ac:dyDescent="0.45">
      <c r="C3582" t="s">
        <v>8219</v>
      </c>
      <c r="D3582">
        <v>27</v>
      </c>
    </row>
    <row r="3583" spans="3:4" hidden="1" x14ac:dyDescent="0.45">
      <c r="C3583" t="s">
        <v>8219</v>
      </c>
      <c r="D3583">
        <v>45</v>
      </c>
    </row>
    <row r="3584" spans="3:4" hidden="1" x14ac:dyDescent="0.45">
      <c r="C3584" t="s">
        <v>8219</v>
      </c>
      <c r="D3584">
        <v>49</v>
      </c>
    </row>
    <row r="3585" spans="3:4" hidden="1" x14ac:dyDescent="0.45">
      <c r="C3585" t="s">
        <v>8219</v>
      </c>
      <c r="D3585">
        <v>24</v>
      </c>
    </row>
    <row r="3586" spans="3:4" hidden="1" x14ac:dyDescent="0.45">
      <c r="C3586" t="s">
        <v>8219</v>
      </c>
      <c r="D3586">
        <v>112</v>
      </c>
    </row>
    <row r="3587" spans="3:4" hidden="1" x14ac:dyDescent="0.45">
      <c r="C3587" t="s">
        <v>8219</v>
      </c>
      <c r="D3587">
        <v>23</v>
      </c>
    </row>
    <row r="3588" spans="3:4" hidden="1" x14ac:dyDescent="0.45">
      <c r="C3588" t="s">
        <v>8219</v>
      </c>
      <c r="D3588">
        <v>54</v>
      </c>
    </row>
    <row r="3589" spans="3:4" hidden="1" x14ac:dyDescent="0.45">
      <c r="C3589" t="s">
        <v>8219</v>
      </c>
      <c r="D3589">
        <v>28</v>
      </c>
    </row>
    <row r="3590" spans="3:4" hidden="1" x14ac:dyDescent="0.45">
      <c r="C3590" t="s">
        <v>8219</v>
      </c>
      <c r="D3590">
        <v>11</v>
      </c>
    </row>
    <row r="3591" spans="3:4" hidden="1" x14ac:dyDescent="0.45">
      <c r="C3591" t="s">
        <v>8219</v>
      </c>
      <c r="D3591">
        <v>62</v>
      </c>
    </row>
    <row r="3592" spans="3:4" hidden="1" x14ac:dyDescent="0.45">
      <c r="C3592" t="s">
        <v>8219</v>
      </c>
      <c r="D3592">
        <v>73</v>
      </c>
    </row>
    <row r="3593" spans="3:4" hidden="1" x14ac:dyDescent="0.45">
      <c r="C3593" t="s">
        <v>8219</v>
      </c>
      <c r="D3593">
        <v>18</v>
      </c>
    </row>
    <row r="3594" spans="3:4" hidden="1" x14ac:dyDescent="0.45">
      <c r="C3594" t="s">
        <v>8219</v>
      </c>
      <c r="D3594">
        <v>35</v>
      </c>
    </row>
    <row r="3595" spans="3:4" hidden="1" x14ac:dyDescent="0.45">
      <c r="C3595" t="s">
        <v>8219</v>
      </c>
      <c r="D3595">
        <v>43</v>
      </c>
    </row>
    <row r="3596" spans="3:4" hidden="1" x14ac:dyDescent="0.45">
      <c r="C3596" t="s">
        <v>8219</v>
      </c>
      <c r="D3596">
        <v>36</v>
      </c>
    </row>
    <row r="3597" spans="3:4" hidden="1" x14ac:dyDescent="0.45">
      <c r="C3597" t="s">
        <v>8219</v>
      </c>
      <c r="D3597">
        <v>62</v>
      </c>
    </row>
    <row r="3598" spans="3:4" hidden="1" x14ac:dyDescent="0.45">
      <c r="C3598" t="s">
        <v>8219</v>
      </c>
      <c r="D3598">
        <v>15</v>
      </c>
    </row>
    <row r="3599" spans="3:4" hidden="1" x14ac:dyDescent="0.45">
      <c r="C3599" t="s">
        <v>8219</v>
      </c>
      <c r="D3599">
        <v>33</v>
      </c>
    </row>
    <row r="3600" spans="3:4" hidden="1" x14ac:dyDescent="0.45">
      <c r="C3600" t="s">
        <v>8219</v>
      </c>
      <c r="D3600">
        <v>27</v>
      </c>
    </row>
    <row r="3601" spans="3:4" hidden="1" x14ac:dyDescent="0.45">
      <c r="C3601" t="s">
        <v>8219</v>
      </c>
      <c r="D3601">
        <v>17</v>
      </c>
    </row>
    <row r="3602" spans="3:4" hidden="1" x14ac:dyDescent="0.45">
      <c r="C3602" t="s">
        <v>8219</v>
      </c>
      <c r="D3602">
        <v>4</v>
      </c>
    </row>
    <row r="3603" spans="3:4" hidden="1" x14ac:dyDescent="0.45">
      <c r="C3603" t="s">
        <v>8219</v>
      </c>
      <c r="D3603">
        <v>53</v>
      </c>
    </row>
    <row r="3604" spans="3:4" hidden="1" x14ac:dyDescent="0.45">
      <c r="C3604" t="s">
        <v>8219</v>
      </c>
      <c r="D3604">
        <v>49</v>
      </c>
    </row>
    <row r="3605" spans="3:4" hidden="1" x14ac:dyDescent="0.45">
      <c r="C3605" t="s">
        <v>8219</v>
      </c>
      <c r="D3605">
        <v>57</v>
      </c>
    </row>
    <row r="3606" spans="3:4" hidden="1" x14ac:dyDescent="0.45">
      <c r="C3606" t="s">
        <v>8219</v>
      </c>
      <c r="D3606">
        <v>69</v>
      </c>
    </row>
    <row r="3607" spans="3:4" hidden="1" x14ac:dyDescent="0.45">
      <c r="C3607" t="s">
        <v>8219</v>
      </c>
      <c r="D3607">
        <v>15</v>
      </c>
    </row>
    <row r="3608" spans="3:4" hidden="1" x14ac:dyDescent="0.45">
      <c r="C3608" t="s">
        <v>8219</v>
      </c>
      <c r="D3608">
        <v>64</v>
      </c>
    </row>
    <row r="3609" spans="3:4" hidden="1" x14ac:dyDescent="0.45">
      <c r="C3609" t="s">
        <v>8219</v>
      </c>
      <c r="D3609">
        <v>20</v>
      </c>
    </row>
    <row r="3610" spans="3:4" hidden="1" x14ac:dyDescent="0.45">
      <c r="C3610" t="s">
        <v>8219</v>
      </c>
      <c r="D3610">
        <v>27</v>
      </c>
    </row>
    <row r="3611" spans="3:4" hidden="1" x14ac:dyDescent="0.45">
      <c r="C3611" t="s">
        <v>8219</v>
      </c>
      <c r="D3611">
        <v>21</v>
      </c>
    </row>
    <row r="3612" spans="3:4" hidden="1" x14ac:dyDescent="0.45">
      <c r="C3612" t="s">
        <v>8219</v>
      </c>
      <c r="D3612">
        <v>31</v>
      </c>
    </row>
    <row r="3613" spans="3:4" hidden="1" x14ac:dyDescent="0.45">
      <c r="C3613" t="s">
        <v>8219</v>
      </c>
      <c r="D3613">
        <v>51</v>
      </c>
    </row>
    <row r="3614" spans="3:4" hidden="1" x14ac:dyDescent="0.45">
      <c r="C3614" t="s">
        <v>8219</v>
      </c>
      <c r="D3614">
        <v>57</v>
      </c>
    </row>
    <row r="3615" spans="3:4" hidden="1" x14ac:dyDescent="0.45">
      <c r="C3615" t="s">
        <v>8219</v>
      </c>
      <c r="D3615">
        <v>20</v>
      </c>
    </row>
    <row r="3616" spans="3:4" hidden="1" x14ac:dyDescent="0.45">
      <c r="C3616" t="s">
        <v>8219</v>
      </c>
      <c r="D3616">
        <v>71</v>
      </c>
    </row>
    <row r="3617" spans="3:4" hidden="1" x14ac:dyDescent="0.45">
      <c r="C3617" t="s">
        <v>8219</v>
      </c>
      <c r="D3617">
        <v>72</v>
      </c>
    </row>
    <row r="3618" spans="3:4" hidden="1" x14ac:dyDescent="0.45">
      <c r="C3618" t="s">
        <v>8219</v>
      </c>
      <c r="D3618">
        <v>45</v>
      </c>
    </row>
    <row r="3619" spans="3:4" hidden="1" x14ac:dyDescent="0.45">
      <c r="C3619" t="s">
        <v>8219</v>
      </c>
      <c r="D3619">
        <v>51</v>
      </c>
    </row>
    <row r="3620" spans="3:4" hidden="1" x14ac:dyDescent="0.45">
      <c r="C3620" t="s">
        <v>8219</v>
      </c>
      <c r="D3620">
        <v>56</v>
      </c>
    </row>
    <row r="3621" spans="3:4" hidden="1" x14ac:dyDescent="0.45">
      <c r="C3621" t="s">
        <v>8219</v>
      </c>
      <c r="D3621">
        <v>17</v>
      </c>
    </row>
    <row r="3622" spans="3:4" hidden="1" x14ac:dyDescent="0.45">
      <c r="C3622" t="s">
        <v>8219</v>
      </c>
      <c r="D3622">
        <v>197</v>
      </c>
    </row>
    <row r="3623" spans="3:4" hidden="1" x14ac:dyDescent="0.45">
      <c r="C3623" t="s">
        <v>8219</v>
      </c>
      <c r="D3623">
        <v>70</v>
      </c>
    </row>
    <row r="3624" spans="3:4" hidden="1" x14ac:dyDescent="0.45">
      <c r="C3624" t="s">
        <v>8219</v>
      </c>
      <c r="D3624">
        <v>21</v>
      </c>
    </row>
    <row r="3625" spans="3:4" hidden="1" x14ac:dyDescent="0.45">
      <c r="C3625" t="s">
        <v>8219</v>
      </c>
      <c r="D3625">
        <v>34</v>
      </c>
    </row>
    <row r="3626" spans="3:4" hidden="1" x14ac:dyDescent="0.45">
      <c r="C3626" t="s">
        <v>8219</v>
      </c>
      <c r="D3626">
        <v>39</v>
      </c>
    </row>
    <row r="3627" spans="3:4" hidden="1" x14ac:dyDescent="0.45">
      <c r="C3627" t="s">
        <v>8219</v>
      </c>
      <c r="D3627">
        <v>78</v>
      </c>
    </row>
    <row r="3628" spans="3:4" hidden="1" x14ac:dyDescent="0.45">
      <c r="C3628" t="s">
        <v>8219</v>
      </c>
      <c r="D3628">
        <v>48</v>
      </c>
    </row>
    <row r="3629" spans="3:4" hidden="1" x14ac:dyDescent="0.45">
      <c r="C3629" t="s">
        <v>8219</v>
      </c>
      <c r="D3629">
        <v>29</v>
      </c>
    </row>
    <row r="3630" spans="3:4" x14ac:dyDescent="0.45">
      <c r="C3630" t="s">
        <v>8221</v>
      </c>
      <c r="D3630">
        <v>0</v>
      </c>
    </row>
    <row r="3631" spans="3:4" x14ac:dyDescent="0.45">
      <c r="C3631" t="s">
        <v>8221</v>
      </c>
      <c r="D3631">
        <v>2</v>
      </c>
    </row>
    <row r="3632" spans="3:4" x14ac:dyDescent="0.45">
      <c r="C3632" t="s">
        <v>8221</v>
      </c>
      <c r="D3632">
        <v>1</v>
      </c>
    </row>
    <row r="3633" spans="3:4" x14ac:dyDescent="0.45">
      <c r="C3633" t="s">
        <v>8221</v>
      </c>
      <c r="D3633">
        <v>59</v>
      </c>
    </row>
    <row r="3634" spans="3:4" x14ac:dyDescent="0.45">
      <c r="C3634" t="s">
        <v>8221</v>
      </c>
      <c r="D3634">
        <v>1</v>
      </c>
    </row>
    <row r="3635" spans="3:4" x14ac:dyDescent="0.45">
      <c r="C3635" t="s">
        <v>8221</v>
      </c>
      <c r="D3635">
        <v>31</v>
      </c>
    </row>
    <row r="3636" spans="3:4" x14ac:dyDescent="0.45">
      <c r="C3636" t="s">
        <v>8221</v>
      </c>
      <c r="D3636">
        <v>18</v>
      </c>
    </row>
    <row r="3637" spans="3:4" x14ac:dyDescent="0.45">
      <c r="C3637" t="s">
        <v>8221</v>
      </c>
      <c r="D3637">
        <v>10</v>
      </c>
    </row>
    <row r="3638" spans="3:4" x14ac:dyDescent="0.45">
      <c r="C3638" t="s">
        <v>8221</v>
      </c>
      <c r="D3638">
        <v>0</v>
      </c>
    </row>
    <row r="3639" spans="3:4" x14ac:dyDescent="0.45">
      <c r="C3639" t="s">
        <v>8221</v>
      </c>
      <c r="D3639">
        <v>14</v>
      </c>
    </row>
    <row r="3640" spans="3:4" x14ac:dyDescent="0.45">
      <c r="C3640" t="s">
        <v>8221</v>
      </c>
      <c r="D3640">
        <v>2</v>
      </c>
    </row>
    <row r="3641" spans="3:4" x14ac:dyDescent="0.45">
      <c r="C3641" t="s">
        <v>8221</v>
      </c>
      <c r="D3641">
        <v>1</v>
      </c>
    </row>
    <row r="3642" spans="3:4" x14ac:dyDescent="0.45">
      <c r="C3642" t="s">
        <v>8221</v>
      </c>
      <c r="D3642">
        <v>3</v>
      </c>
    </row>
    <row r="3643" spans="3:4" x14ac:dyDescent="0.45">
      <c r="C3643" t="s">
        <v>8221</v>
      </c>
      <c r="D3643">
        <v>0</v>
      </c>
    </row>
    <row r="3644" spans="3:4" x14ac:dyDescent="0.45">
      <c r="C3644" t="s">
        <v>8221</v>
      </c>
      <c r="D3644">
        <v>2</v>
      </c>
    </row>
    <row r="3645" spans="3:4" x14ac:dyDescent="0.45">
      <c r="C3645" t="s">
        <v>8221</v>
      </c>
      <c r="D3645">
        <v>0</v>
      </c>
    </row>
    <row r="3646" spans="3:4" x14ac:dyDescent="0.45">
      <c r="C3646" t="s">
        <v>8221</v>
      </c>
      <c r="D3646">
        <v>12</v>
      </c>
    </row>
    <row r="3647" spans="3:4" x14ac:dyDescent="0.45">
      <c r="C3647" t="s">
        <v>8221</v>
      </c>
      <c r="D3647">
        <v>1</v>
      </c>
    </row>
    <row r="3648" spans="3:4" x14ac:dyDescent="0.45">
      <c r="C3648" t="s">
        <v>8221</v>
      </c>
      <c r="D3648">
        <v>8</v>
      </c>
    </row>
    <row r="3649" spans="3:4" x14ac:dyDescent="0.45">
      <c r="C3649" t="s">
        <v>8221</v>
      </c>
      <c r="D3649">
        <v>2</v>
      </c>
    </row>
    <row r="3650" spans="3:4" hidden="1" x14ac:dyDescent="0.45">
      <c r="C3650" t="s">
        <v>8219</v>
      </c>
      <c r="D3650">
        <v>73</v>
      </c>
    </row>
    <row r="3651" spans="3:4" hidden="1" x14ac:dyDescent="0.45">
      <c r="C3651" t="s">
        <v>8219</v>
      </c>
      <c r="D3651">
        <v>8</v>
      </c>
    </row>
    <row r="3652" spans="3:4" hidden="1" x14ac:dyDescent="0.45">
      <c r="C3652" t="s">
        <v>8219</v>
      </c>
      <c r="D3652">
        <v>17</v>
      </c>
    </row>
    <row r="3653" spans="3:4" hidden="1" x14ac:dyDescent="0.45">
      <c r="C3653" t="s">
        <v>8219</v>
      </c>
      <c r="D3653">
        <v>9</v>
      </c>
    </row>
    <row r="3654" spans="3:4" hidden="1" x14ac:dyDescent="0.45">
      <c r="C3654" t="s">
        <v>8219</v>
      </c>
      <c r="D3654">
        <v>17</v>
      </c>
    </row>
    <row r="3655" spans="3:4" hidden="1" x14ac:dyDescent="0.45">
      <c r="C3655" t="s">
        <v>8219</v>
      </c>
      <c r="D3655">
        <v>33</v>
      </c>
    </row>
    <row r="3656" spans="3:4" hidden="1" x14ac:dyDescent="0.45">
      <c r="C3656" t="s">
        <v>8219</v>
      </c>
      <c r="D3656">
        <v>38</v>
      </c>
    </row>
    <row r="3657" spans="3:4" hidden="1" x14ac:dyDescent="0.45">
      <c r="C3657" t="s">
        <v>8219</v>
      </c>
      <c r="D3657">
        <v>79</v>
      </c>
    </row>
    <row r="3658" spans="3:4" hidden="1" x14ac:dyDescent="0.45">
      <c r="C3658" t="s">
        <v>8219</v>
      </c>
      <c r="D3658">
        <v>46</v>
      </c>
    </row>
    <row r="3659" spans="3:4" hidden="1" x14ac:dyDescent="0.45">
      <c r="C3659" t="s">
        <v>8219</v>
      </c>
      <c r="D3659">
        <v>20</v>
      </c>
    </row>
    <row r="3660" spans="3:4" hidden="1" x14ac:dyDescent="0.45">
      <c r="C3660" t="s">
        <v>8219</v>
      </c>
      <c r="D3660">
        <v>20</v>
      </c>
    </row>
    <row r="3661" spans="3:4" hidden="1" x14ac:dyDescent="0.45">
      <c r="C3661" t="s">
        <v>8219</v>
      </c>
      <c r="D3661">
        <v>13</v>
      </c>
    </row>
    <row r="3662" spans="3:4" hidden="1" x14ac:dyDescent="0.45">
      <c r="C3662" t="s">
        <v>8219</v>
      </c>
      <c r="D3662">
        <v>22</v>
      </c>
    </row>
    <row r="3663" spans="3:4" hidden="1" x14ac:dyDescent="0.45">
      <c r="C3663" t="s">
        <v>8219</v>
      </c>
      <c r="D3663">
        <v>36</v>
      </c>
    </row>
    <row r="3664" spans="3:4" hidden="1" x14ac:dyDescent="0.45">
      <c r="C3664" t="s">
        <v>8219</v>
      </c>
      <c r="D3664">
        <v>40</v>
      </c>
    </row>
    <row r="3665" spans="3:4" hidden="1" x14ac:dyDescent="0.45">
      <c r="C3665" t="s">
        <v>8219</v>
      </c>
      <c r="D3665">
        <v>9</v>
      </c>
    </row>
    <row r="3666" spans="3:4" hidden="1" x14ac:dyDescent="0.45">
      <c r="C3666" t="s">
        <v>8219</v>
      </c>
      <c r="D3666">
        <v>19</v>
      </c>
    </row>
    <row r="3667" spans="3:4" hidden="1" x14ac:dyDescent="0.45">
      <c r="C3667" t="s">
        <v>8219</v>
      </c>
      <c r="D3667">
        <v>14</v>
      </c>
    </row>
    <row r="3668" spans="3:4" hidden="1" x14ac:dyDescent="0.45">
      <c r="C3668" t="s">
        <v>8219</v>
      </c>
      <c r="D3668">
        <v>38</v>
      </c>
    </row>
    <row r="3669" spans="3:4" hidden="1" x14ac:dyDescent="0.45">
      <c r="C3669" t="s">
        <v>8219</v>
      </c>
      <c r="D3669">
        <v>58</v>
      </c>
    </row>
    <row r="3670" spans="3:4" hidden="1" x14ac:dyDescent="0.45">
      <c r="C3670" t="s">
        <v>8219</v>
      </c>
      <c r="D3670">
        <v>28</v>
      </c>
    </row>
    <row r="3671" spans="3:4" hidden="1" x14ac:dyDescent="0.45">
      <c r="C3671" t="s">
        <v>8219</v>
      </c>
      <c r="D3671">
        <v>17</v>
      </c>
    </row>
    <row r="3672" spans="3:4" hidden="1" x14ac:dyDescent="0.45">
      <c r="C3672" t="s">
        <v>8219</v>
      </c>
      <c r="D3672">
        <v>12</v>
      </c>
    </row>
    <row r="3673" spans="3:4" hidden="1" x14ac:dyDescent="0.45">
      <c r="C3673" t="s">
        <v>8219</v>
      </c>
      <c r="D3673">
        <v>40</v>
      </c>
    </row>
    <row r="3674" spans="3:4" hidden="1" x14ac:dyDescent="0.45">
      <c r="C3674" t="s">
        <v>8219</v>
      </c>
      <c r="D3674">
        <v>57</v>
      </c>
    </row>
    <row r="3675" spans="3:4" hidden="1" x14ac:dyDescent="0.45">
      <c r="C3675" t="s">
        <v>8219</v>
      </c>
      <c r="D3675">
        <v>114</v>
      </c>
    </row>
    <row r="3676" spans="3:4" hidden="1" x14ac:dyDescent="0.45">
      <c r="C3676" t="s">
        <v>8219</v>
      </c>
      <c r="D3676">
        <v>31</v>
      </c>
    </row>
    <row r="3677" spans="3:4" hidden="1" x14ac:dyDescent="0.45">
      <c r="C3677" t="s">
        <v>8219</v>
      </c>
      <c r="D3677">
        <v>3</v>
      </c>
    </row>
    <row r="3678" spans="3:4" hidden="1" x14ac:dyDescent="0.45">
      <c r="C3678" t="s">
        <v>8219</v>
      </c>
      <c r="D3678">
        <v>16</v>
      </c>
    </row>
    <row r="3679" spans="3:4" hidden="1" x14ac:dyDescent="0.45">
      <c r="C3679" t="s">
        <v>8219</v>
      </c>
      <c r="D3679">
        <v>199</v>
      </c>
    </row>
    <row r="3680" spans="3:4" hidden="1" x14ac:dyDescent="0.45">
      <c r="C3680" t="s">
        <v>8219</v>
      </c>
      <c r="D3680">
        <v>31</v>
      </c>
    </row>
    <row r="3681" spans="3:4" hidden="1" x14ac:dyDescent="0.45">
      <c r="C3681" t="s">
        <v>8219</v>
      </c>
      <c r="D3681">
        <v>30</v>
      </c>
    </row>
    <row r="3682" spans="3:4" hidden="1" x14ac:dyDescent="0.45">
      <c r="C3682" t="s">
        <v>8219</v>
      </c>
      <c r="D3682">
        <v>34</v>
      </c>
    </row>
    <row r="3683" spans="3:4" hidden="1" x14ac:dyDescent="0.45">
      <c r="C3683" t="s">
        <v>8219</v>
      </c>
      <c r="D3683">
        <v>18</v>
      </c>
    </row>
    <row r="3684" spans="3:4" hidden="1" x14ac:dyDescent="0.45">
      <c r="C3684" t="s">
        <v>8219</v>
      </c>
      <c r="D3684">
        <v>67</v>
      </c>
    </row>
    <row r="3685" spans="3:4" hidden="1" x14ac:dyDescent="0.45">
      <c r="C3685" t="s">
        <v>8219</v>
      </c>
      <c r="D3685">
        <v>66</v>
      </c>
    </row>
    <row r="3686" spans="3:4" hidden="1" x14ac:dyDescent="0.45">
      <c r="C3686" t="s">
        <v>8219</v>
      </c>
      <c r="D3686">
        <v>23</v>
      </c>
    </row>
    <row r="3687" spans="3:4" hidden="1" x14ac:dyDescent="0.45">
      <c r="C3687" t="s">
        <v>8219</v>
      </c>
      <c r="D3687">
        <v>126</v>
      </c>
    </row>
    <row r="3688" spans="3:4" hidden="1" x14ac:dyDescent="0.45">
      <c r="C3688" t="s">
        <v>8219</v>
      </c>
      <c r="D3688">
        <v>6</v>
      </c>
    </row>
    <row r="3689" spans="3:4" hidden="1" x14ac:dyDescent="0.45">
      <c r="C3689" t="s">
        <v>8219</v>
      </c>
      <c r="D3689">
        <v>25</v>
      </c>
    </row>
    <row r="3690" spans="3:4" hidden="1" x14ac:dyDescent="0.45">
      <c r="C3690" t="s">
        <v>8219</v>
      </c>
      <c r="D3690">
        <v>39</v>
      </c>
    </row>
    <row r="3691" spans="3:4" hidden="1" x14ac:dyDescent="0.45">
      <c r="C3691" t="s">
        <v>8219</v>
      </c>
      <c r="D3691">
        <v>62</v>
      </c>
    </row>
    <row r="3692" spans="3:4" hidden="1" x14ac:dyDescent="0.45">
      <c r="C3692" t="s">
        <v>8219</v>
      </c>
      <c r="D3692">
        <v>31</v>
      </c>
    </row>
    <row r="3693" spans="3:4" hidden="1" x14ac:dyDescent="0.45">
      <c r="C3693" t="s">
        <v>8219</v>
      </c>
      <c r="D3693">
        <v>274</v>
      </c>
    </row>
    <row r="3694" spans="3:4" hidden="1" x14ac:dyDescent="0.45">
      <c r="C3694" t="s">
        <v>8219</v>
      </c>
      <c r="D3694">
        <v>17</v>
      </c>
    </row>
    <row r="3695" spans="3:4" hidden="1" x14ac:dyDescent="0.45">
      <c r="C3695" t="s">
        <v>8219</v>
      </c>
      <c r="D3695">
        <v>14</v>
      </c>
    </row>
    <row r="3696" spans="3:4" hidden="1" x14ac:dyDescent="0.45">
      <c r="C3696" t="s">
        <v>8219</v>
      </c>
      <c r="D3696">
        <v>60</v>
      </c>
    </row>
    <row r="3697" spans="3:4" hidden="1" x14ac:dyDescent="0.45">
      <c r="C3697" t="s">
        <v>8219</v>
      </c>
      <c r="D3697">
        <v>33</v>
      </c>
    </row>
    <row r="3698" spans="3:4" hidden="1" x14ac:dyDescent="0.45">
      <c r="C3698" t="s">
        <v>8219</v>
      </c>
      <c r="D3698">
        <v>78</v>
      </c>
    </row>
    <row r="3699" spans="3:4" hidden="1" x14ac:dyDescent="0.45">
      <c r="C3699" t="s">
        <v>8219</v>
      </c>
      <c r="D3699">
        <v>30</v>
      </c>
    </row>
    <row r="3700" spans="3:4" hidden="1" x14ac:dyDescent="0.45">
      <c r="C3700" t="s">
        <v>8219</v>
      </c>
      <c r="D3700">
        <v>136</v>
      </c>
    </row>
    <row r="3701" spans="3:4" hidden="1" x14ac:dyDescent="0.45">
      <c r="C3701" t="s">
        <v>8219</v>
      </c>
      <c r="D3701">
        <v>40</v>
      </c>
    </row>
    <row r="3702" spans="3:4" hidden="1" x14ac:dyDescent="0.45">
      <c r="C3702" t="s">
        <v>8219</v>
      </c>
      <c r="D3702">
        <v>18</v>
      </c>
    </row>
    <row r="3703" spans="3:4" hidden="1" x14ac:dyDescent="0.45">
      <c r="C3703" t="s">
        <v>8219</v>
      </c>
      <c r="D3703">
        <v>39</v>
      </c>
    </row>
    <row r="3704" spans="3:4" hidden="1" x14ac:dyDescent="0.45">
      <c r="C3704" t="s">
        <v>8219</v>
      </c>
      <c r="D3704">
        <v>21</v>
      </c>
    </row>
    <row r="3705" spans="3:4" hidden="1" x14ac:dyDescent="0.45">
      <c r="C3705" t="s">
        <v>8219</v>
      </c>
      <c r="D3705">
        <v>30</v>
      </c>
    </row>
    <row r="3706" spans="3:4" hidden="1" x14ac:dyDescent="0.45">
      <c r="C3706" t="s">
        <v>8219</v>
      </c>
      <c r="D3706">
        <v>27</v>
      </c>
    </row>
    <row r="3707" spans="3:4" hidden="1" x14ac:dyDescent="0.45">
      <c r="C3707" t="s">
        <v>8219</v>
      </c>
      <c r="D3707">
        <v>35</v>
      </c>
    </row>
    <row r="3708" spans="3:4" hidden="1" x14ac:dyDescent="0.45">
      <c r="C3708" t="s">
        <v>8219</v>
      </c>
      <c r="D3708">
        <v>13</v>
      </c>
    </row>
    <row r="3709" spans="3:4" hidden="1" x14ac:dyDescent="0.45">
      <c r="C3709" t="s">
        <v>8219</v>
      </c>
      <c r="D3709">
        <v>23</v>
      </c>
    </row>
    <row r="3710" spans="3:4" hidden="1" x14ac:dyDescent="0.45">
      <c r="C3710" t="s">
        <v>8219</v>
      </c>
      <c r="D3710">
        <v>39</v>
      </c>
    </row>
    <row r="3711" spans="3:4" hidden="1" x14ac:dyDescent="0.45">
      <c r="C3711" t="s">
        <v>8219</v>
      </c>
      <c r="D3711">
        <v>35</v>
      </c>
    </row>
    <row r="3712" spans="3:4" hidden="1" x14ac:dyDescent="0.45">
      <c r="C3712" t="s">
        <v>8219</v>
      </c>
      <c r="D3712">
        <v>27</v>
      </c>
    </row>
    <row r="3713" spans="3:4" hidden="1" x14ac:dyDescent="0.45">
      <c r="C3713" t="s">
        <v>8219</v>
      </c>
      <c r="D3713">
        <v>21</v>
      </c>
    </row>
    <row r="3714" spans="3:4" hidden="1" x14ac:dyDescent="0.45">
      <c r="C3714" t="s">
        <v>8219</v>
      </c>
      <c r="D3714">
        <v>104</v>
      </c>
    </row>
    <row r="3715" spans="3:4" hidden="1" x14ac:dyDescent="0.45">
      <c r="C3715" t="s">
        <v>8219</v>
      </c>
      <c r="D3715">
        <v>19</v>
      </c>
    </row>
    <row r="3716" spans="3:4" hidden="1" x14ac:dyDescent="0.45">
      <c r="C3716" t="s">
        <v>8219</v>
      </c>
      <c r="D3716">
        <v>97</v>
      </c>
    </row>
    <row r="3717" spans="3:4" hidden="1" x14ac:dyDescent="0.45">
      <c r="C3717" t="s">
        <v>8219</v>
      </c>
      <c r="D3717">
        <v>27</v>
      </c>
    </row>
    <row r="3718" spans="3:4" hidden="1" x14ac:dyDescent="0.45">
      <c r="C3718" t="s">
        <v>8219</v>
      </c>
      <c r="D3718">
        <v>24</v>
      </c>
    </row>
    <row r="3719" spans="3:4" hidden="1" x14ac:dyDescent="0.45">
      <c r="C3719" t="s">
        <v>8219</v>
      </c>
      <c r="D3719">
        <v>13</v>
      </c>
    </row>
    <row r="3720" spans="3:4" hidden="1" x14ac:dyDescent="0.45">
      <c r="C3720" t="s">
        <v>8219</v>
      </c>
      <c r="D3720">
        <v>46</v>
      </c>
    </row>
    <row r="3721" spans="3:4" hidden="1" x14ac:dyDescent="0.45">
      <c r="C3721" t="s">
        <v>8219</v>
      </c>
      <c r="D3721">
        <v>4</v>
      </c>
    </row>
    <row r="3722" spans="3:4" hidden="1" x14ac:dyDescent="0.45">
      <c r="C3722" t="s">
        <v>8219</v>
      </c>
      <c r="D3722">
        <v>40</v>
      </c>
    </row>
    <row r="3723" spans="3:4" hidden="1" x14ac:dyDescent="0.45">
      <c r="C3723" t="s">
        <v>8219</v>
      </c>
      <c r="D3723">
        <v>44</v>
      </c>
    </row>
    <row r="3724" spans="3:4" hidden="1" x14ac:dyDescent="0.45">
      <c r="C3724" t="s">
        <v>8219</v>
      </c>
      <c r="D3724">
        <v>35</v>
      </c>
    </row>
    <row r="3725" spans="3:4" hidden="1" x14ac:dyDescent="0.45">
      <c r="C3725" t="s">
        <v>8219</v>
      </c>
      <c r="D3725">
        <v>63</v>
      </c>
    </row>
    <row r="3726" spans="3:4" hidden="1" x14ac:dyDescent="0.45">
      <c r="C3726" t="s">
        <v>8219</v>
      </c>
      <c r="D3726">
        <v>89</v>
      </c>
    </row>
    <row r="3727" spans="3:4" hidden="1" x14ac:dyDescent="0.45">
      <c r="C3727" t="s">
        <v>8219</v>
      </c>
      <c r="D3727">
        <v>15</v>
      </c>
    </row>
    <row r="3728" spans="3:4" hidden="1" x14ac:dyDescent="0.45">
      <c r="C3728" t="s">
        <v>8219</v>
      </c>
      <c r="D3728">
        <v>46</v>
      </c>
    </row>
    <row r="3729" spans="3:4" hidden="1" x14ac:dyDescent="0.45">
      <c r="C3729" t="s">
        <v>8219</v>
      </c>
      <c r="D3729">
        <v>33</v>
      </c>
    </row>
    <row r="3730" spans="3:4" x14ac:dyDescent="0.45">
      <c r="C3730" t="s">
        <v>8221</v>
      </c>
      <c r="D3730">
        <v>31</v>
      </c>
    </row>
    <row r="3731" spans="3:4" x14ac:dyDescent="0.45">
      <c r="C3731" t="s">
        <v>8221</v>
      </c>
      <c r="D3731">
        <v>5</v>
      </c>
    </row>
    <row r="3732" spans="3:4" x14ac:dyDescent="0.45">
      <c r="C3732" t="s">
        <v>8221</v>
      </c>
      <c r="D3732">
        <v>1</v>
      </c>
    </row>
    <row r="3733" spans="3:4" x14ac:dyDescent="0.45">
      <c r="C3733" t="s">
        <v>8221</v>
      </c>
      <c r="D3733">
        <v>12</v>
      </c>
    </row>
    <row r="3734" spans="3:4" x14ac:dyDescent="0.45">
      <c r="C3734" t="s">
        <v>8221</v>
      </c>
      <c r="D3734">
        <v>4</v>
      </c>
    </row>
    <row r="3735" spans="3:4" x14ac:dyDescent="0.45">
      <c r="C3735" t="s">
        <v>8221</v>
      </c>
      <c r="D3735">
        <v>0</v>
      </c>
    </row>
    <row r="3736" spans="3:4" x14ac:dyDescent="0.45">
      <c r="C3736" t="s">
        <v>8221</v>
      </c>
      <c r="D3736">
        <v>7</v>
      </c>
    </row>
    <row r="3737" spans="3:4" x14ac:dyDescent="0.45">
      <c r="C3737" t="s">
        <v>8221</v>
      </c>
      <c r="D3737">
        <v>2</v>
      </c>
    </row>
    <row r="3738" spans="3:4" x14ac:dyDescent="0.45">
      <c r="C3738" t="s">
        <v>8221</v>
      </c>
      <c r="D3738">
        <v>1</v>
      </c>
    </row>
    <row r="3739" spans="3:4" x14ac:dyDescent="0.45">
      <c r="C3739" t="s">
        <v>8221</v>
      </c>
      <c r="D3739">
        <v>4</v>
      </c>
    </row>
    <row r="3740" spans="3:4" x14ac:dyDescent="0.45">
      <c r="C3740" t="s">
        <v>8221</v>
      </c>
      <c r="D3740">
        <v>6</v>
      </c>
    </row>
    <row r="3741" spans="3:4" x14ac:dyDescent="0.45">
      <c r="C3741" t="s">
        <v>8221</v>
      </c>
      <c r="D3741">
        <v>8</v>
      </c>
    </row>
    <row r="3742" spans="3:4" x14ac:dyDescent="0.45">
      <c r="C3742" t="s">
        <v>8221</v>
      </c>
      <c r="D3742">
        <v>14</v>
      </c>
    </row>
    <row r="3743" spans="3:4" x14ac:dyDescent="0.45">
      <c r="C3743" t="s">
        <v>8221</v>
      </c>
      <c r="D3743">
        <v>0</v>
      </c>
    </row>
    <row r="3744" spans="3:4" x14ac:dyDescent="0.45">
      <c r="C3744" t="s">
        <v>8221</v>
      </c>
      <c r="D3744">
        <v>4</v>
      </c>
    </row>
    <row r="3745" spans="3:4" x14ac:dyDescent="0.45">
      <c r="C3745" t="s">
        <v>8221</v>
      </c>
      <c r="D3745">
        <v>0</v>
      </c>
    </row>
    <row r="3746" spans="3:4" x14ac:dyDescent="0.45">
      <c r="C3746" t="s">
        <v>8221</v>
      </c>
      <c r="D3746">
        <v>0</v>
      </c>
    </row>
    <row r="3747" spans="3:4" x14ac:dyDescent="0.45">
      <c r="C3747" t="s">
        <v>8221</v>
      </c>
      <c r="D3747">
        <v>1</v>
      </c>
    </row>
    <row r="3748" spans="3:4" x14ac:dyDescent="0.45">
      <c r="C3748" t="s">
        <v>8221</v>
      </c>
      <c r="D3748">
        <v>1</v>
      </c>
    </row>
    <row r="3749" spans="3:4" x14ac:dyDescent="0.45">
      <c r="C3749" t="s">
        <v>8221</v>
      </c>
      <c r="D3749">
        <v>1</v>
      </c>
    </row>
    <row r="3750" spans="3:4" hidden="1" x14ac:dyDescent="0.45">
      <c r="C3750" t="s">
        <v>8219</v>
      </c>
      <c r="D3750">
        <v>52</v>
      </c>
    </row>
    <row r="3751" spans="3:4" hidden="1" x14ac:dyDescent="0.45">
      <c r="C3751" t="s">
        <v>8219</v>
      </c>
      <c r="D3751">
        <v>7</v>
      </c>
    </row>
    <row r="3752" spans="3:4" hidden="1" x14ac:dyDescent="0.45">
      <c r="C3752" t="s">
        <v>8219</v>
      </c>
      <c r="D3752">
        <v>28</v>
      </c>
    </row>
    <row r="3753" spans="3:4" hidden="1" x14ac:dyDescent="0.45">
      <c r="C3753" t="s">
        <v>8219</v>
      </c>
      <c r="D3753">
        <v>11</v>
      </c>
    </row>
    <row r="3754" spans="3:4" hidden="1" x14ac:dyDescent="0.45">
      <c r="C3754" t="s">
        <v>8219</v>
      </c>
      <c r="D3754">
        <v>15</v>
      </c>
    </row>
    <row r="3755" spans="3:4" hidden="1" x14ac:dyDescent="0.45">
      <c r="C3755" t="s">
        <v>8219</v>
      </c>
      <c r="D3755">
        <v>30</v>
      </c>
    </row>
    <row r="3756" spans="3:4" hidden="1" x14ac:dyDescent="0.45">
      <c r="C3756" t="s">
        <v>8219</v>
      </c>
      <c r="D3756">
        <v>27</v>
      </c>
    </row>
    <row r="3757" spans="3:4" hidden="1" x14ac:dyDescent="0.45">
      <c r="C3757" t="s">
        <v>8219</v>
      </c>
      <c r="D3757">
        <v>28</v>
      </c>
    </row>
    <row r="3758" spans="3:4" hidden="1" x14ac:dyDescent="0.45">
      <c r="C3758" t="s">
        <v>8219</v>
      </c>
      <c r="D3758">
        <v>17</v>
      </c>
    </row>
    <row r="3759" spans="3:4" hidden="1" x14ac:dyDescent="0.45">
      <c r="C3759" t="s">
        <v>8219</v>
      </c>
      <c r="D3759">
        <v>50</v>
      </c>
    </row>
    <row r="3760" spans="3:4" hidden="1" x14ac:dyDescent="0.45">
      <c r="C3760" t="s">
        <v>8219</v>
      </c>
      <c r="D3760">
        <v>26</v>
      </c>
    </row>
    <row r="3761" spans="3:4" hidden="1" x14ac:dyDescent="0.45">
      <c r="C3761" t="s">
        <v>8219</v>
      </c>
      <c r="D3761">
        <v>88</v>
      </c>
    </row>
    <row r="3762" spans="3:4" hidden="1" x14ac:dyDescent="0.45">
      <c r="C3762" t="s">
        <v>8219</v>
      </c>
      <c r="D3762">
        <v>91</v>
      </c>
    </row>
    <row r="3763" spans="3:4" hidden="1" x14ac:dyDescent="0.45">
      <c r="C3763" t="s">
        <v>8219</v>
      </c>
      <c r="D3763">
        <v>3</v>
      </c>
    </row>
    <row r="3764" spans="3:4" hidden="1" x14ac:dyDescent="0.45">
      <c r="C3764" t="s">
        <v>8219</v>
      </c>
      <c r="D3764">
        <v>28</v>
      </c>
    </row>
    <row r="3765" spans="3:4" hidden="1" x14ac:dyDescent="0.45">
      <c r="C3765" t="s">
        <v>8219</v>
      </c>
      <c r="D3765">
        <v>77</v>
      </c>
    </row>
    <row r="3766" spans="3:4" hidden="1" x14ac:dyDescent="0.45">
      <c r="C3766" t="s">
        <v>8219</v>
      </c>
      <c r="D3766">
        <v>27</v>
      </c>
    </row>
    <row r="3767" spans="3:4" hidden="1" x14ac:dyDescent="0.45">
      <c r="C3767" t="s">
        <v>8219</v>
      </c>
      <c r="D3767">
        <v>107</v>
      </c>
    </row>
    <row r="3768" spans="3:4" hidden="1" x14ac:dyDescent="0.45">
      <c r="C3768" t="s">
        <v>8219</v>
      </c>
      <c r="D3768">
        <v>96</v>
      </c>
    </row>
    <row r="3769" spans="3:4" hidden="1" x14ac:dyDescent="0.45">
      <c r="C3769" t="s">
        <v>8219</v>
      </c>
      <c r="D3769">
        <v>56</v>
      </c>
    </row>
    <row r="3770" spans="3:4" hidden="1" x14ac:dyDescent="0.45">
      <c r="C3770" t="s">
        <v>8219</v>
      </c>
      <c r="D3770">
        <v>58</v>
      </c>
    </row>
    <row r="3771" spans="3:4" hidden="1" x14ac:dyDescent="0.45">
      <c r="C3771" t="s">
        <v>8219</v>
      </c>
      <c r="D3771">
        <v>15</v>
      </c>
    </row>
    <row r="3772" spans="3:4" hidden="1" x14ac:dyDescent="0.45">
      <c r="C3772" t="s">
        <v>8219</v>
      </c>
      <c r="D3772">
        <v>20</v>
      </c>
    </row>
    <row r="3773" spans="3:4" hidden="1" x14ac:dyDescent="0.45">
      <c r="C3773" t="s">
        <v>8219</v>
      </c>
      <c r="D3773">
        <v>38</v>
      </c>
    </row>
    <row r="3774" spans="3:4" hidden="1" x14ac:dyDescent="0.45">
      <c r="C3774" t="s">
        <v>8219</v>
      </c>
      <c r="D3774">
        <v>33</v>
      </c>
    </row>
    <row r="3775" spans="3:4" hidden="1" x14ac:dyDescent="0.45">
      <c r="C3775" t="s">
        <v>8219</v>
      </c>
      <c r="D3775">
        <v>57</v>
      </c>
    </row>
    <row r="3776" spans="3:4" hidden="1" x14ac:dyDescent="0.45">
      <c r="C3776" t="s">
        <v>8219</v>
      </c>
      <c r="D3776">
        <v>25</v>
      </c>
    </row>
    <row r="3777" spans="3:4" hidden="1" x14ac:dyDescent="0.45">
      <c r="C3777" t="s">
        <v>8219</v>
      </c>
      <c r="D3777">
        <v>14</v>
      </c>
    </row>
    <row r="3778" spans="3:4" hidden="1" x14ac:dyDescent="0.45">
      <c r="C3778" t="s">
        <v>8219</v>
      </c>
      <c r="D3778">
        <v>94</v>
      </c>
    </row>
    <row r="3779" spans="3:4" hidden="1" x14ac:dyDescent="0.45">
      <c r="C3779" t="s">
        <v>8219</v>
      </c>
      <c r="D3779">
        <v>59</v>
      </c>
    </row>
    <row r="3780" spans="3:4" hidden="1" x14ac:dyDescent="0.45">
      <c r="C3780" t="s">
        <v>8219</v>
      </c>
      <c r="D3780">
        <v>36</v>
      </c>
    </row>
    <row r="3781" spans="3:4" hidden="1" x14ac:dyDescent="0.45">
      <c r="C3781" t="s">
        <v>8219</v>
      </c>
      <c r="D3781">
        <v>115</v>
      </c>
    </row>
    <row r="3782" spans="3:4" hidden="1" x14ac:dyDescent="0.45">
      <c r="C3782" t="s">
        <v>8219</v>
      </c>
      <c r="D3782">
        <v>30</v>
      </c>
    </row>
    <row r="3783" spans="3:4" hidden="1" x14ac:dyDescent="0.45">
      <c r="C3783" t="s">
        <v>8219</v>
      </c>
      <c r="D3783">
        <v>52</v>
      </c>
    </row>
    <row r="3784" spans="3:4" hidden="1" x14ac:dyDescent="0.45">
      <c r="C3784" t="s">
        <v>8219</v>
      </c>
      <c r="D3784">
        <v>27</v>
      </c>
    </row>
    <row r="3785" spans="3:4" hidden="1" x14ac:dyDescent="0.45">
      <c r="C3785" t="s">
        <v>8219</v>
      </c>
      <c r="D3785">
        <v>24</v>
      </c>
    </row>
    <row r="3786" spans="3:4" hidden="1" x14ac:dyDescent="0.45">
      <c r="C3786" t="s">
        <v>8219</v>
      </c>
      <c r="D3786">
        <v>10</v>
      </c>
    </row>
    <row r="3787" spans="3:4" hidden="1" x14ac:dyDescent="0.45">
      <c r="C3787" t="s">
        <v>8219</v>
      </c>
      <c r="D3787">
        <v>30</v>
      </c>
    </row>
    <row r="3788" spans="3:4" hidden="1" x14ac:dyDescent="0.45">
      <c r="C3788" t="s">
        <v>8219</v>
      </c>
      <c r="D3788">
        <v>71</v>
      </c>
    </row>
    <row r="3789" spans="3:4" hidden="1" x14ac:dyDescent="0.45">
      <c r="C3789" t="s">
        <v>8219</v>
      </c>
      <c r="D3789">
        <v>10</v>
      </c>
    </row>
    <row r="3790" spans="3:4" x14ac:dyDescent="0.45">
      <c r="C3790" t="s">
        <v>8221</v>
      </c>
      <c r="D3790">
        <v>1</v>
      </c>
    </row>
    <row r="3791" spans="3:4" x14ac:dyDescent="0.45">
      <c r="C3791" t="s">
        <v>8221</v>
      </c>
      <c r="D3791">
        <v>4</v>
      </c>
    </row>
    <row r="3792" spans="3:4" x14ac:dyDescent="0.45">
      <c r="C3792" t="s">
        <v>8221</v>
      </c>
      <c r="D3792">
        <v>0</v>
      </c>
    </row>
    <row r="3793" spans="3:4" x14ac:dyDescent="0.45">
      <c r="C3793" t="s">
        <v>8221</v>
      </c>
      <c r="D3793">
        <v>0</v>
      </c>
    </row>
    <row r="3794" spans="3:4" x14ac:dyDescent="0.45">
      <c r="C3794" t="s">
        <v>8221</v>
      </c>
      <c r="D3794">
        <v>2</v>
      </c>
    </row>
    <row r="3795" spans="3:4" x14ac:dyDescent="0.45">
      <c r="C3795" t="s">
        <v>8221</v>
      </c>
      <c r="D3795">
        <v>24</v>
      </c>
    </row>
    <row r="3796" spans="3:4" x14ac:dyDescent="0.45">
      <c r="C3796" t="s">
        <v>8221</v>
      </c>
      <c r="D3796">
        <v>1</v>
      </c>
    </row>
    <row r="3797" spans="3:4" x14ac:dyDescent="0.45">
      <c r="C3797" t="s">
        <v>8221</v>
      </c>
      <c r="D3797">
        <v>2</v>
      </c>
    </row>
    <row r="3798" spans="3:4" x14ac:dyDescent="0.45">
      <c r="C3798" t="s">
        <v>8221</v>
      </c>
      <c r="D3798">
        <v>1</v>
      </c>
    </row>
    <row r="3799" spans="3:4" x14ac:dyDescent="0.45">
      <c r="C3799" t="s">
        <v>8221</v>
      </c>
      <c r="D3799">
        <v>37</v>
      </c>
    </row>
    <row r="3800" spans="3:4" x14ac:dyDescent="0.45">
      <c r="C3800" t="s">
        <v>8221</v>
      </c>
      <c r="D3800">
        <v>5</v>
      </c>
    </row>
    <row r="3801" spans="3:4" x14ac:dyDescent="0.45">
      <c r="C3801" t="s">
        <v>8221</v>
      </c>
      <c r="D3801">
        <v>4</v>
      </c>
    </row>
    <row r="3802" spans="3:4" x14ac:dyDescent="0.45">
      <c r="C3802" t="s">
        <v>8221</v>
      </c>
      <c r="D3802">
        <v>16</v>
      </c>
    </row>
    <row r="3803" spans="3:4" x14ac:dyDescent="0.45">
      <c r="C3803" t="s">
        <v>8221</v>
      </c>
      <c r="D3803">
        <v>9</v>
      </c>
    </row>
    <row r="3804" spans="3:4" x14ac:dyDescent="0.45">
      <c r="C3804" t="s">
        <v>8221</v>
      </c>
      <c r="D3804">
        <v>0</v>
      </c>
    </row>
    <row r="3805" spans="3:4" x14ac:dyDescent="0.45">
      <c r="C3805" t="s">
        <v>8221</v>
      </c>
      <c r="D3805">
        <v>40</v>
      </c>
    </row>
    <row r="3806" spans="3:4" x14ac:dyDescent="0.45">
      <c r="C3806" t="s">
        <v>8221</v>
      </c>
      <c r="D3806">
        <v>0</v>
      </c>
    </row>
    <row r="3807" spans="3:4" x14ac:dyDescent="0.45">
      <c r="C3807" t="s">
        <v>8221</v>
      </c>
      <c r="D3807">
        <v>2</v>
      </c>
    </row>
    <row r="3808" spans="3:4" x14ac:dyDescent="0.45">
      <c r="C3808" t="s">
        <v>8221</v>
      </c>
      <c r="D3808">
        <v>1</v>
      </c>
    </row>
    <row r="3809" spans="3:4" x14ac:dyDescent="0.45">
      <c r="C3809" t="s">
        <v>8221</v>
      </c>
      <c r="D3809">
        <v>9</v>
      </c>
    </row>
    <row r="3810" spans="3:4" hidden="1" x14ac:dyDescent="0.45">
      <c r="C3810" t="s">
        <v>8219</v>
      </c>
      <c r="D3810">
        <v>24</v>
      </c>
    </row>
    <row r="3811" spans="3:4" hidden="1" x14ac:dyDescent="0.45">
      <c r="C3811" t="s">
        <v>8219</v>
      </c>
      <c r="D3811">
        <v>38</v>
      </c>
    </row>
    <row r="3812" spans="3:4" hidden="1" x14ac:dyDescent="0.45">
      <c r="C3812" t="s">
        <v>8219</v>
      </c>
      <c r="D3812">
        <v>26</v>
      </c>
    </row>
    <row r="3813" spans="3:4" hidden="1" x14ac:dyDescent="0.45">
      <c r="C3813" t="s">
        <v>8219</v>
      </c>
      <c r="D3813">
        <v>19</v>
      </c>
    </row>
    <row r="3814" spans="3:4" hidden="1" x14ac:dyDescent="0.45">
      <c r="C3814" t="s">
        <v>8219</v>
      </c>
      <c r="D3814">
        <v>11</v>
      </c>
    </row>
    <row r="3815" spans="3:4" hidden="1" x14ac:dyDescent="0.45">
      <c r="C3815" t="s">
        <v>8219</v>
      </c>
      <c r="D3815">
        <v>27</v>
      </c>
    </row>
    <row r="3816" spans="3:4" hidden="1" x14ac:dyDescent="0.45">
      <c r="C3816" t="s">
        <v>8219</v>
      </c>
      <c r="D3816">
        <v>34</v>
      </c>
    </row>
    <row r="3817" spans="3:4" hidden="1" x14ac:dyDescent="0.45">
      <c r="C3817" t="s">
        <v>8219</v>
      </c>
      <c r="D3817">
        <v>20</v>
      </c>
    </row>
    <row r="3818" spans="3:4" hidden="1" x14ac:dyDescent="0.45">
      <c r="C3818" t="s">
        <v>8219</v>
      </c>
      <c r="D3818">
        <v>37</v>
      </c>
    </row>
    <row r="3819" spans="3:4" hidden="1" x14ac:dyDescent="0.45">
      <c r="C3819" t="s">
        <v>8219</v>
      </c>
      <c r="D3819">
        <v>20</v>
      </c>
    </row>
    <row r="3820" spans="3:4" hidden="1" x14ac:dyDescent="0.45">
      <c r="C3820" t="s">
        <v>8219</v>
      </c>
      <c r="D3820">
        <v>10</v>
      </c>
    </row>
    <row r="3821" spans="3:4" hidden="1" x14ac:dyDescent="0.45">
      <c r="C3821" t="s">
        <v>8219</v>
      </c>
      <c r="D3821">
        <v>26</v>
      </c>
    </row>
    <row r="3822" spans="3:4" hidden="1" x14ac:dyDescent="0.45">
      <c r="C3822" t="s">
        <v>8219</v>
      </c>
      <c r="D3822">
        <v>20</v>
      </c>
    </row>
    <row r="3823" spans="3:4" hidden="1" x14ac:dyDescent="0.45">
      <c r="C3823" t="s">
        <v>8219</v>
      </c>
      <c r="D3823">
        <v>46</v>
      </c>
    </row>
    <row r="3824" spans="3:4" hidden="1" x14ac:dyDescent="0.45">
      <c r="C3824" t="s">
        <v>8219</v>
      </c>
      <c r="D3824">
        <v>76</v>
      </c>
    </row>
    <row r="3825" spans="3:4" hidden="1" x14ac:dyDescent="0.45">
      <c r="C3825" t="s">
        <v>8219</v>
      </c>
      <c r="D3825">
        <v>41</v>
      </c>
    </row>
    <row r="3826" spans="3:4" hidden="1" x14ac:dyDescent="0.45">
      <c r="C3826" t="s">
        <v>8219</v>
      </c>
      <c r="D3826">
        <v>7</v>
      </c>
    </row>
    <row r="3827" spans="3:4" hidden="1" x14ac:dyDescent="0.45">
      <c r="C3827" t="s">
        <v>8219</v>
      </c>
      <c r="D3827">
        <v>49</v>
      </c>
    </row>
    <row r="3828" spans="3:4" hidden="1" x14ac:dyDescent="0.45">
      <c r="C3828" t="s">
        <v>8219</v>
      </c>
      <c r="D3828">
        <v>26</v>
      </c>
    </row>
    <row r="3829" spans="3:4" hidden="1" x14ac:dyDescent="0.45">
      <c r="C3829" t="s">
        <v>8219</v>
      </c>
      <c r="D3829">
        <v>65</v>
      </c>
    </row>
    <row r="3830" spans="3:4" hidden="1" x14ac:dyDescent="0.45">
      <c r="C3830" t="s">
        <v>8219</v>
      </c>
      <c r="D3830">
        <v>28</v>
      </c>
    </row>
    <row r="3831" spans="3:4" hidden="1" x14ac:dyDescent="0.45">
      <c r="C3831" t="s">
        <v>8219</v>
      </c>
      <c r="D3831">
        <v>8</v>
      </c>
    </row>
    <row r="3832" spans="3:4" hidden="1" x14ac:dyDescent="0.45">
      <c r="C3832" t="s">
        <v>8219</v>
      </c>
      <c r="D3832">
        <v>3</v>
      </c>
    </row>
    <row r="3833" spans="3:4" hidden="1" x14ac:dyDescent="0.45">
      <c r="C3833" t="s">
        <v>8219</v>
      </c>
      <c r="D3833">
        <v>9</v>
      </c>
    </row>
    <row r="3834" spans="3:4" hidden="1" x14ac:dyDescent="0.45">
      <c r="C3834" t="s">
        <v>8219</v>
      </c>
      <c r="D3834">
        <v>9</v>
      </c>
    </row>
    <row r="3835" spans="3:4" hidden="1" x14ac:dyDescent="0.45">
      <c r="C3835" t="s">
        <v>8219</v>
      </c>
      <c r="D3835">
        <v>20</v>
      </c>
    </row>
    <row r="3836" spans="3:4" hidden="1" x14ac:dyDescent="0.45">
      <c r="C3836" t="s">
        <v>8219</v>
      </c>
      <c r="D3836">
        <v>57</v>
      </c>
    </row>
    <row r="3837" spans="3:4" hidden="1" x14ac:dyDescent="0.45">
      <c r="C3837" t="s">
        <v>8219</v>
      </c>
      <c r="D3837">
        <v>8</v>
      </c>
    </row>
    <row r="3838" spans="3:4" hidden="1" x14ac:dyDescent="0.45">
      <c r="C3838" t="s">
        <v>8219</v>
      </c>
      <c r="D3838">
        <v>14</v>
      </c>
    </row>
    <row r="3839" spans="3:4" hidden="1" x14ac:dyDescent="0.45">
      <c r="C3839" t="s">
        <v>8219</v>
      </c>
      <c r="D3839">
        <v>17</v>
      </c>
    </row>
    <row r="3840" spans="3:4" hidden="1" x14ac:dyDescent="0.45">
      <c r="C3840" t="s">
        <v>8219</v>
      </c>
      <c r="D3840">
        <v>100</v>
      </c>
    </row>
    <row r="3841" spans="3:4" hidden="1" x14ac:dyDescent="0.45">
      <c r="C3841" t="s">
        <v>8219</v>
      </c>
      <c r="D3841">
        <v>32</v>
      </c>
    </row>
    <row r="3842" spans="3:4" hidden="1" x14ac:dyDescent="0.45">
      <c r="C3842" t="s">
        <v>8219</v>
      </c>
      <c r="D3842">
        <v>3</v>
      </c>
    </row>
    <row r="3843" spans="3:4" x14ac:dyDescent="0.45">
      <c r="C3843" t="s">
        <v>8221</v>
      </c>
      <c r="D3843">
        <v>34</v>
      </c>
    </row>
    <row r="3844" spans="3:4" x14ac:dyDescent="0.45">
      <c r="C3844" t="s">
        <v>8221</v>
      </c>
      <c r="D3844">
        <v>23</v>
      </c>
    </row>
    <row r="3845" spans="3:4" x14ac:dyDescent="0.45">
      <c r="C3845" t="s">
        <v>8221</v>
      </c>
      <c r="D3845">
        <v>19</v>
      </c>
    </row>
    <row r="3846" spans="3:4" x14ac:dyDescent="0.45">
      <c r="C3846" t="s">
        <v>8221</v>
      </c>
      <c r="D3846">
        <v>50</v>
      </c>
    </row>
    <row r="3847" spans="3:4" x14ac:dyDescent="0.45">
      <c r="C3847" t="s">
        <v>8221</v>
      </c>
      <c r="D3847">
        <v>12</v>
      </c>
    </row>
    <row r="3848" spans="3:4" x14ac:dyDescent="0.45">
      <c r="C3848" t="s">
        <v>8221</v>
      </c>
      <c r="D3848">
        <v>8</v>
      </c>
    </row>
    <row r="3849" spans="3:4" x14ac:dyDescent="0.45">
      <c r="C3849" t="s">
        <v>8221</v>
      </c>
      <c r="D3849">
        <v>9</v>
      </c>
    </row>
    <row r="3850" spans="3:4" x14ac:dyDescent="0.45">
      <c r="C3850" t="s">
        <v>8221</v>
      </c>
      <c r="D3850">
        <v>43</v>
      </c>
    </row>
    <row r="3851" spans="3:4" x14ac:dyDescent="0.45">
      <c r="C3851" t="s">
        <v>8221</v>
      </c>
      <c r="D3851">
        <v>28</v>
      </c>
    </row>
    <row r="3852" spans="3:4" x14ac:dyDescent="0.45">
      <c r="C3852" t="s">
        <v>8221</v>
      </c>
      <c r="D3852">
        <v>4</v>
      </c>
    </row>
    <row r="3853" spans="3:4" x14ac:dyDescent="0.45">
      <c r="C3853" t="s">
        <v>8221</v>
      </c>
      <c r="D3853">
        <v>24</v>
      </c>
    </row>
    <row r="3854" spans="3:4" x14ac:dyDescent="0.45">
      <c r="C3854" t="s">
        <v>8221</v>
      </c>
      <c r="D3854">
        <v>2</v>
      </c>
    </row>
    <row r="3855" spans="3:4" x14ac:dyDescent="0.45">
      <c r="C3855" t="s">
        <v>8221</v>
      </c>
      <c r="D3855">
        <v>2</v>
      </c>
    </row>
    <row r="3856" spans="3:4" x14ac:dyDescent="0.45">
      <c r="C3856" t="s">
        <v>8221</v>
      </c>
      <c r="D3856">
        <v>20</v>
      </c>
    </row>
    <row r="3857" spans="3:4" x14ac:dyDescent="0.45">
      <c r="C3857" t="s">
        <v>8221</v>
      </c>
      <c r="D3857">
        <v>1</v>
      </c>
    </row>
    <row r="3858" spans="3:4" x14ac:dyDescent="0.45">
      <c r="C3858" t="s">
        <v>8221</v>
      </c>
      <c r="D3858">
        <v>1</v>
      </c>
    </row>
    <row r="3859" spans="3:4" x14ac:dyDescent="0.45">
      <c r="C3859" t="s">
        <v>8221</v>
      </c>
      <c r="D3859">
        <v>4</v>
      </c>
    </row>
    <row r="3860" spans="3:4" x14ac:dyDescent="0.45">
      <c r="C3860" t="s">
        <v>8221</v>
      </c>
      <c r="D3860">
        <v>1</v>
      </c>
    </row>
    <row r="3861" spans="3:4" x14ac:dyDescent="0.45">
      <c r="C3861" t="s">
        <v>8221</v>
      </c>
      <c r="D3861">
        <v>1</v>
      </c>
    </row>
    <row r="3862" spans="3:4" x14ac:dyDescent="0.45">
      <c r="C3862" t="s">
        <v>8221</v>
      </c>
      <c r="D3862">
        <v>13</v>
      </c>
    </row>
    <row r="3863" spans="3:4" x14ac:dyDescent="0.45">
      <c r="C3863" t="s">
        <v>8221</v>
      </c>
      <c r="D3863">
        <v>1</v>
      </c>
    </row>
    <row r="3864" spans="3:4" x14ac:dyDescent="0.45">
      <c r="C3864" t="s">
        <v>8221</v>
      </c>
      <c r="D3864">
        <v>1</v>
      </c>
    </row>
    <row r="3865" spans="3:4" x14ac:dyDescent="0.45">
      <c r="C3865" t="s">
        <v>8221</v>
      </c>
      <c r="D3865">
        <v>0</v>
      </c>
    </row>
    <row r="3866" spans="3:4" x14ac:dyDescent="0.45">
      <c r="C3866" t="s">
        <v>8221</v>
      </c>
      <c r="D3866">
        <v>3</v>
      </c>
    </row>
    <row r="3867" spans="3:4" x14ac:dyDescent="0.45">
      <c r="C3867" t="s">
        <v>8221</v>
      </c>
      <c r="D3867">
        <v>14</v>
      </c>
    </row>
    <row r="3868" spans="3:4" x14ac:dyDescent="0.45">
      <c r="C3868" t="s">
        <v>8221</v>
      </c>
      <c r="D3868">
        <v>2</v>
      </c>
    </row>
    <row r="3869" spans="3:4" x14ac:dyDescent="0.45">
      <c r="C3869" t="s">
        <v>8221</v>
      </c>
      <c r="D3869">
        <v>5</v>
      </c>
    </row>
    <row r="3870" spans="3:4" hidden="1" x14ac:dyDescent="0.45">
      <c r="C3870" t="s">
        <v>8220</v>
      </c>
      <c r="D3870">
        <v>1</v>
      </c>
    </row>
    <row r="3871" spans="3:4" hidden="1" x14ac:dyDescent="0.45">
      <c r="C3871" t="s">
        <v>8220</v>
      </c>
      <c r="D3871">
        <v>15</v>
      </c>
    </row>
    <row r="3872" spans="3:4" hidden="1" x14ac:dyDescent="0.45">
      <c r="C3872" t="s">
        <v>8220</v>
      </c>
      <c r="D3872">
        <v>10</v>
      </c>
    </row>
    <row r="3873" spans="3:4" hidden="1" x14ac:dyDescent="0.45">
      <c r="C3873" t="s">
        <v>8220</v>
      </c>
      <c r="D3873">
        <v>3</v>
      </c>
    </row>
    <row r="3874" spans="3:4" hidden="1" x14ac:dyDescent="0.45">
      <c r="C3874" t="s">
        <v>8220</v>
      </c>
      <c r="D3874">
        <v>0</v>
      </c>
    </row>
    <row r="3875" spans="3:4" hidden="1" x14ac:dyDescent="0.45">
      <c r="C3875" t="s">
        <v>8220</v>
      </c>
      <c r="D3875">
        <v>0</v>
      </c>
    </row>
    <row r="3876" spans="3:4" hidden="1" x14ac:dyDescent="0.45">
      <c r="C3876" t="s">
        <v>8220</v>
      </c>
      <c r="D3876">
        <v>0</v>
      </c>
    </row>
    <row r="3877" spans="3:4" hidden="1" x14ac:dyDescent="0.45">
      <c r="C3877" t="s">
        <v>8220</v>
      </c>
      <c r="D3877">
        <v>0</v>
      </c>
    </row>
    <row r="3878" spans="3:4" hidden="1" x14ac:dyDescent="0.45">
      <c r="C3878" t="s">
        <v>8220</v>
      </c>
      <c r="D3878">
        <v>46</v>
      </c>
    </row>
    <row r="3879" spans="3:4" hidden="1" x14ac:dyDescent="0.45">
      <c r="C3879" t="s">
        <v>8220</v>
      </c>
      <c r="D3879">
        <v>14</v>
      </c>
    </row>
    <row r="3880" spans="3:4" hidden="1" x14ac:dyDescent="0.45">
      <c r="C3880" t="s">
        <v>8220</v>
      </c>
      <c r="D3880">
        <v>1</v>
      </c>
    </row>
    <row r="3881" spans="3:4" hidden="1" x14ac:dyDescent="0.45">
      <c r="C3881" t="s">
        <v>8220</v>
      </c>
      <c r="D3881">
        <v>0</v>
      </c>
    </row>
    <row r="3882" spans="3:4" hidden="1" x14ac:dyDescent="0.45">
      <c r="C3882" t="s">
        <v>8220</v>
      </c>
      <c r="D3882">
        <v>17</v>
      </c>
    </row>
    <row r="3883" spans="3:4" hidden="1" x14ac:dyDescent="0.45">
      <c r="C3883" t="s">
        <v>8220</v>
      </c>
      <c r="D3883">
        <v>1</v>
      </c>
    </row>
    <row r="3884" spans="3:4" hidden="1" x14ac:dyDescent="0.45">
      <c r="C3884" t="s">
        <v>8220</v>
      </c>
      <c r="D3884">
        <v>0</v>
      </c>
    </row>
    <row r="3885" spans="3:4" hidden="1" x14ac:dyDescent="0.45">
      <c r="C3885" t="s">
        <v>8220</v>
      </c>
      <c r="D3885">
        <v>0</v>
      </c>
    </row>
    <row r="3886" spans="3:4" hidden="1" x14ac:dyDescent="0.45">
      <c r="C3886" t="s">
        <v>8220</v>
      </c>
      <c r="D3886">
        <v>0</v>
      </c>
    </row>
    <row r="3887" spans="3:4" hidden="1" x14ac:dyDescent="0.45">
      <c r="C3887" t="s">
        <v>8220</v>
      </c>
      <c r="D3887">
        <v>0</v>
      </c>
    </row>
    <row r="3888" spans="3:4" hidden="1" x14ac:dyDescent="0.45">
      <c r="C3888" t="s">
        <v>8220</v>
      </c>
      <c r="D3888">
        <v>0</v>
      </c>
    </row>
    <row r="3889" spans="3:4" hidden="1" x14ac:dyDescent="0.45">
      <c r="C3889" t="s">
        <v>8220</v>
      </c>
      <c r="D3889">
        <v>2</v>
      </c>
    </row>
    <row r="3890" spans="3:4" x14ac:dyDescent="0.45">
      <c r="C3890" t="s">
        <v>8221</v>
      </c>
      <c r="D3890">
        <v>14</v>
      </c>
    </row>
    <row r="3891" spans="3:4" x14ac:dyDescent="0.45">
      <c r="C3891" t="s">
        <v>8221</v>
      </c>
      <c r="D3891">
        <v>9</v>
      </c>
    </row>
    <row r="3892" spans="3:4" x14ac:dyDescent="0.45">
      <c r="C3892" t="s">
        <v>8221</v>
      </c>
      <c r="D3892">
        <v>8</v>
      </c>
    </row>
    <row r="3893" spans="3:4" x14ac:dyDescent="0.45">
      <c r="C3893" t="s">
        <v>8221</v>
      </c>
      <c r="D3893">
        <v>7</v>
      </c>
    </row>
    <row r="3894" spans="3:4" x14ac:dyDescent="0.45">
      <c r="C3894" t="s">
        <v>8221</v>
      </c>
      <c r="D3894">
        <v>0</v>
      </c>
    </row>
    <row r="3895" spans="3:4" x14ac:dyDescent="0.45">
      <c r="C3895" t="s">
        <v>8221</v>
      </c>
      <c r="D3895">
        <v>84</v>
      </c>
    </row>
    <row r="3896" spans="3:4" x14ac:dyDescent="0.45">
      <c r="C3896" t="s">
        <v>8221</v>
      </c>
      <c r="D3896">
        <v>11</v>
      </c>
    </row>
    <row r="3897" spans="3:4" x14ac:dyDescent="0.45">
      <c r="C3897" t="s">
        <v>8221</v>
      </c>
      <c r="D3897">
        <v>1</v>
      </c>
    </row>
    <row r="3898" spans="3:4" x14ac:dyDescent="0.45">
      <c r="C3898" t="s">
        <v>8221</v>
      </c>
      <c r="D3898">
        <v>4</v>
      </c>
    </row>
    <row r="3899" spans="3:4" x14ac:dyDescent="0.45">
      <c r="C3899" t="s">
        <v>8221</v>
      </c>
      <c r="D3899">
        <v>10</v>
      </c>
    </row>
    <row r="3900" spans="3:4" x14ac:dyDescent="0.45">
      <c r="C3900" t="s">
        <v>8221</v>
      </c>
      <c r="D3900">
        <v>16</v>
      </c>
    </row>
    <row r="3901" spans="3:4" x14ac:dyDescent="0.45">
      <c r="C3901" t="s">
        <v>8221</v>
      </c>
      <c r="D3901">
        <v>2</v>
      </c>
    </row>
    <row r="3902" spans="3:4" x14ac:dyDescent="0.45">
      <c r="C3902" t="s">
        <v>8221</v>
      </c>
      <c r="D3902">
        <v>5</v>
      </c>
    </row>
    <row r="3903" spans="3:4" x14ac:dyDescent="0.45">
      <c r="C3903" t="s">
        <v>8221</v>
      </c>
      <c r="D3903">
        <v>1</v>
      </c>
    </row>
    <row r="3904" spans="3:4" x14ac:dyDescent="0.45">
      <c r="C3904" t="s">
        <v>8221</v>
      </c>
      <c r="D3904">
        <v>31</v>
      </c>
    </row>
    <row r="3905" spans="3:4" x14ac:dyDescent="0.45">
      <c r="C3905" t="s">
        <v>8221</v>
      </c>
      <c r="D3905">
        <v>0</v>
      </c>
    </row>
    <row r="3906" spans="3:4" x14ac:dyDescent="0.45">
      <c r="C3906" t="s">
        <v>8221</v>
      </c>
      <c r="D3906">
        <v>2</v>
      </c>
    </row>
    <row r="3907" spans="3:4" x14ac:dyDescent="0.45">
      <c r="C3907" t="s">
        <v>8221</v>
      </c>
      <c r="D3907">
        <v>7</v>
      </c>
    </row>
    <row r="3908" spans="3:4" x14ac:dyDescent="0.45">
      <c r="C3908" t="s">
        <v>8221</v>
      </c>
      <c r="D3908">
        <v>16</v>
      </c>
    </row>
    <row r="3909" spans="3:4" x14ac:dyDescent="0.45">
      <c r="C3909" t="s">
        <v>8221</v>
      </c>
      <c r="D3909">
        <v>4</v>
      </c>
    </row>
    <row r="3910" spans="3:4" x14ac:dyDescent="0.45">
      <c r="C3910" t="s">
        <v>8221</v>
      </c>
      <c r="D3910">
        <v>4</v>
      </c>
    </row>
    <row r="3911" spans="3:4" x14ac:dyDescent="0.45">
      <c r="C3911" t="s">
        <v>8221</v>
      </c>
      <c r="D3911">
        <v>4</v>
      </c>
    </row>
    <row r="3912" spans="3:4" x14ac:dyDescent="0.45">
      <c r="C3912" t="s">
        <v>8221</v>
      </c>
      <c r="D3912">
        <v>3</v>
      </c>
    </row>
    <row r="3913" spans="3:4" x14ac:dyDescent="0.45">
      <c r="C3913" t="s">
        <v>8221</v>
      </c>
      <c r="D3913">
        <v>36</v>
      </c>
    </row>
    <row r="3914" spans="3:4" x14ac:dyDescent="0.45">
      <c r="C3914" t="s">
        <v>8221</v>
      </c>
      <c r="D3914">
        <v>1</v>
      </c>
    </row>
    <row r="3915" spans="3:4" x14ac:dyDescent="0.45">
      <c r="C3915" t="s">
        <v>8221</v>
      </c>
      <c r="D3915">
        <v>7</v>
      </c>
    </row>
    <row r="3916" spans="3:4" x14ac:dyDescent="0.45">
      <c r="C3916" t="s">
        <v>8221</v>
      </c>
      <c r="D3916">
        <v>27</v>
      </c>
    </row>
    <row r="3917" spans="3:4" x14ac:dyDescent="0.45">
      <c r="C3917" t="s">
        <v>8221</v>
      </c>
      <c r="D3917">
        <v>1</v>
      </c>
    </row>
    <row r="3918" spans="3:4" x14ac:dyDescent="0.45">
      <c r="C3918" t="s">
        <v>8221</v>
      </c>
      <c r="D3918">
        <v>0</v>
      </c>
    </row>
    <row r="3919" spans="3:4" x14ac:dyDescent="0.45">
      <c r="C3919" t="s">
        <v>8221</v>
      </c>
      <c r="D3919">
        <v>1</v>
      </c>
    </row>
    <row r="3920" spans="3:4" x14ac:dyDescent="0.45">
      <c r="C3920" t="s">
        <v>8221</v>
      </c>
      <c r="D3920">
        <v>3</v>
      </c>
    </row>
    <row r="3921" spans="3:4" x14ac:dyDescent="0.45">
      <c r="C3921" t="s">
        <v>8221</v>
      </c>
      <c r="D3921">
        <v>3</v>
      </c>
    </row>
    <row r="3922" spans="3:4" x14ac:dyDescent="0.45">
      <c r="C3922" t="s">
        <v>8221</v>
      </c>
      <c r="D3922">
        <v>3</v>
      </c>
    </row>
    <row r="3923" spans="3:4" x14ac:dyDescent="0.45">
      <c r="C3923" t="s">
        <v>8221</v>
      </c>
      <c r="D3923">
        <v>0</v>
      </c>
    </row>
    <row r="3924" spans="3:4" x14ac:dyDescent="0.45">
      <c r="C3924" t="s">
        <v>8221</v>
      </c>
      <c r="D3924">
        <v>6</v>
      </c>
    </row>
    <row r="3925" spans="3:4" x14ac:dyDescent="0.45">
      <c r="C3925" t="s">
        <v>8221</v>
      </c>
      <c r="D3925">
        <v>17</v>
      </c>
    </row>
    <row r="3926" spans="3:4" x14ac:dyDescent="0.45">
      <c r="C3926" t="s">
        <v>8221</v>
      </c>
      <c r="D3926">
        <v>40</v>
      </c>
    </row>
    <row r="3927" spans="3:4" x14ac:dyDescent="0.45">
      <c r="C3927" t="s">
        <v>8221</v>
      </c>
      <c r="D3927">
        <v>3</v>
      </c>
    </row>
    <row r="3928" spans="3:4" x14ac:dyDescent="0.45">
      <c r="C3928" t="s">
        <v>8221</v>
      </c>
      <c r="D3928">
        <v>1</v>
      </c>
    </row>
    <row r="3929" spans="3:4" x14ac:dyDescent="0.45">
      <c r="C3929" t="s">
        <v>8221</v>
      </c>
      <c r="D3929">
        <v>2</v>
      </c>
    </row>
    <row r="3930" spans="3:4" x14ac:dyDescent="0.45">
      <c r="C3930" t="s">
        <v>8221</v>
      </c>
      <c r="D3930">
        <v>7</v>
      </c>
    </row>
    <row r="3931" spans="3:4" x14ac:dyDescent="0.45">
      <c r="C3931" t="s">
        <v>8221</v>
      </c>
      <c r="D3931">
        <v>14</v>
      </c>
    </row>
    <row r="3932" spans="3:4" x14ac:dyDescent="0.45">
      <c r="C3932" t="s">
        <v>8221</v>
      </c>
      <c r="D3932">
        <v>0</v>
      </c>
    </row>
    <row r="3933" spans="3:4" x14ac:dyDescent="0.45">
      <c r="C3933" t="s">
        <v>8221</v>
      </c>
      <c r="D3933">
        <v>0</v>
      </c>
    </row>
    <row r="3934" spans="3:4" x14ac:dyDescent="0.45">
      <c r="C3934" t="s">
        <v>8221</v>
      </c>
      <c r="D3934">
        <v>1</v>
      </c>
    </row>
    <row r="3935" spans="3:4" x14ac:dyDescent="0.45">
      <c r="C3935" t="s">
        <v>8221</v>
      </c>
      <c r="D3935">
        <v>12</v>
      </c>
    </row>
    <row r="3936" spans="3:4" x14ac:dyDescent="0.45">
      <c r="C3936" t="s">
        <v>8221</v>
      </c>
      <c r="D3936">
        <v>12</v>
      </c>
    </row>
    <row r="3937" spans="3:4" x14ac:dyDescent="0.45">
      <c r="C3937" t="s">
        <v>8221</v>
      </c>
      <c r="D3937">
        <v>23</v>
      </c>
    </row>
    <row r="3938" spans="3:4" x14ac:dyDescent="0.45">
      <c r="C3938" t="s">
        <v>8221</v>
      </c>
      <c r="D3938">
        <v>0</v>
      </c>
    </row>
    <row r="3939" spans="3:4" x14ac:dyDescent="0.45">
      <c r="C3939" t="s">
        <v>8221</v>
      </c>
      <c r="D3939">
        <v>10</v>
      </c>
    </row>
    <row r="3940" spans="3:4" x14ac:dyDescent="0.45">
      <c r="C3940" t="s">
        <v>8221</v>
      </c>
      <c r="D3940">
        <v>5</v>
      </c>
    </row>
    <row r="3941" spans="3:4" x14ac:dyDescent="0.45">
      <c r="C3941" t="s">
        <v>8221</v>
      </c>
      <c r="D3941">
        <v>1</v>
      </c>
    </row>
    <row r="3942" spans="3:4" x14ac:dyDescent="0.45">
      <c r="C3942" t="s">
        <v>8221</v>
      </c>
      <c r="D3942">
        <v>2</v>
      </c>
    </row>
    <row r="3943" spans="3:4" x14ac:dyDescent="0.45">
      <c r="C3943" t="s">
        <v>8221</v>
      </c>
      <c r="D3943">
        <v>2</v>
      </c>
    </row>
    <row r="3944" spans="3:4" x14ac:dyDescent="0.45">
      <c r="C3944" t="s">
        <v>8221</v>
      </c>
      <c r="D3944">
        <v>0</v>
      </c>
    </row>
    <row r="3945" spans="3:4" x14ac:dyDescent="0.45">
      <c r="C3945" t="s">
        <v>8221</v>
      </c>
      <c r="D3945">
        <v>13</v>
      </c>
    </row>
    <row r="3946" spans="3:4" x14ac:dyDescent="0.45">
      <c r="C3946" t="s">
        <v>8221</v>
      </c>
      <c r="D3946">
        <v>0</v>
      </c>
    </row>
    <row r="3947" spans="3:4" x14ac:dyDescent="0.45">
      <c r="C3947" t="s">
        <v>8221</v>
      </c>
      <c r="D3947">
        <v>1</v>
      </c>
    </row>
    <row r="3948" spans="3:4" x14ac:dyDescent="0.45">
      <c r="C3948" t="s">
        <v>8221</v>
      </c>
      <c r="D3948">
        <v>5</v>
      </c>
    </row>
    <row r="3949" spans="3:4" x14ac:dyDescent="0.45">
      <c r="C3949" t="s">
        <v>8221</v>
      </c>
      <c r="D3949">
        <v>2</v>
      </c>
    </row>
    <row r="3950" spans="3:4" x14ac:dyDescent="0.45">
      <c r="C3950" t="s">
        <v>8221</v>
      </c>
      <c r="D3950">
        <v>0</v>
      </c>
    </row>
    <row r="3951" spans="3:4" x14ac:dyDescent="0.45">
      <c r="C3951" t="s">
        <v>8221</v>
      </c>
      <c r="D3951">
        <v>32</v>
      </c>
    </row>
    <row r="3952" spans="3:4" x14ac:dyDescent="0.45">
      <c r="C3952" t="s">
        <v>8221</v>
      </c>
      <c r="D3952">
        <v>1</v>
      </c>
    </row>
    <row r="3953" spans="3:4" x14ac:dyDescent="0.45">
      <c r="C3953" t="s">
        <v>8221</v>
      </c>
      <c r="D3953">
        <v>1</v>
      </c>
    </row>
    <row r="3954" spans="3:4" x14ac:dyDescent="0.45">
      <c r="C3954" t="s">
        <v>8221</v>
      </c>
      <c r="D3954">
        <v>1</v>
      </c>
    </row>
    <row r="3955" spans="3:4" x14ac:dyDescent="0.45">
      <c r="C3955" t="s">
        <v>8221</v>
      </c>
      <c r="D3955">
        <v>0</v>
      </c>
    </row>
    <row r="3956" spans="3:4" x14ac:dyDescent="0.45">
      <c r="C3956" t="s">
        <v>8221</v>
      </c>
      <c r="D3956">
        <v>0</v>
      </c>
    </row>
    <row r="3957" spans="3:4" x14ac:dyDescent="0.45">
      <c r="C3957" t="s">
        <v>8221</v>
      </c>
      <c r="D3957">
        <v>8</v>
      </c>
    </row>
    <row r="3958" spans="3:4" x14ac:dyDescent="0.45">
      <c r="C3958" t="s">
        <v>8221</v>
      </c>
      <c r="D3958">
        <v>0</v>
      </c>
    </row>
    <row r="3959" spans="3:4" x14ac:dyDescent="0.45">
      <c r="C3959" t="s">
        <v>8221</v>
      </c>
      <c r="D3959">
        <v>1</v>
      </c>
    </row>
    <row r="3960" spans="3:4" x14ac:dyDescent="0.45">
      <c r="C3960" t="s">
        <v>8221</v>
      </c>
      <c r="D3960">
        <v>16</v>
      </c>
    </row>
    <row r="3961" spans="3:4" x14ac:dyDescent="0.45">
      <c r="C3961" t="s">
        <v>8221</v>
      </c>
      <c r="D3961">
        <v>12</v>
      </c>
    </row>
    <row r="3962" spans="3:4" x14ac:dyDescent="0.45">
      <c r="C3962" t="s">
        <v>8221</v>
      </c>
      <c r="D3962">
        <v>4</v>
      </c>
    </row>
    <row r="3963" spans="3:4" x14ac:dyDescent="0.45">
      <c r="C3963" t="s">
        <v>8221</v>
      </c>
      <c r="D3963">
        <v>2</v>
      </c>
    </row>
    <row r="3964" spans="3:4" x14ac:dyDescent="0.45">
      <c r="C3964" t="s">
        <v>8221</v>
      </c>
      <c r="D3964">
        <v>3</v>
      </c>
    </row>
    <row r="3965" spans="3:4" x14ac:dyDescent="0.45">
      <c r="C3965" t="s">
        <v>8221</v>
      </c>
      <c r="D3965">
        <v>0</v>
      </c>
    </row>
    <row r="3966" spans="3:4" x14ac:dyDescent="0.45">
      <c r="C3966" t="s">
        <v>8221</v>
      </c>
      <c r="D3966">
        <v>3</v>
      </c>
    </row>
    <row r="3967" spans="3:4" x14ac:dyDescent="0.45">
      <c r="C3967" t="s">
        <v>8221</v>
      </c>
      <c r="D3967">
        <v>4</v>
      </c>
    </row>
    <row r="3968" spans="3:4" x14ac:dyDescent="0.45">
      <c r="C3968" t="s">
        <v>8221</v>
      </c>
      <c r="D3968">
        <v>2</v>
      </c>
    </row>
    <row r="3969" spans="3:4" x14ac:dyDescent="0.45">
      <c r="C3969" t="s">
        <v>8221</v>
      </c>
      <c r="D3969">
        <v>10</v>
      </c>
    </row>
    <row r="3970" spans="3:4" x14ac:dyDescent="0.45">
      <c r="C3970" t="s">
        <v>8221</v>
      </c>
      <c r="D3970">
        <v>11</v>
      </c>
    </row>
    <row r="3971" spans="3:4" x14ac:dyDescent="0.45">
      <c r="C3971" t="s">
        <v>8221</v>
      </c>
      <c r="D3971">
        <v>6</v>
      </c>
    </row>
    <row r="3972" spans="3:4" x14ac:dyDescent="0.45">
      <c r="C3972" t="s">
        <v>8221</v>
      </c>
      <c r="D3972">
        <v>2</v>
      </c>
    </row>
    <row r="3973" spans="3:4" x14ac:dyDescent="0.45">
      <c r="C3973" t="s">
        <v>8221</v>
      </c>
      <c r="D3973">
        <v>6</v>
      </c>
    </row>
    <row r="3974" spans="3:4" x14ac:dyDescent="0.45">
      <c r="C3974" t="s">
        <v>8221</v>
      </c>
      <c r="D3974">
        <v>8</v>
      </c>
    </row>
    <row r="3975" spans="3:4" x14ac:dyDescent="0.45">
      <c r="C3975" t="s">
        <v>8221</v>
      </c>
      <c r="D3975">
        <v>37</v>
      </c>
    </row>
    <row r="3976" spans="3:4" x14ac:dyDescent="0.45">
      <c r="C3976" t="s">
        <v>8221</v>
      </c>
      <c r="D3976">
        <v>11</v>
      </c>
    </row>
    <row r="3977" spans="3:4" x14ac:dyDescent="0.45">
      <c r="C3977" t="s">
        <v>8221</v>
      </c>
      <c r="D3977">
        <v>0</v>
      </c>
    </row>
    <row r="3978" spans="3:4" x14ac:dyDescent="0.45">
      <c r="C3978" t="s">
        <v>8221</v>
      </c>
      <c r="D3978">
        <v>10</v>
      </c>
    </row>
    <row r="3979" spans="3:4" x14ac:dyDescent="0.45">
      <c r="C3979" t="s">
        <v>8221</v>
      </c>
      <c r="D3979">
        <v>6</v>
      </c>
    </row>
    <row r="3980" spans="3:4" x14ac:dyDescent="0.45">
      <c r="C3980" t="s">
        <v>8221</v>
      </c>
      <c r="D3980">
        <v>8</v>
      </c>
    </row>
    <row r="3981" spans="3:4" x14ac:dyDescent="0.45">
      <c r="C3981" t="s">
        <v>8221</v>
      </c>
      <c r="D3981">
        <v>6</v>
      </c>
    </row>
    <row r="3982" spans="3:4" x14ac:dyDescent="0.45">
      <c r="C3982" t="s">
        <v>8221</v>
      </c>
      <c r="D3982">
        <v>7</v>
      </c>
    </row>
    <row r="3983" spans="3:4" x14ac:dyDescent="0.45">
      <c r="C3983" t="s">
        <v>8221</v>
      </c>
      <c r="D3983">
        <v>7</v>
      </c>
    </row>
    <row r="3984" spans="3:4" x14ac:dyDescent="0.45">
      <c r="C3984" t="s">
        <v>8221</v>
      </c>
      <c r="D3984">
        <v>5</v>
      </c>
    </row>
    <row r="3985" spans="3:4" x14ac:dyDescent="0.45">
      <c r="C3985" t="s">
        <v>8221</v>
      </c>
      <c r="D3985">
        <v>46</v>
      </c>
    </row>
    <row r="3986" spans="3:4" x14ac:dyDescent="0.45">
      <c r="C3986" t="s">
        <v>8221</v>
      </c>
      <c r="D3986">
        <v>10</v>
      </c>
    </row>
    <row r="3987" spans="3:4" x14ac:dyDescent="0.45">
      <c r="C3987" t="s">
        <v>8221</v>
      </c>
      <c r="D3987">
        <v>19</v>
      </c>
    </row>
    <row r="3988" spans="3:4" x14ac:dyDescent="0.45">
      <c r="C3988" t="s">
        <v>8221</v>
      </c>
      <c r="D3988">
        <v>13</v>
      </c>
    </row>
    <row r="3989" spans="3:4" x14ac:dyDescent="0.45">
      <c r="C3989" t="s">
        <v>8221</v>
      </c>
      <c r="D3989">
        <v>13</v>
      </c>
    </row>
    <row r="3990" spans="3:4" x14ac:dyDescent="0.45">
      <c r="C3990" t="s">
        <v>8221</v>
      </c>
      <c r="D3990">
        <v>4</v>
      </c>
    </row>
    <row r="3991" spans="3:4" x14ac:dyDescent="0.45">
      <c r="C3991" t="s">
        <v>8221</v>
      </c>
      <c r="D3991">
        <v>0</v>
      </c>
    </row>
    <row r="3992" spans="3:4" x14ac:dyDescent="0.45">
      <c r="C3992" t="s">
        <v>8221</v>
      </c>
      <c r="D3992">
        <v>3</v>
      </c>
    </row>
    <row r="3993" spans="3:4" x14ac:dyDescent="0.45">
      <c r="C3993" t="s">
        <v>8221</v>
      </c>
      <c r="D3993">
        <v>1</v>
      </c>
    </row>
    <row r="3994" spans="3:4" x14ac:dyDescent="0.45">
      <c r="C3994" t="s">
        <v>8221</v>
      </c>
      <c r="D3994">
        <v>9</v>
      </c>
    </row>
    <row r="3995" spans="3:4" x14ac:dyDescent="0.45">
      <c r="C3995" t="s">
        <v>8221</v>
      </c>
      <c r="D3995">
        <v>1</v>
      </c>
    </row>
    <row r="3996" spans="3:4" x14ac:dyDescent="0.45">
      <c r="C3996" t="s">
        <v>8221</v>
      </c>
      <c r="D3996">
        <v>1</v>
      </c>
    </row>
    <row r="3997" spans="3:4" x14ac:dyDescent="0.45">
      <c r="C3997" t="s">
        <v>8221</v>
      </c>
      <c r="D3997">
        <v>4</v>
      </c>
    </row>
    <row r="3998" spans="3:4" x14ac:dyDescent="0.45">
      <c r="C3998" t="s">
        <v>8221</v>
      </c>
      <c r="D3998">
        <v>17</v>
      </c>
    </row>
    <row r="3999" spans="3:4" x14ac:dyDescent="0.45">
      <c r="C3999" t="s">
        <v>8221</v>
      </c>
      <c r="D3999">
        <v>0</v>
      </c>
    </row>
    <row r="4000" spans="3:4" x14ac:dyDescent="0.45">
      <c r="C4000" t="s">
        <v>8221</v>
      </c>
      <c r="D4000">
        <v>12</v>
      </c>
    </row>
    <row r="4001" spans="3:4" x14ac:dyDescent="0.45">
      <c r="C4001" t="s">
        <v>8221</v>
      </c>
      <c r="D4001">
        <v>14</v>
      </c>
    </row>
    <row r="4002" spans="3:4" x14ac:dyDescent="0.45">
      <c r="C4002" t="s">
        <v>8221</v>
      </c>
      <c r="D4002">
        <v>1</v>
      </c>
    </row>
    <row r="4003" spans="3:4" x14ac:dyDescent="0.45">
      <c r="C4003" t="s">
        <v>8221</v>
      </c>
      <c r="D4003">
        <v>14</v>
      </c>
    </row>
    <row r="4004" spans="3:4" x14ac:dyDescent="0.45">
      <c r="C4004" t="s">
        <v>8221</v>
      </c>
      <c r="D4004">
        <v>4</v>
      </c>
    </row>
    <row r="4005" spans="3:4" x14ac:dyDescent="0.45">
      <c r="C4005" t="s">
        <v>8221</v>
      </c>
      <c r="D4005">
        <v>2</v>
      </c>
    </row>
    <row r="4006" spans="3:4" x14ac:dyDescent="0.45">
      <c r="C4006" t="s">
        <v>8221</v>
      </c>
      <c r="D4006">
        <v>1</v>
      </c>
    </row>
    <row r="4007" spans="3:4" x14ac:dyDescent="0.45">
      <c r="C4007" t="s">
        <v>8221</v>
      </c>
      <c r="D4007">
        <v>2</v>
      </c>
    </row>
    <row r="4008" spans="3:4" x14ac:dyDescent="0.45">
      <c r="C4008" t="s">
        <v>8221</v>
      </c>
      <c r="D4008">
        <v>1</v>
      </c>
    </row>
    <row r="4009" spans="3:4" x14ac:dyDescent="0.45">
      <c r="C4009" t="s">
        <v>8221</v>
      </c>
      <c r="D4009">
        <v>1</v>
      </c>
    </row>
    <row r="4010" spans="3:4" x14ac:dyDescent="0.45">
      <c r="C4010" t="s">
        <v>8221</v>
      </c>
      <c r="D4010">
        <v>4</v>
      </c>
    </row>
    <row r="4011" spans="3:4" x14ac:dyDescent="0.45">
      <c r="C4011" t="s">
        <v>8221</v>
      </c>
      <c r="D4011">
        <v>3</v>
      </c>
    </row>
    <row r="4012" spans="3:4" x14ac:dyDescent="0.45">
      <c r="C4012" t="s">
        <v>8221</v>
      </c>
      <c r="D4012">
        <v>38</v>
      </c>
    </row>
    <row r="4013" spans="3:4" x14ac:dyDescent="0.45">
      <c r="C4013" t="s">
        <v>8221</v>
      </c>
      <c r="D4013">
        <v>4</v>
      </c>
    </row>
    <row r="4014" spans="3:4" x14ac:dyDescent="0.45">
      <c r="C4014" t="s">
        <v>8221</v>
      </c>
      <c r="D4014">
        <v>0</v>
      </c>
    </row>
    <row r="4015" spans="3:4" x14ac:dyDescent="0.45">
      <c r="C4015" t="s">
        <v>8221</v>
      </c>
      <c r="D4015">
        <v>2</v>
      </c>
    </row>
    <row r="4016" spans="3:4" x14ac:dyDescent="0.45">
      <c r="C4016" t="s">
        <v>8221</v>
      </c>
      <c r="D4016">
        <v>0</v>
      </c>
    </row>
    <row r="4017" spans="3:4" x14ac:dyDescent="0.45">
      <c r="C4017" t="s">
        <v>8221</v>
      </c>
      <c r="D4017">
        <v>1</v>
      </c>
    </row>
    <row r="4018" spans="3:4" x14ac:dyDescent="0.45">
      <c r="C4018" t="s">
        <v>8221</v>
      </c>
      <c r="D4018">
        <v>7</v>
      </c>
    </row>
    <row r="4019" spans="3:4" x14ac:dyDescent="0.45">
      <c r="C4019" t="s">
        <v>8221</v>
      </c>
      <c r="D4019">
        <v>2</v>
      </c>
    </row>
    <row r="4020" spans="3:4" x14ac:dyDescent="0.45">
      <c r="C4020" t="s">
        <v>8221</v>
      </c>
      <c r="D4020">
        <v>4</v>
      </c>
    </row>
    <row r="4021" spans="3:4" x14ac:dyDescent="0.45">
      <c r="C4021" t="s">
        <v>8221</v>
      </c>
      <c r="D4021">
        <v>4</v>
      </c>
    </row>
    <row r="4022" spans="3:4" x14ac:dyDescent="0.45">
      <c r="C4022" t="s">
        <v>8221</v>
      </c>
      <c r="D4022">
        <v>3</v>
      </c>
    </row>
    <row r="4023" spans="3:4" x14ac:dyDescent="0.45">
      <c r="C4023" t="s">
        <v>8221</v>
      </c>
      <c r="D4023">
        <v>2</v>
      </c>
    </row>
    <row r="4024" spans="3:4" x14ac:dyDescent="0.45">
      <c r="C4024" t="s">
        <v>8221</v>
      </c>
      <c r="D4024">
        <v>197</v>
      </c>
    </row>
    <row r="4025" spans="3:4" x14ac:dyDescent="0.45">
      <c r="C4025" t="s">
        <v>8221</v>
      </c>
      <c r="D4025">
        <v>0</v>
      </c>
    </row>
    <row r="4026" spans="3:4" x14ac:dyDescent="0.45">
      <c r="C4026" t="s">
        <v>8221</v>
      </c>
      <c r="D4026">
        <v>1</v>
      </c>
    </row>
    <row r="4027" spans="3:4" x14ac:dyDescent="0.45">
      <c r="C4027" t="s">
        <v>8221</v>
      </c>
      <c r="D4027">
        <v>4</v>
      </c>
    </row>
    <row r="4028" spans="3:4" x14ac:dyDescent="0.45">
      <c r="C4028" t="s">
        <v>8221</v>
      </c>
      <c r="D4028">
        <v>0</v>
      </c>
    </row>
    <row r="4029" spans="3:4" x14ac:dyDescent="0.45">
      <c r="C4029" t="s">
        <v>8221</v>
      </c>
      <c r="D4029">
        <v>7</v>
      </c>
    </row>
    <row r="4030" spans="3:4" x14ac:dyDescent="0.45">
      <c r="C4030" t="s">
        <v>8221</v>
      </c>
      <c r="D4030">
        <v>11</v>
      </c>
    </row>
    <row r="4031" spans="3:4" x14ac:dyDescent="0.45">
      <c r="C4031" t="s">
        <v>8221</v>
      </c>
      <c r="D4031">
        <v>0</v>
      </c>
    </row>
    <row r="4032" spans="3:4" x14ac:dyDescent="0.45">
      <c r="C4032" t="s">
        <v>8221</v>
      </c>
      <c r="D4032">
        <v>6</v>
      </c>
    </row>
    <row r="4033" spans="3:4" x14ac:dyDescent="0.45">
      <c r="C4033" t="s">
        <v>8221</v>
      </c>
      <c r="D4033">
        <v>0</v>
      </c>
    </row>
    <row r="4034" spans="3:4" x14ac:dyDescent="0.45">
      <c r="C4034" t="s">
        <v>8221</v>
      </c>
      <c r="D4034">
        <v>7</v>
      </c>
    </row>
    <row r="4035" spans="3:4" x14ac:dyDescent="0.45">
      <c r="C4035" t="s">
        <v>8221</v>
      </c>
      <c r="D4035">
        <v>94</v>
      </c>
    </row>
    <row r="4036" spans="3:4" x14ac:dyDescent="0.45">
      <c r="C4036" t="s">
        <v>8221</v>
      </c>
      <c r="D4036">
        <v>2</v>
      </c>
    </row>
    <row r="4037" spans="3:4" x14ac:dyDescent="0.45">
      <c r="C4037" t="s">
        <v>8221</v>
      </c>
      <c r="D4037">
        <v>25</v>
      </c>
    </row>
    <row r="4038" spans="3:4" x14ac:dyDescent="0.45">
      <c r="C4038" t="s">
        <v>8221</v>
      </c>
      <c r="D4038">
        <v>17</v>
      </c>
    </row>
    <row r="4039" spans="3:4" x14ac:dyDescent="0.45">
      <c r="C4039" t="s">
        <v>8221</v>
      </c>
      <c r="D4039">
        <v>2</v>
      </c>
    </row>
    <row r="4040" spans="3:4" x14ac:dyDescent="0.45">
      <c r="C4040" t="s">
        <v>8221</v>
      </c>
      <c r="D4040">
        <v>4</v>
      </c>
    </row>
    <row r="4041" spans="3:4" x14ac:dyDescent="0.45">
      <c r="C4041" t="s">
        <v>8221</v>
      </c>
      <c r="D4041">
        <v>5</v>
      </c>
    </row>
    <row r="4042" spans="3:4" x14ac:dyDescent="0.45">
      <c r="C4042" t="s">
        <v>8221</v>
      </c>
      <c r="D4042">
        <v>2</v>
      </c>
    </row>
    <row r="4043" spans="3:4" x14ac:dyDescent="0.45">
      <c r="C4043" t="s">
        <v>8221</v>
      </c>
      <c r="D4043">
        <v>2</v>
      </c>
    </row>
    <row r="4044" spans="3:4" x14ac:dyDescent="0.45">
      <c r="C4044" t="s">
        <v>8221</v>
      </c>
      <c r="D4044">
        <v>3</v>
      </c>
    </row>
    <row r="4045" spans="3:4" x14ac:dyDescent="0.45">
      <c r="C4045" t="s">
        <v>8221</v>
      </c>
      <c r="D4045">
        <v>0</v>
      </c>
    </row>
    <row r="4046" spans="3:4" x14ac:dyDescent="0.45">
      <c r="C4046" t="s">
        <v>8221</v>
      </c>
      <c r="D4046">
        <v>4</v>
      </c>
    </row>
    <row r="4047" spans="3:4" x14ac:dyDescent="0.45">
      <c r="C4047" t="s">
        <v>8221</v>
      </c>
      <c r="D4047">
        <v>1</v>
      </c>
    </row>
    <row r="4048" spans="3:4" x14ac:dyDescent="0.45">
      <c r="C4048" t="s">
        <v>8221</v>
      </c>
      <c r="D4048">
        <v>12</v>
      </c>
    </row>
    <row r="4049" spans="3:4" x14ac:dyDescent="0.45">
      <c r="C4049" t="s">
        <v>8221</v>
      </c>
      <c r="D4049">
        <v>4</v>
      </c>
    </row>
    <row r="4050" spans="3:4" x14ac:dyDescent="0.45">
      <c r="C4050" t="s">
        <v>8221</v>
      </c>
      <c r="D4050">
        <v>91</v>
      </c>
    </row>
    <row r="4051" spans="3:4" x14ac:dyDescent="0.45">
      <c r="C4051" t="s">
        <v>8221</v>
      </c>
      <c r="D4051">
        <v>1</v>
      </c>
    </row>
    <row r="4052" spans="3:4" x14ac:dyDescent="0.45">
      <c r="C4052" t="s">
        <v>8221</v>
      </c>
      <c r="D4052">
        <v>1</v>
      </c>
    </row>
    <row r="4053" spans="3:4" x14ac:dyDescent="0.45">
      <c r="C4053" t="s">
        <v>8221</v>
      </c>
      <c r="D4053">
        <v>0</v>
      </c>
    </row>
    <row r="4054" spans="3:4" x14ac:dyDescent="0.45">
      <c r="C4054" t="s">
        <v>8221</v>
      </c>
      <c r="D4054">
        <v>13</v>
      </c>
    </row>
    <row r="4055" spans="3:4" x14ac:dyDescent="0.45">
      <c r="C4055" t="s">
        <v>8221</v>
      </c>
      <c r="D4055">
        <v>2</v>
      </c>
    </row>
    <row r="4056" spans="3:4" x14ac:dyDescent="0.45">
      <c r="C4056" t="s">
        <v>8221</v>
      </c>
      <c r="D4056">
        <v>0</v>
      </c>
    </row>
    <row r="4057" spans="3:4" x14ac:dyDescent="0.45">
      <c r="C4057" t="s">
        <v>8221</v>
      </c>
      <c r="D4057">
        <v>21</v>
      </c>
    </row>
    <row r="4058" spans="3:4" x14ac:dyDescent="0.45">
      <c r="C4058" t="s">
        <v>8221</v>
      </c>
      <c r="D4058">
        <v>9</v>
      </c>
    </row>
    <row r="4059" spans="3:4" x14ac:dyDescent="0.45">
      <c r="C4059" t="s">
        <v>8221</v>
      </c>
      <c r="D4059">
        <v>6</v>
      </c>
    </row>
    <row r="4060" spans="3:4" x14ac:dyDescent="0.45">
      <c r="C4060" t="s">
        <v>8221</v>
      </c>
      <c r="D4060">
        <v>4</v>
      </c>
    </row>
    <row r="4061" spans="3:4" x14ac:dyDescent="0.45">
      <c r="C4061" t="s">
        <v>8221</v>
      </c>
      <c r="D4061">
        <v>7</v>
      </c>
    </row>
    <row r="4062" spans="3:4" x14ac:dyDescent="0.45">
      <c r="C4062" t="s">
        <v>8221</v>
      </c>
      <c r="D4062">
        <v>5</v>
      </c>
    </row>
    <row r="4063" spans="3:4" x14ac:dyDescent="0.45">
      <c r="C4063" t="s">
        <v>8221</v>
      </c>
      <c r="D4063">
        <v>0</v>
      </c>
    </row>
    <row r="4064" spans="3:4" x14ac:dyDescent="0.45">
      <c r="C4064" t="s">
        <v>8221</v>
      </c>
      <c r="D4064">
        <v>3</v>
      </c>
    </row>
    <row r="4065" spans="3:4" x14ac:dyDescent="0.45">
      <c r="C4065" t="s">
        <v>8221</v>
      </c>
      <c r="D4065">
        <v>9</v>
      </c>
    </row>
    <row r="4066" spans="3:4" x14ac:dyDescent="0.45">
      <c r="C4066" t="s">
        <v>8221</v>
      </c>
      <c r="D4066">
        <v>6</v>
      </c>
    </row>
    <row r="4067" spans="3:4" x14ac:dyDescent="0.45">
      <c r="C4067" t="s">
        <v>8221</v>
      </c>
      <c r="D4067">
        <v>4</v>
      </c>
    </row>
    <row r="4068" spans="3:4" x14ac:dyDescent="0.45">
      <c r="C4068" t="s">
        <v>8221</v>
      </c>
      <c r="D4068">
        <v>1</v>
      </c>
    </row>
    <row r="4069" spans="3:4" x14ac:dyDescent="0.45">
      <c r="C4069" t="s">
        <v>8221</v>
      </c>
      <c r="D4069">
        <v>17</v>
      </c>
    </row>
    <row r="4070" spans="3:4" x14ac:dyDescent="0.45">
      <c r="C4070" t="s">
        <v>8221</v>
      </c>
      <c r="D4070">
        <v>1</v>
      </c>
    </row>
    <row r="4071" spans="3:4" x14ac:dyDescent="0.45">
      <c r="C4071" t="s">
        <v>8221</v>
      </c>
      <c r="D4071">
        <v>13</v>
      </c>
    </row>
    <row r="4072" spans="3:4" x14ac:dyDescent="0.45">
      <c r="C4072" t="s">
        <v>8221</v>
      </c>
      <c r="D4072">
        <v>6</v>
      </c>
    </row>
    <row r="4073" spans="3:4" x14ac:dyDescent="0.45">
      <c r="C4073" t="s">
        <v>8221</v>
      </c>
      <c r="D4073">
        <v>0</v>
      </c>
    </row>
    <row r="4074" spans="3:4" x14ac:dyDescent="0.45">
      <c r="C4074" t="s">
        <v>8221</v>
      </c>
      <c r="D4074">
        <v>2</v>
      </c>
    </row>
    <row r="4075" spans="3:4" x14ac:dyDescent="0.45">
      <c r="C4075" t="s">
        <v>8221</v>
      </c>
      <c r="D4075">
        <v>2</v>
      </c>
    </row>
    <row r="4076" spans="3:4" x14ac:dyDescent="0.45">
      <c r="C4076" t="s">
        <v>8221</v>
      </c>
      <c r="D4076">
        <v>21</v>
      </c>
    </row>
    <row r="4077" spans="3:4" x14ac:dyDescent="0.45">
      <c r="C4077" t="s">
        <v>8221</v>
      </c>
      <c r="D4077">
        <v>13</v>
      </c>
    </row>
    <row r="4078" spans="3:4" x14ac:dyDescent="0.45">
      <c r="C4078" t="s">
        <v>8221</v>
      </c>
      <c r="D4078">
        <v>0</v>
      </c>
    </row>
    <row r="4079" spans="3:4" x14ac:dyDescent="0.45">
      <c r="C4079" t="s">
        <v>8221</v>
      </c>
      <c r="D4079">
        <v>6</v>
      </c>
    </row>
    <row r="4080" spans="3:4" x14ac:dyDescent="0.45">
      <c r="C4080" t="s">
        <v>8221</v>
      </c>
      <c r="D4080">
        <v>0</v>
      </c>
    </row>
    <row r="4081" spans="3:4" x14ac:dyDescent="0.45">
      <c r="C4081" t="s">
        <v>8221</v>
      </c>
      <c r="D4081">
        <v>1</v>
      </c>
    </row>
    <row r="4082" spans="3:4" x14ac:dyDescent="0.45">
      <c r="C4082" t="s">
        <v>8221</v>
      </c>
      <c r="D4082">
        <v>0</v>
      </c>
    </row>
    <row r="4083" spans="3:4" x14ac:dyDescent="0.45">
      <c r="C4083" t="s">
        <v>8221</v>
      </c>
      <c r="D4083">
        <v>12</v>
      </c>
    </row>
    <row r="4084" spans="3:4" x14ac:dyDescent="0.45">
      <c r="C4084" t="s">
        <v>8221</v>
      </c>
      <c r="D4084">
        <v>2</v>
      </c>
    </row>
    <row r="4085" spans="3:4" x14ac:dyDescent="0.45">
      <c r="C4085" t="s">
        <v>8221</v>
      </c>
      <c r="D4085">
        <v>6</v>
      </c>
    </row>
    <row r="4086" spans="3:4" x14ac:dyDescent="0.45">
      <c r="C4086" t="s">
        <v>8221</v>
      </c>
      <c r="D4086">
        <v>1</v>
      </c>
    </row>
    <row r="4087" spans="3:4" x14ac:dyDescent="0.45">
      <c r="C4087" t="s">
        <v>8221</v>
      </c>
      <c r="D4087">
        <v>1</v>
      </c>
    </row>
    <row r="4088" spans="3:4" x14ac:dyDescent="0.45">
      <c r="C4088" t="s">
        <v>8221</v>
      </c>
      <c r="D4088">
        <v>5</v>
      </c>
    </row>
    <row r="4089" spans="3:4" x14ac:dyDescent="0.45">
      <c r="C4089" t="s">
        <v>8221</v>
      </c>
      <c r="D4089">
        <v>0</v>
      </c>
    </row>
    <row r="4090" spans="3:4" x14ac:dyDescent="0.45">
      <c r="C4090" t="s">
        <v>8221</v>
      </c>
      <c r="D4090">
        <v>3</v>
      </c>
    </row>
    <row r="4091" spans="3:4" x14ac:dyDescent="0.45">
      <c r="C4091" t="s">
        <v>8221</v>
      </c>
      <c r="D4091">
        <v>8</v>
      </c>
    </row>
    <row r="4092" spans="3:4" x14ac:dyDescent="0.45">
      <c r="C4092" t="s">
        <v>8221</v>
      </c>
      <c r="D4092">
        <v>3</v>
      </c>
    </row>
    <row r="4093" spans="3:4" x14ac:dyDescent="0.45">
      <c r="C4093" t="s">
        <v>8221</v>
      </c>
      <c r="D4093">
        <v>8</v>
      </c>
    </row>
    <row r="4094" spans="3:4" x14ac:dyDescent="0.45">
      <c r="C4094" t="s">
        <v>8221</v>
      </c>
      <c r="D4094">
        <v>1</v>
      </c>
    </row>
    <row r="4095" spans="3:4" x14ac:dyDescent="0.45">
      <c r="C4095" t="s">
        <v>8221</v>
      </c>
      <c r="D4095">
        <v>4</v>
      </c>
    </row>
    <row r="4096" spans="3:4" x14ac:dyDescent="0.45">
      <c r="C4096" t="s">
        <v>8221</v>
      </c>
      <c r="D4096">
        <v>8</v>
      </c>
    </row>
    <row r="4097" spans="3:4" x14ac:dyDescent="0.45">
      <c r="C4097" t="s">
        <v>8221</v>
      </c>
      <c r="D4097">
        <v>1</v>
      </c>
    </row>
    <row r="4098" spans="3:4" x14ac:dyDescent="0.45">
      <c r="C4098" t="s">
        <v>8221</v>
      </c>
      <c r="D4098">
        <v>5</v>
      </c>
    </row>
    <row r="4099" spans="3:4" x14ac:dyDescent="0.45">
      <c r="C4099" t="s">
        <v>8221</v>
      </c>
      <c r="D4099">
        <v>0</v>
      </c>
    </row>
    <row r="4100" spans="3:4" x14ac:dyDescent="0.45">
      <c r="C4100" t="s">
        <v>8221</v>
      </c>
      <c r="D4100">
        <v>0</v>
      </c>
    </row>
    <row r="4101" spans="3:4" x14ac:dyDescent="0.45">
      <c r="C4101" t="s">
        <v>8221</v>
      </c>
      <c r="D4101">
        <v>1</v>
      </c>
    </row>
    <row r="4102" spans="3:4" x14ac:dyDescent="0.45">
      <c r="C4102" t="s">
        <v>8221</v>
      </c>
      <c r="D4102">
        <v>0</v>
      </c>
    </row>
    <row r="4103" spans="3:4" x14ac:dyDescent="0.45">
      <c r="C4103" t="s">
        <v>8221</v>
      </c>
      <c r="D4103">
        <v>0</v>
      </c>
    </row>
    <row r="4104" spans="3:4" x14ac:dyDescent="0.45">
      <c r="C4104" t="s">
        <v>8221</v>
      </c>
      <c r="D4104">
        <v>6</v>
      </c>
    </row>
    <row r="4105" spans="3:4" x14ac:dyDescent="0.45">
      <c r="C4105" t="s">
        <v>8221</v>
      </c>
      <c r="D4105">
        <v>6</v>
      </c>
    </row>
    <row r="4106" spans="3:4" x14ac:dyDescent="0.45">
      <c r="C4106" t="s">
        <v>8221</v>
      </c>
      <c r="D4106">
        <v>14</v>
      </c>
    </row>
    <row r="4107" spans="3:4" x14ac:dyDescent="0.45">
      <c r="C4107" t="s">
        <v>8221</v>
      </c>
      <c r="D4107">
        <v>6</v>
      </c>
    </row>
    <row r="4108" spans="3:4" x14ac:dyDescent="0.45">
      <c r="C4108" t="s">
        <v>8221</v>
      </c>
      <c r="D4108">
        <v>33</v>
      </c>
    </row>
    <row r="4109" spans="3:4" x14ac:dyDescent="0.45">
      <c r="C4109" t="s">
        <v>8221</v>
      </c>
      <c r="D4109">
        <v>4</v>
      </c>
    </row>
    <row r="4110" spans="3:4" x14ac:dyDescent="0.45">
      <c r="C4110" t="s">
        <v>8221</v>
      </c>
      <c r="D4110">
        <v>1</v>
      </c>
    </row>
    <row r="4111" spans="3:4" x14ac:dyDescent="0.45">
      <c r="C4111" t="s">
        <v>8221</v>
      </c>
      <c r="D4111">
        <v>0</v>
      </c>
    </row>
    <row r="4112" spans="3:4" x14ac:dyDescent="0.45">
      <c r="C4112" t="s">
        <v>8221</v>
      </c>
      <c r="D4112">
        <v>6</v>
      </c>
    </row>
    <row r="4113" spans="3:4" x14ac:dyDescent="0.45">
      <c r="C4113" t="s">
        <v>8221</v>
      </c>
      <c r="D4113">
        <v>6</v>
      </c>
    </row>
    <row r="4114" spans="3:4" x14ac:dyDescent="0.45">
      <c r="C4114" t="s">
        <v>8221</v>
      </c>
      <c r="D4114">
        <v>1</v>
      </c>
    </row>
    <row r="4115" spans="3:4" x14ac:dyDescent="0.45">
      <c r="C4115" t="s">
        <v>8221</v>
      </c>
      <c r="D4115">
        <v>3</v>
      </c>
    </row>
    <row r="4116" spans="3:4" x14ac:dyDescent="0.45">
      <c r="C4116" t="s">
        <v>8221</v>
      </c>
      <c r="D4116">
        <v>1</v>
      </c>
    </row>
    <row r="4117" spans="3:4" x14ac:dyDescent="0.45">
      <c r="C4117" t="s">
        <v>8221</v>
      </c>
      <c r="D4117">
        <v>3</v>
      </c>
    </row>
  </sheetData>
  <autoFilter ref="C1:D4117" xr:uid="{CFA6CEAB-151B-4A63-B606-B1AFE02C1482}">
    <filterColumn colId="0">
      <filters>
        <filter val="failed"/>
      </filters>
    </filterColumn>
  </autoFilter>
  <conditionalFormatting sqref="C4116:C4117">
    <cfRule type="cellIs" dxfId="20" priority="7" operator="equal">
      <formula>"canceled"</formula>
    </cfRule>
    <cfRule type="cellIs" dxfId="19" priority="8" operator="equal">
      <formula>"failed"</formula>
    </cfRule>
    <cfRule type="cellIs" dxfId="18" priority="9" operator="equal">
      <formula>"successful"</formula>
    </cfRule>
  </conditionalFormatting>
  <conditionalFormatting sqref="C2:C118"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"successful"</formula>
    </cfRule>
  </conditionalFormatting>
  <conditionalFormatting sqref="C119:C4115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Category</vt:lpstr>
      <vt:lpstr>Sub_Category</vt:lpstr>
      <vt:lpstr>Line Graph</vt:lpstr>
      <vt:lpstr>Bonus</vt:lpstr>
      <vt:lpstr>Bonus Statistical Analysis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Stephens</cp:lastModifiedBy>
  <dcterms:created xsi:type="dcterms:W3CDTF">2017-04-20T15:17:24Z</dcterms:created>
  <dcterms:modified xsi:type="dcterms:W3CDTF">2021-02-14T04:00:40Z</dcterms:modified>
</cp:coreProperties>
</file>