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2145" windowWidth="14805" windowHeight="5970" tabRatio="802" firstSheet="1" activeTab="5"/>
  </bookViews>
  <sheets>
    <sheet name="Details" sheetId="2" r:id="rId1"/>
    <sheet name="AE" sheetId="7" r:id="rId2"/>
    <sheet name="AE (2)" sheetId="10" r:id="rId3"/>
    <sheet name="SUP" sheetId="3" r:id="rId4"/>
    <sheet name="SUP (2)" sheetId="11" r:id="rId5"/>
    <sheet name="MAN" sheetId="4" r:id="rId6"/>
    <sheet name="MAN (2)" sheetId="12" r:id="rId7"/>
    <sheet name="MD" sheetId="5" r:id="rId8"/>
    <sheet name="MD (2)" sheetId="13" r:id="rId9"/>
    <sheet name="Bù trừ tháng trước" sheetId="9" r:id="rId10"/>
    <sheet name="Summary " sheetId="14" r:id="rId11"/>
    <sheet name="TOTAL" sheetId="15" r:id="rId12"/>
  </sheets>
  <externalReferences>
    <externalReference r:id="rId13"/>
    <externalReference r:id="rId14"/>
  </externalReferences>
  <definedNames>
    <definedName name="_xlnm._FilterDatabase" localSheetId="1" hidden="1">AE!$A$1:$AE$420</definedName>
    <definedName name="_xlnm._FilterDatabase" localSheetId="2" hidden="1">'AE (2)'!$A$1:$CB$436</definedName>
    <definedName name="_xlnm._FilterDatabase" localSheetId="0" hidden="1">Details!$A$1:$AD$471</definedName>
    <definedName name="_xlnm._FilterDatabase" localSheetId="5" hidden="1">MAN!$A$1:$AI$13</definedName>
    <definedName name="_xlnm._FilterDatabase" localSheetId="6" hidden="1">'MAN (2)'!$A$1:$AN$15</definedName>
    <definedName name="_xlnm._FilterDatabase" localSheetId="7" hidden="1">MD!$A$1:$G$3</definedName>
    <definedName name="_xlnm._FilterDatabase" localSheetId="8" hidden="1">'MD (2)'!$A$1:$G$3</definedName>
    <definedName name="_xlnm._FilterDatabase" localSheetId="3" hidden="1">SUP!$A$1:$AI$41</definedName>
    <definedName name="_xlnm._FilterDatabase" localSheetId="4" hidden="1">'SUP (2)'!$A$1:$DR$44</definedName>
    <definedName name="ManagerResult" localSheetId="5">MAN!#REF!</definedName>
    <definedName name="ManagerResult" localSheetId="6">'MAN (2)'!#REF!</definedName>
    <definedName name="ManagerResults_1" localSheetId="5">MAN!#REF!</definedName>
    <definedName name="ManagerResults_1" localSheetId="6">'MAN (2)'!#REF!</definedName>
    <definedName name="result" localSheetId="0">Details!$A$2:$AD$471</definedName>
    <definedName name="result_1" localSheetId="1">AE!#REF!</definedName>
    <definedName name="result_1" localSheetId="2">'AE (2)'!#REF!</definedName>
    <definedName name="result_1" localSheetId="0">Details!#REF!</definedName>
    <definedName name="result_2" localSheetId="1">AE!#REF!</definedName>
    <definedName name="result_2" localSheetId="2">'AE (2)'!#REF!</definedName>
    <definedName name="result_2" localSheetId="0">Details!#REF!</definedName>
    <definedName name="result_3" localSheetId="1">AE!#REF!</definedName>
    <definedName name="result_3" localSheetId="2">'AE (2)'!#REF!</definedName>
    <definedName name="result_3" localSheetId="0">Details!#REF!</definedName>
    <definedName name="Result_4" localSheetId="1">AE!#REF!</definedName>
    <definedName name="Result_4" localSheetId="2">'AE (2)'!#REF!</definedName>
    <definedName name="Result_4" localSheetId="0">Details!#REF!</definedName>
    <definedName name="result_5" localSheetId="1">AE!#REF!</definedName>
    <definedName name="result_5" localSheetId="2">'AE (2)'!#REF!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C135" i="14" l="1"/>
  <c r="C134" i="14"/>
  <c r="E117" i="14"/>
  <c r="D117" i="14"/>
  <c r="C117" i="14"/>
  <c r="E109" i="14"/>
  <c r="D109" i="14"/>
  <c r="C109" i="14"/>
  <c r="E101" i="14"/>
  <c r="D101" i="14"/>
  <c r="C101" i="14"/>
  <c r="E93" i="14"/>
  <c r="D93" i="14"/>
  <c r="C93" i="14"/>
  <c r="F70" i="14"/>
  <c r="E52" i="14"/>
  <c r="D52" i="14"/>
  <c r="C52" i="14"/>
  <c r="E44" i="14"/>
  <c r="D44" i="14"/>
  <c r="C44" i="14"/>
  <c r="E36" i="14"/>
  <c r="D36" i="14"/>
  <c r="C36" i="14"/>
  <c r="E28" i="14"/>
  <c r="E9" i="15" s="1"/>
  <c r="F9" i="15" s="1"/>
  <c r="D28" i="14"/>
  <c r="D9" i="15" s="1"/>
  <c r="C28" i="14"/>
  <c r="C9" i="15" s="1"/>
  <c r="E20" i="14"/>
  <c r="D20" i="14"/>
  <c r="C20" i="14"/>
  <c r="F30" i="14"/>
  <c r="F29" i="14"/>
  <c r="F28" i="14"/>
  <c r="E12" i="14"/>
  <c r="C133" i="14" s="1"/>
  <c r="D12" i="14"/>
  <c r="D72" i="14" s="1"/>
  <c r="C12" i="14"/>
  <c r="C72" i="14" s="1"/>
  <c r="D26" i="15"/>
  <c r="F26" i="15" s="1"/>
  <c r="C26" i="15"/>
  <c r="F25" i="15"/>
  <c r="D15" i="15"/>
  <c r="F15" i="15" s="1"/>
  <c r="C15" i="15"/>
  <c r="E14" i="15"/>
  <c r="F14" i="15" s="1"/>
  <c r="D14" i="15"/>
  <c r="C14" i="15"/>
  <c r="A8" i="15"/>
  <c r="A9" i="15" s="1"/>
  <c r="A10" i="15" s="1"/>
  <c r="A11" i="15" s="1"/>
  <c r="A12" i="15" s="1"/>
  <c r="A13" i="15" s="1"/>
  <c r="A14" i="15" s="1"/>
  <c r="A15" i="15" s="1"/>
  <c r="D134" i="14"/>
  <c r="F119" i="14"/>
  <c r="A119" i="14"/>
  <c r="F118" i="14"/>
  <c r="F117" i="14"/>
  <c r="C24" i="15"/>
  <c r="F111" i="14"/>
  <c r="A111" i="14"/>
  <c r="F110" i="14"/>
  <c r="D23" i="15"/>
  <c r="C23" i="15"/>
  <c r="F103" i="14"/>
  <c r="A103" i="14"/>
  <c r="F102" i="14"/>
  <c r="E22" i="15"/>
  <c r="D22" i="15"/>
  <c r="F95" i="14"/>
  <c r="A95" i="14"/>
  <c r="F94" i="14"/>
  <c r="F93" i="14"/>
  <c r="C21" i="15"/>
  <c r="A83" i="14"/>
  <c r="A69" i="14"/>
  <c r="A70" i="14" s="1"/>
  <c r="F68" i="14"/>
  <c r="F62" i="14"/>
  <c r="A61" i="14"/>
  <c r="A62" i="14" s="1"/>
  <c r="E13" i="15"/>
  <c r="D13" i="15"/>
  <c r="C13" i="15"/>
  <c r="F54" i="14"/>
  <c r="F53" i="14"/>
  <c r="A53" i="14"/>
  <c r="A54" i="14" s="1"/>
  <c r="F52" i="14"/>
  <c r="E12" i="15"/>
  <c r="D12" i="15"/>
  <c r="C12" i="15"/>
  <c r="F46" i="14"/>
  <c r="F45" i="14"/>
  <c r="A45" i="14"/>
  <c r="A46" i="14" s="1"/>
  <c r="F44" i="14"/>
  <c r="E11" i="15"/>
  <c r="D11" i="15"/>
  <c r="C11" i="15"/>
  <c r="F38" i="14"/>
  <c r="F37" i="14"/>
  <c r="D10" i="15"/>
  <c r="C10" i="15"/>
  <c r="F22" i="14"/>
  <c r="F21" i="14"/>
  <c r="E8" i="15"/>
  <c r="F8" i="15" s="1"/>
  <c r="D8" i="15"/>
  <c r="C8" i="15"/>
  <c r="F14" i="14"/>
  <c r="F13" i="14"/>
  <c r="F12" i="14"/>
  <c r="C7" i="15"/>
  <c r="H3" i="13"/>
  <c r="E7" i="14" s="1"/>
  <c r="H2" i="13"/>
  <c r="E88" i="14" s="1"/>
  <c r="F88" i="14" s="1"/>
  <c r="E72" i="14" l="1"/>
  <c r="E7" i="15"/>
  <c r="F11" i="15"/>
  <c r="F36" i="14"/>
  <c r="F109" i="14"/>
  <c r="D21" i="15"/>
  <c r="D122" i="14"/>
  <c r="D123" i="14" s="1"/>
  <c r="D73" i="14"/>
  <c r="F12" i="15"/>
  <c r="F60" i="14"/>
  <c r="C122" i="14"/>
  <c r="C123" i="14" s="1"/>
  <c r="F20" i="14"/>
  <c r="F13" i="15"/>
  <c r="E122" i="14"/>
  <c r="E134" i="14"/>
  <c r="C16" i="15"/>
  <c r="F22" i="15"/>
  <c r="C73" i="14"/>
  <c r="C136" i="14"/>
  <c r="D7" i="15"/>
  <c r="D16" i="15" s="1"/>
  <c r="E21" i="15"/>
  <c r="E23" i="15"/>
  <c r="F23" i="15" s="1"/>
  <c r="E24" i="15"/>
  <c r="F101" i="14"/>
  <c r="D24" i="15"/>
  <c r="D27" i="15" s="1"/>
  <c r="C137" i="14"/>
  <c r="E10" i="15"/>
  <c r="F10" i="15" s="1"/>
  <c r="F7" i="14"/>
  <c r="C22" i="15"/>
  <c r="C27" i="15" s="1"/>
  <c r="H4" i="13"/>
  <c r="G3" i="13"/>
  <c r="I3" i="13" s="1"/>
  <c r="G2" i="13"/>
  <c r="I2" i="13" s="1"/>
  <c r="R16" i="12"/>
  <c r="R10" i="12"/>
  <c r="P16" i="12"/>
  <c r="P10" i="12"/>
  <c r="N15" i="12"/>
  <c r="O15" i="12" s="1"/>
  <c r="N14" i="12"/>
  <c r="O14" i="12" s="1"/>
  <c r="N13" i="12"/>
  <c r="O13" i="12" s="1"/>
  <c r="N12" i="12"/>
  <c r="O12" i="12" s="1"/>
  <c r="N9" i="12"/>
  <c r="O9" i="12" s="1"/>
  <c r="N8" i="12"/>
  <c r="O8" i="12" s="1"/>
  <c r="N7" i="12"/>
  <c r="O7" i="12" s="1"/>
  <c r="N6" i="12"/>
  <c r="O6" i="12" s="1"/>
  <c r="N5" i="12"/>
  <c r="O5" i="12" s="1"/>
  <c r="N4" i="12"/>
  <c r="O4" i="12" s="1"/>
  <c r="N3" i="12"/>
  <c r="O3" i="12" s="1"/>
  <c r="N2" i="12"/>
  <c r="O2" i="12" s="1"/>
  <c r="I14" i="12"/>
  <c r="K14" i="12" s="1"/>
  <c r="L14" i="12" s="1"/>
  <c r="I12" i="12"/>
  <c r="K12" i="12" s="1"/>
  <c r="G10" i="12"/>
  <c r="F10" i="12"/>
  <c r="I8" i="12" s="1"/>
  <c r="K8" i="12" s="1"/>
  <c r="L8" i="12" s="1"/>
  <c r="J9" i="12"/>
  <c r="Q9" i="12" s="1"/>
  <c r="S9" i="12" s="1"/>
  <c r="G16" i="12"/>
  <c r="F16" i="12"/>
  <c r="I15" i="12" s="1"/>
  <c r="K15" i="12" s="1"/>
  <c r="L15" i="12" s="1"/>
  <c r="J8" i="12"/>
  <c r="Q8" i="12" s="1"/>
  <c r="S8" i="12" s="1"/>
  <c r="J15" i="12"/>
  <c r="Q15" i="12" s="1"/>
  <c r="S15" i="12" s="1"/>
  <c r="J14" i="12"/>
  <c r="Q14" i="12" s="1"/>
  <c r="S14" i="12" s="1"/>
  <c r="J13" i="12"/>
  <c r="Q13" i="12" s="1"/>
  <c r="S13" i="12" s="1"/>
  <c r="J12" i="12"/>
  <c r="Q12" i="12" s="1"/>
  <c r="S12" i="12" s="1"/>
  <c r="S16" i="12" s="1"/>
  <c r="J7" i="12"/>
  <c r="Q7" i="12" s="1"/>
  <c r="S7" i="12" s="1"/>
  <c r="J6" i="12"/>
  <c r="Q6" i="12" s="1"/>
  <c r="S6" i="12" s="1"/>
  <c r="J5" i="12"/>
  <c r="Q5" i="12" s="1"/>
  <c r="S5" i="12" s="1"/>
  <c r="J4" i="12"/>
  <c r="Q4" i="12" s="1"/>
  <c r="S4" i="12" s="1"/>
  <c r="J3" i="12"/>
  <c r="Q3" i="12" s="1"/>
  <c r="S3" i="12" s="1"/>
  <c r="J2" i="12"/>
  <c r="Q2" i="12" s="1"/>
  <c r="S2" i="12" s="1"/>
  <c r="S10" i="12" s="1"/>
  <c r="BD44" i="11"/>
  <c r="BA44" i="11"/>
  <c r="AU43" i="11"/>
  <c r="AV43" i="11" s="1"/>
  <c r="AU42" i="11"/>
  <c r="AV42" i="11" s="1"/>
  <c r="AU41" i="11"/>
  <c r="AV41" i="11" s="1"/>
  <c r="AU40" i="11"/>
  <c r="AV40" i="11" s="1"/>
  <c r="AU39" i="11"/>
  <c r="AV39" i="11" s="1"/>
  <c r="AU37" i="11"/>
  <c r="AV37" i="11" s="1"/>
  <c r="AU34" i="11"/>
  <c r="AV34" i="11" s="1"/>
  <c r="AU32" i="11"/>
  <c r="AV32" i="11" s="1"/>
  <c r="AU29" i="11"/>
  <c r="AV29" i="11" s="1"/>
  <c r="AU28" i="11"/>
  <c r="AV28" i="11" s="1"/>
  <c r="AU25" i="11"/>
  <c r="AV25" i="11" s="1"/>
  <c r="AU24" i="11"/>
  <c r="AV24" i="11" s="1"/>
  <c r="AU23" i="11"/>
  <c r="AV23" i="11" s="1"/>
  <c r="AU22" i="11"/>
  <c r="AV22" i="11" s="1"/>
  <c r="AU19" i="11"/>
  <c r="AV19" i="11" s="1"/>
  <c r="AU17" i="11"/>
  <c r="AV17" i="11" s="1"/>
  <c r="AU16" i="11"/>
  <c r="AV16" i="11" s="1"/>
  <c r="AU11" i="11"/>
  <c r="AV11" i="11" s="1"/>
  <c r="AU5" i="11"/>
  <c r="AV5" i="11" s="1"/>
  <c r="AP43" i="11"/>
  <c r="AO43" i="11"/>
  <c r="AP42" i="11"/>
  <c r="AO42" i="11"/>
  <c r="AP41" i="11"/>
  <c r="AO41" i="11"/>
  <c r="AP40" i="11"/>
  <c r="AO40" i="11"/>
  <c r="AP39" i="11"/>
  <c r="AO39" i="11"/>
  <c r="AP38" i="11"/>
  <c r="AO38" i="11"/>
  <c r="AP37" i="11"/>
  <c r="AO37" i="11"/>
  <c r="AP36" i="11"/>
  <c r="AO36" i="11"/>
  <c r="AP35" i="11"/>
  <c r="AO35" i="11"/>
  <c r="AP34" i="11"/>
  <c r="AO34" i="11"/>
  <c r="AP33" i="11"/>
  <c r="AO33" i="11"/>
  <c r="AP32" i="11"/>
  <c r="AO32" i="11"/>
  <c r="AP31" i="11"/>
  <c r="AO31" i="11"/>
  <c r="AP30" i="11"/>
  <c r="AO30" i="11"/>
  <c r="AP29" i="11"/>
  <c r="AO29" i="11"/>
  <c r="AP28" i="11"/>
  <c r="AO28" i="11"/>
  <c r="AP27" i="11"/>
  <c r="AO27" i="11"/>
  <c r="AP26" i="11"/>
  <c r="AO26" i="11"/>
  <c r="AP25" i="11"/>
  <c r="AO25" i="11"/>
  <c r="AP24" i="11"/>
  <c r="AO24" i="11"/>
  <c r="AP23" i="11"/>
  <c r="AO23" i="11"/>
  <c r="AP22" i="11"/>
  <c r="AO22" i="11"/>
  <c r="AP21" i="11"/>
  <c r="AO21" i="11"/>
  <c r="AP20" i="11"/>
  <c r="AO20" i="11"/>
  <c r="AP19" i="11"/>
  <c r="AO19" i="11"/>
  <c r="AP18" i="11"/>
  <c r="AO18" i="11"/>
  <c r="AP17" i="11"/>
  <c r="AO17" i="11"/>
  <c r="AP16" i="11"/>
  <c r="AO16" i="11"/>
  <c r="AP15" i="11"/>
  <c r="AO15" i="11"/>
  <c r="AP14" i="11"/>
  <c r="AO14" i="11"/>
  <c r="AP13" i="11"/>
  <c r="AO13" i="11"/>
  <c r="AP12" i="11"/>
  <c r="AO12" i="11"/>
  <c r="AP11" i="11"/>
  <c r="AO11" i="11"/>
  <c r="AP10" i="11"/>
  <c r="AO10" i="11"/>
  <c r="AP9" i="11"/>
  <c r="AO9" i="11"/>
  <c r="AP8" i="11"/>
  <c r="AO8" i="11"/>
  <c r="AP7" i="11"/>
  <c r="AO7" i="11"/>
  <c r="AP6" i="11"/>
  <c r="AO6" i="11"/>
  <c r="AP5" i="11"/>
  <c r="AO5" i="11"/>
  <c r="AP4" i="11"/>
  <c r="AO4" i="11"/>
  <c r="AP3" i="11"/>
  <c r="AO3" i="11"/>
  <c r="AP2" i="11"/>
  <c r="AO2" i="11"/>
  <c r="AM43" i="11"/>
  <c r="AM42" i="11"/>
  <c r="AM41" i="11"/>
  <c r="AM40" i="11"/>
  <c r="AM39" i="11"/>
  <c r="AM38" i="11"/>
  <c r="AU38" i="11" s="1"/>
  <c r="AV38" i="11" s="1"/>
  <c r="AM37" i="11"/>
  <c r="AM36" i="11"/>
  <c r="AU36" i="11" s="1"/>
  <c r="AV36" i="11" s="1"/>
  <c r="AM35" i="11"/>
  <c r="AU35" i="11" s="1"/>
  <c r="AV35" i="11" s="1"/>
  <c r="AM34" i="11"/>
  <c r="AM33" i="11"/>
  <c r="AU33" i="11" s="1"/>
  <c r="AV33" i="11" s="1"/>
  <c r="AM32" i="11"/>
  <c r="AM31" i="11"/>
  <c r="AU31" i="11" s="1"/>
  <c r="AV31" i="11" s="1"/>
  <c r="AM30" i="11"/>
  <c r="AU30" i="11" s="1"/>
  <c r="AV30" i="11" s="1"/>
  <c r="AM29" i="11"/>
  <c r="AM28" i="11"/>
  <c r="AM27" i="11"/>
  <c r="AU27" i="11" s="1"/>
  <c r="AV27" i="11" s="1"/>
  <c r="AM26" i="11"/>
  <c r="AU26" i="11" s="1"/>
  <c r="AV26" i="11" s="1"/>
  <c r="AM25" i="11"/>
  <c r="AM24" i="11"/>
  <c r="AM23" i="11"/>
  <c r="AM22" i="11"/>
  <c r="AM21" i="11"/>
  <c r="AU21" i="11" s="1"/>
  <c r="AV21" i="11" s="1"/>
  <c r="AM20" i="11"/>
  <c r="AU20" i="11" s="1"/>
  <c r="AV20" i="11" s="1"/>
  <c r="AM19" i="11"/>
  <c r="AM18" i="11"/>
  <c r="AU18" i="11" s="1"/>
  <c r="AV18" i="11" s="1"/>
  <c r="AM17" i="11"/>
  <c r="AM16" i="11"/>
  <c r="AM15" i="11"/>
  <c r="AU15" i="11" s="1"/>
  <c r="AV15" i="11" s="1"/>
  <c r="AM14" i="11"/>
  <c r="AU14" i="11" s="1"/>
  <c r="AV14" i="11" s="1"/>
  <c r="AM13" i="11"/>
  <c r="AU13" i="11" s="1"/>
  <c r="AV13" i="11" s="1"/>
  <c r="AM12" i="11"/>
  <c r="AU12" i="11" s="1"/>
  <c r="AV12" i="11" s="1"/>
  <c r="AM11" i="11"/>
  <c r="AM10" i="11"/>
  <c r="AU10" i="11" s="1"/>
  <c r="AV10" i="11" s="1"/>
  <c r="AM9" i="11"/>
  <c r="AU9" i="11" s="1"/>
  <c r="AV9" i="11" s="1"/>
  <c r="AM8" i="11"/>
  <c r="AU8" i="11" s="1"/>
  <c r="AV8" i="11" s="1"/>
  <c r="AM7" i="11"/>
  <c r="AU7" i="11" s="1"/>
  <c r="AV7" i="11" s="1"/>
  <c r="AM6" i="11"/>
  <c r="AU6" i="11" s="1"/>
  <c r="AV6" i="11" s="1"/>
  <c r="AM5" i="11"/>
  <c r="AM4" i="11"/>
  <c r="AU4" i="11" s="1"/>
  <c r="AV4" i="11" s="1"/>
  <c r="AM3" i="11"/>
  <c r="AU3" i="11" s="1"/>
  <c r="AV3" i="11" s="1"/>
  <c r="AM2" i="11"/>
  <c r="AU2" i="11" s="1"/>
  <c r="AJ43" i="11"/>
  <c r="AK43" i="11" s="1"/>
  <c r="AJ42" i="11"/>
  <c r="AK42" i="11" s="1"/>
  <c r="AJ41" i="11"/>
  <c r="AK41" i="11" s="1"/>
  <c r="AJ40" i="11"/>
  <c r="AK40" i="11" s="1"/>
  <c r="AJ39" i="11"/>
  <c r="AK39" i="11" s="1"/>
  <c r="AJ38" i="11"/>
  <c r="AK38" i="11" s="1"/>
  <c r="AJ37" i="11"/>
  <c r="AK37" i="11" s="1"/>
  <c r="AJ36" i="11"/>
  <c r="AK36" i="11" s="1"/>
  <c r="AJ35" i="11"/>
  <c r="AK35" i="11" s="1"/>
  <c r="AJ34" i="11"/>
  <c r="AK34" i="11" s="1"/>
  <c r="AJ33" i="11"/>
  <c r="AK33" i="11" s="1"/>
  <c r="AJ32" i="11"/>
  <c r="AK32" i="11" s="1"/>
  <c r="AJ31" i="11"/>
  <c r="AK31" i="11" s="1"/>
  <c r="AJ30" i="11"/>
  <c r="AK30" i="11" s="1"/>
  <c r="AJ29" i="11"/>
  <c r="AK29" i="11" s="1"/>
  <c r="AJ28" i="11"/>
  <c r="AK28" i="11" s="1"/>
  <c r="AJ27" i="11"/>
  <c r="AK27" i="11" s="1"/>
  <c r="AJ26" i="11"/>
  <c r="AK26" i="11" s="1"/>
  <c r="AJ25" i="11"/>
  <c r="AK25" i="11" s="1"/>
  <c r="AJ24" i="11"/>
  <c r="AK24" i="11" s="1"/>
  <c r="AJ23" i="11"/>
  <c r="AK23" i="11" s="1"/>
  <c r="AJ22" i="11"/>
  <c r="AK22" i="11" s="1"/>
  <c r="AJ21" i="11"/>
  <c r="AK21" i="11" s="1"/>
  <c r="AJ20" i="11"/>
  <c r="AK20" i="11" s="1"/>
  <c r="AJ19" i="11"/>
  <c r="AK19" i="11" s="1"/>
  <c r="AJ18" i="11"/>
  <c r="AK18" i="11" s="1"/>
  <c r="AJ17" i="11"/>
  <c r="AK17" i="11" s="1"/>
  <c r="AJ16" i="11"/>
  <c r="AK16" i="11" s="1"/>
  <c r="AJ15" i="11"/>
  <c r="AK15" i="11" s="1"/>
  <c r="AJ14" i="11"/>
  <c r="AK14" i="11" s="1"/>
  <c r="AJ13" i="11"/>
  <c r="AK13" i="11" s="1"/>
  <c r="AJ12" i="11"/>
  <c r="AK12" i="11" s="1"/>
  <c r="AJ11" i="11"/>
  <c r="AK11" i="11" s="1"/>
  <c r="AJ10" i="11"/>
  <c r="AK10" i="11" s="1"/>
  <c r="AJ9" i="11"/>
  <c r="AK9" i="11" s="1"/>
  <c r="AJ8" i="11"/>
  <c r="AK8" i="11" s="1"/>
  <c r="AJ7" i="11"/>
  <c r="AK7" i="11" s="1"/>
  <c r="AJ6" i="11"/>
  <c r="AK6" i="11" s="1"/>
  <c r="AJ5" i="11"/>
  <c r="AK5" i="11" s="1"/>
  <c r="AJ4" i="11"/>
  <c r="AK4" i="11" s="1"/>
  <c r="AJ3" i="11"/>
  <c r="AK3" i="11" s="1"/>
  <c r="AJ2" i="11"/>
  <c r="AK2" i="11" s="1"/>
  <c r="AB43" i="11"/>
  <c r="AD43" i="11" s="1"/>
  <c r="AB42" i="11"/>
  <c r="AD42" i="11" s="1"/>
  <c r="AC41" i="11"/>
  <c r="AB41" i="11"/>
  <c r="AD41" i="11" s="1"/>
  <c r="AB40" i="11"/>
  <c r="AC40" i="11" s="1"/>
  <c r="AB39" i="11"/>
  <c r="AD39" i="11" s="1"/>
  <c r="AB38" i="11"/>
  <c r="AD38" i="11" s="1"/>
  <c r="AB37" i="11"/>
  <c r="AD37" i="11" s="1"/>
  <c r="AB36" i="11"/>
  <c r="AC36" i="11" s="1"/>
  <c r="AB35" i="11"/>
  <c r="AC35" i="11" s="1"/>
  <c r="AB34" i="11"/>
  <c r="AD34" i="11" s="1"/>
  <c r="AB33" i="11"/>
  <c r="AD33" i="11" s="1"/>
  <c r="AB32" i="11"/>
  <c r="AC32" i="11" s="1"/>
  <c r="AC31" i="11"/>
  <c r="AB31" i="11"/>
  <c r="AD31" i="11" s="1"/>
  <c r="AB30" i="11"/>
  <c r="AD30" i="11" s="1"/>
  <c r="AB29" i="11"/>
  <c r="AD29" i="11" s="1"/>
  <c r="AB28" i="11"/>
  <c r="AC28" i="11" s="1"/>
  <c r="AC27" i="11"/>
  <c r="AB27" i="11"/>
  <c r="AD27" i="11" s="1"/>
  <c r="AB26" i="11"/>
  <c r="AD26" i="11" s="1"/>
  <c r="AF26" i="11" s="1"/>
  <c r="AG26" i="11" s="1"/>
  <c r="AB25" i="11"/>
  <c r="AD25" i="11" s="1"/>
  <c r="AB24" i="11"/>
  <c r="AC24" i="11" s="1"/>
  <c r="AB23" i="11"/>
  <c r="AD23" i="11" s="1"/>
  <c r="AB22" i="11"/>
  <c r="AD22" i="11" s="1"/>
  <c r="AC21" i="11"/>
  <c r="AB21" i="11"/>
  <c r="AD21" i="11" s="1"/>
  <c r="AB20" i="11"/>
  <c r="AC20" i="11" s="1"/>
  <c r="AC19" i="11"/>
  <c r="AB19" i="11"/>
  <c r="AD19" i="11" s="1"/>
  <c r="AD18" i="11"/>
  <c r="AB18" i="11"/>
  <c r="AC18" i="11" s="1"/>
  <c r="AC17" i="11"/>
  <c r="AB17" i="11"/>
  <c r="AD17" i="11" s="1"/>
  <c r="AB16" i="11"/>
  <c r="AC16" i="11" s="1"/>
  <c r="AC15" i="11"/>
  <c r="AB15" i="11"/>
  <c r="AD15" i="11" s="1"/>
  <c r="AB14" i="11"/>
  <c r="AD14" i="11" s="1"/>
  <c r="AB13" i="11"/>
  <c r="AD13" i="11" s="1"/>
  <c r="AB12" i="11"/>
  <c r="AC12" i="11" s="1"/>
  <c r="AB11" i="11"/>
  <c r="AD11" i="11" s="1"/>
  <c r="AB10" i="11"/>
  <c r="AC10" i="11" s="1"/>
  <c r="AB9" i="11"/>
  <c r="AD9" i="11" s="1"/>
  <c r="AF9" i="11" s="1"/>
  <c r="AG9" i="11" s="1"/>
  <c r="AB8" i="11"/>
  <c r="AC8" i="11" s="1"/>
  <c r="AB7" i="11"/>
  <c r="AD7" i="11" s="1"/>
  <c r="AB6" i="11"/>
  <c r="AD6" i="11" s="1"/>
  <c r="AB5" i="11"/>
  <c r="AD5" i="11" s="1"/>
  <c r="AB4" i="11"/>
  <c r="AC4" i="11" s="1"/>
  <c r="AB3" i="11"/>
  <c r="AC3" i="11" s="1"/>
  <c r="AB2" i="11"/>
  <c r="AD2" i="11" s="1"/>
  <c r="AF2" i="11" s="1"/>
  <c r="X43" i="11"/>
  <c r="Y43" i="11" s="1"/>
  <c r="X42" i="11"/>
  <c r="Y42" i="11" s="1"/>
  <c r="X41" i="11"/>
  <c r="Y41" i="11" s="1"/>
  <c r="X40" i="11"/>
  <c r="Y40" i="11" s="1"/>
  <c r="X39" i="11"/>
  <c r="Y39" i="11" s="1"/>
  <c r="X38" i="11"/>
  <c r="Y38" i="11" s="1"/>
  <c r="X37" i="11"/>
  <c r="Y37" i="11" s="1"/>
  <c r="X36" i="11"/>
  <c r="Y36" i="11" s="1"/>
  <c r="X35" i="11"/>
  <c r="Y35" i="11" s="1"/>
  <c r="X34" i="11"/>
  <c r="Y34" i="11" s="1"/>
  <c r="X33" i="11"/>
  <c r="Y33" i="11" s="1"/>
  <c r="X32" i="11"/>
  <c r="Y32" i="11" s="1"/>
  <c r="X31" i="11"/>
  <c r="Y31" i="11" s="1"/>
  <c r="X30" i="11"/>
  <c r="Y30" i="11" s="1"/>
  <c r="Y29" i="11"/>
  <c r="X29" i="11"/>
  <c r="Z29" i="11" s="1"/>
  <c r="X28" i="11"/>
  <c r="Y28" i="11" s="1"/>
  <c r="X27" i="11"/>
  <c r="Y27" i="11" s="1"/>
  <c r="Z26" i="11"/>
  <c r="X26" i="11"/>
  <c r="Y26" i="11" s="1"/>
  <c r="X25" i="11"/>
  <c r="Y25" i="11" s="1"/>
  <c r="X24" i="11"/>
  <c r="Y24" i="11" s="1"/>
  <c r="X23" i="11"/>
  <c r="Y23" i="11" s="1"/>
  <c r="X22" i="11"/>
  <c r="Y22" i="11" s="1"/>
  <c r="X21" i="11"/>
  <c r="Y21" i="11" s="1"/>
  <c r="X20" i="11"/>
  <c r="Y20" i="11" s="1"/>
  <c r="X19" i="11"/>
  <c r="Y19" i="11" s="1"/>
  <c r="X18" i="11"/>
  <c r="Y18" i="11" s="1"/>
  <c r="X17" i="11"/>
  <c r="Y17" i="11" s="1"/>
  <c r="X16" i="11"/>
  <c r="Y16" i="11" s="1"/>
  <c r="X15" i="11"/>
  <c r="Y15" i="11" s="1"/>
  <c r="X14" i="11"/>
  <c r="Y14" i="11" s="1"/>
  <c r="X13" i="11"/>
  <c r="Y13" i="11" s="1"/>
  <c r="X12" i="11"/>
  <c r="Y12" i="11" s="1"/>
  <c r="X11" i="11"/>
  <c r="Y11" i="11" s="1"/>
  <c r="X10" i="11"/>
  <c r="Y10" i="11" s="1"/>
  <c r="Z9" i="11"/>
  <c r="X9" i="11"/>
  <c r="Y9" i="11" s="1"/>
  <c r="X8" i="11"/>
  <c r="Y8" i="11" s="1"/>
  <c r="X7" i="11"/>
  <c r="Y7" i="11" s="1"/>
  <c r="X6" i="11"/>
  <c r="Y6" i="11" s="1"/>
  <c r="X5" i="11"/>
  <c r="Y5" i="11" s="1"/>
  <c r="X4" i="11"/>
  <c r="Y4" i="11" s="1"/>
  <c r="X3" i="11"/>
  <c r="Y3" i="11" s="1"/>
  <c r="X2" i="11"/>
  <c r="Z2" i="11" s="1"/>
  <c r="T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R32" i="11" s="1"/>
  <c r="Q31" i="11"/>
  <c r="Q30" i="11"/>
  <c r="R30" i="11" s="1"/>
  <c r="Q29" i="11"/>
  <c r="Q28" i="11"/>
  <c r="R28" i="11" s="1"/>
  <c r="Q27" i="11"/>
  <c r="R27" i="11" s="1"/>
  <c r="Q26" i="11"/>
  <c r="R26" i="11" s="1"/>
  <c r="Q25" i="11"/>
  <c r="R25" i="11" s="1"/>
  <c r="Q24" i="11"/>
  <c r="R24" i="11" s="1"/>
  <c r="Q23" i="11"/>
  <c r="R23" i="11" s="1"/>
  <c r="Q22" i="11"/>
  <c r="R22" i="11" s="1"/>
  <c r="Q21" i="11"/>
  <c r="R21" i="11" s="1"/>
  <c r="Q20" i="11"/>
  <c r="R20" i="11" s="1"/>
  <c r="Q19" i="11"/>
  <c r="R19" i="11" s="1"/>
  <c r="Q18" i="11"/>
  <c r="R18" i="11" s="1"/>
  <c r="Q17" i="11"/>
  <c r="R17" i="11" s="1"/>
  <c r="Q16" i="11"/>
  <c r="R16" i="11" s="1"/>
  <c r="Q15" i="11"/>
  <c r="R15" i="11" s="1"/>
  <c r="Q14" i="11"/>
  <c r="R14" i="11" s="1"/>
  <c r="Q13" i="11"/>
  <c r="R13" i="11" s="1"/>
  <c r="Q12" i="11"/>
  <c r="R12" i="11" s="1"/>
  <c r="Q11" i="11"/>
  <c r="R11" i="11" s="1"/>
  <c r="Q10" i="11"/>
  <c r="R10" i="11" s="1"/>
  <c r="Q9" i="11"/>
  <c r="R9" i="11" s="1"/>
  <c r="Q8" i="11"/>
  <c r="R8" i="11" s="1"/>
  <c r="Q7" i="11"/>
  <c r="R7" i="11" s="1"/>
  <c r="Q6" i="11"/>
  <c r="R6" i="11" s="1"/>
  <c r="Q5" i="11"/>
  <c r="R5" i="11" s="1"/>
  <c r="Q4" i="11"/>
  <c r="R4" i="11" s="1"/>
  <c r="Q3" i="11"/>
  <c r="R3" i="11" s="1"/>
  <c r="Q2" i="11"/>
  <c r="R2" i="11" s="1"/>
  <c r="N43" i="11"/>
  <c r="O43" i="11" s="1"/>
  <c r="N42" i="11"/>
  <c r="O42" i="11" s="1"/>
  <c r="N41" i="11"/>
  <c r="O41" i="11" s="1"/>
  <c r="N40" i="11"/>
  <c r="O40" i="11" s="1"/>
  <c r="N39" i="11"/>
  <c r="O39" i="11" s="1"/>
  <c r="N38" i="11"/>
  <c r="O38" i="11" s="1"/>
  <c r="N37" i="11"/>
  <c r="O37" i="11" s="1"/>
  <c r="N36" i="11"/>
  <c r="O36" i="11" s="1"/>
  <c r="N35" i="11"/>
  <c r="O35" i="11" s="1"/>
  <c r="N34" i="11"/>
  <c r="O34" i="11" s="1"/>
  <c r="N33" i="11"/>
  <c r="O33" i="11" s="1"/>
  <c r="N32" i="11"/>
  <c r="O32" i="11" s="1"/>
  <c r="N31" i="11"/>
  <c r="O31" i="11" s="1"/>
  <c r="N30" i="11"/>
  <c r="O30" i="11" s="1"/>
  <c r="N29" i="11"/>
  <c r="O29" i="11" s="1"/>
  <c r="N28" i="11"/>
  <c r="O28" i="11" s="1"/>
  <c r="N27" i="11"/>
  <c r="O27" i="11" s="1"/>
  <c r="N26" i="11"/>
  <c r="O26" i="11" s="1"/>
  <c r="N25" i="11"/>
  <c r="O25" i="11" s="1"/>
  <c r="N24" i="11"/>
  <c r="O24" i="11" s="1"/>
  <c r="N23" i="11"/>
  <c r="O23" i="11" s="1"/>
  <c r="N22" i="11"/>
  <c r="O22" i="11" s="1"/>
  <c r="N21" i="11"/>
  <c r="O21" i="11" s="1"/>
  <c r="N20" i="11"/>
  <c r="O20" i="11" s="1"/>
  <c r="N19" i="11"/>
  <c r="O19" i="11" s="1"/>
  <c r="N18" i="11"/>
  <c r="O18" i="11" s="1"/>
  <c r="N17" i="11"/>
  <c r="O17" i="11" s="1"/>
  <c r="N16" i="11"/>
  <c r="O16" i="11" s="1"/>
  <c r="N15" i="11"/>
  <c r="O15" i="11" s="1"/>
  <c r="N14" i="11"/>
  <c r="O14" i="11" s="1"/>
  <c r="N13" i="11"/>
  <c r="O13" i="11" s="1"/>
  <c r="N12" i="11"/>
  <c r="O12" i="11" s="1"/>
  <c r="N11" i="11"/>
  <c r="O11" i="11" s="1"/>
  <c r="N10" i="11"/>
  <c r="O10" i="11" s="1"/>
  <c r="N9" i="11"/>
  <c r="O9" i="11" s="1"/>
  <c r="N8" i="11"/>
  <c r="O8" i="11" s="1"/>
  <c r="N7" i="11"/>
  <c r="O7" i="11" s="1"/>
  <c r="N6" i="11"/>
  <c r="O6" i="11" s="1"/>
  <c r="N5" i="11"/>
  <c r="O5" i="11" s="1"/>
  <c r="N4" i="11"/>
  <c r="O4" i="11" s="1"/>
  <c r="N3" i="11"/>
  <c r="O3" i="11" s="1"/>
  <c r="N2" i="11"/>
  <c r="U2" i="11" s="1"/>
  <c r="F53" i="11"/>
  <c r="F55" i="11" s="1"/>
  <c r="BE43" i="11"/>
  <c r="AX43" i="11"/>
  <c r="BB43" i="11" s="1"/>
  <c r="BE42" i="11"/>
  <c r="AX42" i="11"/>
  <c r="BB42" i="11" s="1"/>
  <c r="BE41" i="11"/>
  <c r="AX41" i="11"/>
  <c r="BB41" i="11" s="1"/>
  <c r="BE40" i="11"/>
  <c r="AX40" i="11"/>
  <c r="BB40" i="11" s="1"/>
  <c r="BE39" i="11"/>
  <c r="AX39" i="11"/>
  <c r="BB39" i="11" s="1"/>
  <c r="BE38" i="11"/>
  <c r="AX38" i="11"/>
  <c r="BB38" i="11" s="1"/>
  <c r="BE37" i="11"/>
  <c r="AX37" i="11"/>
  <c r="BB37" i="11" s="1"/>
  <c r="BE36" i="11"/>
  <c r="AX36" i="11"/>
  <c r="BB36" i="11" s="1"/>
  <c r="BE35" i="11"/>
  <c r="AX35" i="11"/>
  <c r="BB35" i="11" s="1"/>
  <c r="BE34" i="11"/>
  <c r="AX34" i="11"/>
  <c r="BB34" i="11" s="1"/>
  <c r="BE33" i="11"/>
  <c r="AX33" i="11"/>
  <c r="BB33" i="11" s="1"/>
  <c r="BE32" i="11"/>
  <c r="AX32" i="11"/>
  <c r="BB32" i="11" s="1"/>
  <c r="BE31" i="11"/>
  <c r="AX31" i="11"/>
  <c r="BB31" i="11" s="1"/>
  <c r="BE30" i="11"/>
  <c r="AX30" i="11"/>
  <c r="BB30" i="11" s="1"/>
  <c r="BE29" i="11"/>
  <c r="AX29" i="11"/>
  <c r="BB29" i="11" s="1"/>
  <c r="BE28" i="11"/>
  <c r="AX28" i="11"/>
  <c r="BB28" i="11" s="1"/>
  <c r="BE27" i="11"/>
  <c r="AX27" i="11"/>
  <c r="BB27" i="11" s="1"/>
  <c r="BE26" i="11"/>
  <c r="AX26" i="11"/>
  <c r="BB26" i="11" s="1"/>
  <c r="BE25" i="11"/>
  <c r="AX25" i="11"/>
  <c r="BB25" i="11" s="1"/>
  <c r="BE24" i="11"/>
  <c r="AX24" i="11"/>
  <c r="BB24" i="11" s="1"/>
  <c r="BE23" i="11"/>
  <c r="AX23" i="11"/>
  <c r="BB23" i="11" s="1"/>
  <c r="BE22" i="11"/>
  <c r="AX22" i="11"/>
  <c r="BB22" i="11" s="1"/>
  <c r="BE21" i="11"/>
  <c r="AX21" i="11"/>
  <c r="BB21" i="11" s="1"/>
  <c r="BE20" i="11"/>
  <c r="AX20" i="11"/>
  <c r="BB20" i="11" s="1"/>
  <c r="BE19" i="11"/>
  <c r="AX19" i="11"/>
  <c r="BB19" i="11" s="1"/>
  <c r="BE18" i="11"/>
  <c r="AX18" i="11"/>
  <c r="BB18" i="11" s="1"/>
  <c r="BE17" i="11"/>
  <c r="AX17" i="11"/>
  <c r="BB17" i="11" s="1"/>
  <c r="BE16" i="11"/>
  <c r="AX16" i="11"/>
  <c r="BB16" i="11" s="1"/>
  <c r="BE15" i="11"/>
  <c r="AX15" i="11"/>
  <c r="BB15" i="11" s="1"/>
  <c r="BE14" i="11"/>
  <c r="AX14" i="11"/>
  <c r="BB14" i="11" s="1"/>
  <c r="BE13" i="11"/>
  <c r="AX13" i="11"/>
  <c r="BB13" i="11" s="1"/>
  <c r="BE12" i="11"/>
  <c r="AX12" i="11"/>
  <c r="BB12" i="11" s="1"/>
  <c r="BE11" i="11"/>
  <c r="AX11" i="11"/>
  <c r="BB11" i="11" s="1"/>
  <c r="BE10" i="11"/>
  <c r="AX10" i="11"/>
  <c r="BB10" i="11" s="1"/>
  <c r="BE9" i="11"/>
  <c r="AX9" i="11"/>
  <c r="BB9" i="11" s="1"/>
  <c r="BE8" i="11"/>
  <c r="AX8" i="11"/>
  <c r="BB8" i="11" s="1"/>
  <c r="BE7" i="11"/>
  <c r="AX7" i="11"/>
  <c r="BB7" i="11" s="1"/>
  <c r="BE6" i="11"/>
  <c r="AX6" i="11"/>
  <c r="BB6" i="11" s="1"/>
  <c r="BE5" i="11"/>
  <c r="AX5" i="11"/>
  <c r="BB5" i="11" s="1"/>
  <c r="BE4" i="11"/>
  <c r="AX4" i="11"/>
  <c r="BB4" i="11" s="1"/>
  <c r="BE3" i="11"/>
  <c r="AX3" i="11"/>
  <c r="BB3" i="11" s="1"/>
  <c r="BE2" i="11"/>
  <c r="BE44" i="11" s="1"/>
  <c r="AX2" i="11"/>
  <c r="BB2" i="11" s="1"/>
  <c r="AB246" i="10"/>
  <c r="AB247" i="10"/>
  <c r="AC245" i="10"/>
  <c r="AC272" i="10"/>
  <c r="AC339" i="10"/>
  <c r="AB405" i="10"/>
  <c r="AC405" i="10" s="1"/>
  <c r="AB404" i="10"/>
  <c r="AC404" i="10" s="1"/>
  <c r="AB403" i="10"/>
  <c r="AC403" i="10" s="1"/>
  <c r="AB400" i="10"/>
  <c r="AC400" i="10" s="1"/>
  <c r="AB399" i="10"/>
  <c r="AC399" i="10" s="1"/>
  <c r="AB398" i="10"/>
  <c r="AC398" i="10" s="1"/>
  <c r="AB397" i="10"/>
  <c r="AC397" i="10" s="1"/>
  <c r="AB396" i="10"/>
  <c r="AC396" i="10" s="1"/>
  <c r="AB395" i="10"/>
  <c r="AC395" i="10" s="1"/>
  <c r="AB394" i="10"/>
  <c r="AC394" i="10" s="1"/>
  <c r="AB393" i="10"/>
  <c r="AC393" i="10" s="1"/>
  <c r="AB392" i="10"/>
  <c r="AC392" i="10" s="1"/>
  <c r="AB391" i="10"/>
  <c r="AC391" i="10" s="1"/>
  <c r="AB390" i="10"/>
  <c r="AC390" i="10" s="1"/>
  <c r="AB389" i="10"/>
  <c r="AC389" i="10" s="1"/>
  <c r="AB388" i="10"/>
  <c r="AC388" i="10" s="1"/>
  <c r="AB387" i="10"/>
  <c r="AC387" i="10" s="1"/>
  <c r="AB386" i="10"/>
  <c r="AC386" i="10" s="1"/>
  <c r="AB385" i="10"/>
  <c r="AC385" i="10" s="1"/>
  <c r="AB384" i="10"/>
  <c r="AC384" i="10" s="1"/>
  <c r="AB383" i="10"/>
  <c r="AC383" i="10" s="1"/>
  <c r="AB382" i="10"/>
  <c r="AC382" i="10" s="1"/>
  <c r="AB380" i="10"/>
  <c r="AC380" i="10" s="1"/>
  <c r="AB379" i="10"/>
  <c r="AC379" i="10" s="1"/>
  <c r="AB378" i="10"/>
  <c r="AC378" i="10" s="1"/>
  <c r="AB377" i="10"/>
  <c r="AC377" i="10" s="1"/>
  <c r="AB376" i="10"/>
  <c r="AC376" i="10" s="1"/>
  <c r="AB375" i="10"/>
  <c r="AC375" i="10" s="1"/>
  <c r="AB374" i="10"/>
  <c r="AC374" i="10" s="1"/>
  <c r="AB373" i="10"/>
  <c r="AC373" i="10" s="1"/>
  <c r="AB372" i="10"/>
  <c r="AC372" i="10" s="1"/>
  <c r="AB370" i="10"/>
  <c r="AC370" i="10" s="1"/>
  <c r="AB369" i="10"/>
  <c r="AC369" i="10" s="1"/>
  <c r="AD368" i="10"/>
  <c r="AB368" i="10"/>
  <c r="AC368" i="10" s="1"/>
  <c r="AB367" i="10"/>
  <c r="AC367" i="10" s="1"/>
  <c r="AB366" i="10"/>
  <c r="AC366" i="10" s="1"/>
  <c r="AB365" i="10"/>
  <c r="AC365" i="10" s="1"/>
  <c r="AB364" i="10"/>
  <c r="AC364" i="10" s="1"/>
  <c r="AB362" i="10"/>
  <c r="AC362" i="10" s="1"/>
  <c r="AB361" i="10"/>
  <c r="AC361" i="10" s="1"/>
  <c r="AB360" i="10"/>
  <c r="AC360" i="10" s="1"/>
  <c r="AB359" i="10"/>
  <c r="AC359" i="10" s="1"/>
  <c r="AB358" i="10"/>
  <c r="AC358" i="10" s="1"/>
  <c r="AB357" i="10"/>
  <c r="AC357" i="10" s="1"/>
  <c r="AB356" i="10"/>
  <c r="AC356" i="10" s="1"/>
  <c r="AB355" i="10"/>
  <c r="AC355" i="10" s="1"/>
  <c r="AD354" i="10"/>
  <c r="AB354" i="10"/>
  <c r="AC354" i="10" s="1"/>
  <c r="AB353" i="10"/>
  <c r="AC353" i="10" s="1"/>
  <c r="AB352" i="10"/>
  <c r="AC352" i="10" s="1"/>
  <c r="AB351" i="10"/>
  <c r="AC351" i="10" s="1"/>
  <c r="AB350" i="10"/>
  <c r="AD350" i="10" s="1"/>
  <c r="AB349" i="10"/>
  <c r="AC349" i="10" s="1"/>
  <c r="AB348" i="10"/>
  <c r="AC348" i="10" s="1"/>
  <c r="AB347" i="10"/>
  <c r="AC347" i="10" s="1"/>
  <c r="AB345" i="10"/>
  <c r="AC345" i="10" s="1"/>
  <c r="AB344" i="10"/>
  <c r="AC344" i="10" s="1"/>
  <c r="AB343" i="10"/>
  <c r="AC343" i="10" s="1"/>
  <c r="AB342" i="10"/>
  <c r="AC342" i="10" s="1"/>
  <c r="AB341" i="10"/>
  <c r="AC341" i="10" s="1"/>
  <c r="AB340" i="10"/>
  <c r="AC340" i="10" s="1"/>
  <c r="AB338" i="10"/>
  <c r="AC338" i="10" s="1"/>
  <c r="AB337" i="10"/>
  <c r="AC337" i="10" s="1"/>
  <c r="AB336" i="10"/>
  <c r="AD336" i="10" s="1"/>
  <c r="AB335" i="10"/>
  <c r="AC335" i="10" s="1"/>
  <c r="AB334" i="10"/>
  <c r="AC334" i="10" s="1"/>
  <c r="AC333" i="10"/>
  <c r="AB333" i="10"/>
  <c r="AD333" i="10" s="1"/>
  <c r="AB332" i="10"/>
  <c r="AD332" i="10" s="1"/>
  <c r="AB331" i="10"/>
  <c r="AC331" i="10" s="1"/>
  <c r="AB330" i="10"/>
  <c r="AC330" i="10" s="1"/>
  <c r="AB329" i="10"/>
  <c r="AC329" i="10" s="1"/>
  <c r="AB328" i="10"/>
  <c r="AD328" i="10" s="1"/>
  <c r="AB327" i="10"/>
  <c r="AC327" i="10" s="1"/>
  <c r="AB326" i="10"/>
  <c r="AC326" i="10" s="1"/>
  <c r="AB325" i="10"/>
  <c r="AC325" i="10" s="1"/>
  <c r="AB324" i="10"/>
  <c r="AD324" i="10" s="1"/>
  <c r="AB323" i="10"/>
  <c r="AC323" i="10" s="1"/>
  <c r="AB322" i="10"/>
  <c r="AC322" i="10" s="1"/>
  <c r="AB321" i="10"/>
  <c r="AC321" i="10" s="1"/>
  <c r="AB319" i="10"/>
  <c r="AD319" i="10" s="1"/>
  <c r="AB318" i="10"/>
  <c r="AC318" i="10" s="1"/>
  <c r="AB317" i="10"/>
  <c r="AC317" i="10" s="1"/>
  <c r="AC316" i="10"/>
  <c r="AB316" i="10"/>
  <c r="AD316" i="10" s="1"/>
  <c r="AB315" i="10"/>
  <c r="AD315" i="10" s="1"/>
  <c r="AB313" i="10"/>
  <c r="AC313" i="10" s="1"/>
  <c r="AB312" i="10"/>
  <c r="AC312" i="10" s="1"/>
  <c r="AB311" i="10"/>
  <c r="AC311" i="10" s="1"/>
  <c r="AB310" i="10"/>
  <c r="AD310" i="10" s="1"/>
  <c r="AB309" i="10"/>
  <c r="AC309" i="10" s="1"/>
  <c r="AB308" i="10"/>
  <c r="AC308" i="10" s="1"/>
  <c r="AB307" i="10"/>
  <c r="AC307" i="10" s="1"/>
  <c r="AB306" i="10"/>
  <c r="AD306" i="10" s="1"/>
  <c r="AB305" i="10"/>
  <c r="AC305" i="10" s="1"/>
  <c r="AB304" i="10"/>
  <c r="AC304" i="10" s="1"/>
  <c r="AB303" i="10"/>
  <c r="AC303" i="10" s="1"/>
  <c r="AB302" i="10"/>
  <c r="AD302" i="10" s="1"/>
  <c r="AB300" i="10"/>
  <c r="AC300" i="10" s="1"/>
  <c r="AB299" i="10"/>
  <c r="AC299" i="10" s="1"/>
  <c r="AB298" i="10"/>
  <c r="AC298" i="10" s="1"/>
  <c r="AB297" i="10"/>
  <c r="AD297" i="10" s="1"/>
  <c r="AB296" i="10"/>
  <c r="AC296" i="10" s="1"/>
  <c r="AB295" i="10"/>
  <c r="AC295" i="10" s="1"/>
  <c r="AB294" i="10"/>
  <c r="AC294" i="10" s="1"/>
  <c r="AB293" i="10"/>
  <c r="AD293" i="10" s="1"/>
  <c r="AB292" i="10"/>
  <c r="AC292" i="10" s="1"/>
  <c r="AB291" i="10"/>
  <c r="AC291" i="10" s="1"/>
  <c r="AB290" i="10"/>
  <c r="AC290" i="10" s="1"/>
  <c r="AB289" i="10"/>
  <c r="AD289" i="10" s="1"/>
  <c r="AB287" i="10"/>
  <c r="AC287" i="10" s="1"/>
  <c r="AB286" i="10"/>
  <c r="AC286" i="10" s="1"/>
  <c r="AB283" i="10"/>
  <c r="AC283" i="10" s="1"/>
  <c r="AB282" i="10"/>
  <c r="AD282" i="10" s="1"/>
  <c r="AB281" i="10"/>
  <c r="AC281" i="10" s="1"/>
  <c r="AB280" i="10"/>
  <c r="AC280" i="10" s="1"/>
  <c r="AB279" i="10"/>
  <c r="AC279" i="10" s="1"/>
  <c r="AB278" i="10"/>
  <c r="AD278" i="10" s="1"/>
  <c r="AB277" i="10"/>
  <c r="AC277" i="10" s="1"/>
  <c r="AB276" i="10"/>
  <c r="AC276" i="10" s="1"/>
  <c r="AB274" i="10"/>
  <c r="AC274" i="10" s="1"/>
  <c r="AB273" i="10"/>
  <c r="AD273" i="10" s="1"/>
  <c r="AB271" i="10"/>
  <c r="AC271" i="10" s="1"/>
  <c r="AC270" i="10"/>
  <c r="AB270" i="10"/>
  <c r="AD270" i="10" s="1"/>
  <c r="AB269" i="10"/>
  <c r="AD269" i="10" s="1"/>
  <c r="AB268" i="10"/>
  <c r="AC268" i="10" s="1"/>
  <c r="AD267" i="10"/>
  <c r="AB267" i="10"/>
  <c r="AC267" i="10" s="1"/>
  <c r="AB266" i="10"/>
  <c r="AC266" i="10" s="1"/>
  <c r="AB265" i="10"/>
  <c r="AD265" i="10" s="1"/>
  <c r="AB264" i="10"/>
  <c r="AC264" i="10" s="1"/>
  <c r="AB263" i="10"/>
  <c r="AC263" i="10" s="1"/>
  <c r="AB262" i="10"/>
  <c r="AC262" i="10" s="1"/>
  <c r="AB261" i="10"/>
  <c r="AD261" i="10" s="1"/>
  <c r="AB260" i="10"/>
  <c r="AC260" i="10" s="1"/>
  <c r="AB259" i="10"/>
  <c r="AC259" i="10" s="1"/>
  <c r="AC258" i="10"/>
  <c r="AB258" i="10"/>
  <c r="AD258" i="10" s="1"/>
  <c r="AB257" i="10"/>
  <c r="AD257" i="10" s="1"/>
  <c r="AB256" i="10"/>
  <c r="AC256" i="10" s="1"/>
  <c r="AD255" i="10"/>
  <c r="AB255" i="10"/>
  <c r="AC255" i="10" s="1"/>
  <c r="AB253" i="10"/>
  <c r="AC253" i="10" s="1"/>
  <c r="AB252" i="10"/>
  <c r="AD252" i="10" s="1"/>
  <c r="AB250" i="10"/>
  <c r="AC250" i="10" s="1"/>
  <c r="AB249" i="10"/>
  <c r="AC249" i="10" s="1"/>
  <c r="AB248" i="10"/>
  <c r="AC248" i="10" s="1"/>
  <c r="AD247" i="10"/>
  <c r="AC246" i="10"/>
  <c r="AC244" i="10"/>
  <c r="AB244" i="10"/>
  <c r="AD244" i="10" s="1"/>
  <c r="AB243" i="10"/>
  <c r="AD243" i="10" s="1"/>
  <c r="AB242" i="10"/>
  <c r="AC242" i="10" s="1"/>
  <c r="AB241" i="10"/>
  <c r="AC241" i="10" s="1"/>
  <c r="AB238" i="10"/>
  <c r="AD238" i="10" s="1"/>
  <c r="AB237" i="10"/>
  <c r="AD237" i="10" s="1"/>
  <c r="AB234" i="10"/>
  <c r="AC234" i="10" s="1"/>
  <c r="AB233" i="10"/>
  <c r="AC233" i="10" s="1"/>
  <c r="AB231" i="10"/>
  <c r="AC231" i="10" s="1"/>
  <c r="AB230" i="10"/>
  <c r="AD230" i="10" s="1"/>
  <c r="AB228" i="10"/>
  <c r="AC228" i="10" s="1"/>
  <c r="AB226" i="10"/>
  <c r="AC226" i="10" s="1"/>
  <c r="AB225" i="10"/>
  <c r="AD225" i="10" s="1"/>
  <c r="AB224" i="10"/>
  <c r="AD224" i="10" s="1"/>
  <c r="AB222" i="10"/>
  <c r="AC222" i="10" s="1"/>
  <c r="AB219" i="10"/>
  <c r="AC219" i="10" s="1"/>
  <c r="AB217" i="10"/>
  <c r="AC217" i="10" s="1"/>
  <c r="AB216" i="10"/>
  <c r="AD216" i="10" s="1"/>
  <c r="AB215" i="10"/>
  <c r="AC215" i="10" s="1"/>
  <c r="AB213" i="10"/>
  <c r="AC213" i="10" s="1"/>
  <c r="AB212" i="10"/>
  <c r="AD212" i="10" s="1"/>
  <c r="AB211" i="10"/>
  <c r="AD211" i="10" s="1"/>
  <c r="AB207" i="10"/>
  <c r="AC207" i="10" s="1"/>
  <c r="AB205" i="10"/>
  <c r="AC205" i="10" s="1"/>
  <c r="AD204" i="10"/>
  <c r="AB204" i="10"/>
  <c r="AC204" i="10" s="1"/>
  <c r="AB203" i="10"/>
  <c r="AD203" i="10" s="1"/>
  <c r="AB202" i="10"/>
  <c r="AC202" i="10" s="1"/>
  <c r="AB196" i="10"/>
  <c r="AC196" i="10" s="1"/>
  <c r="AB195" i="10"/>
  <c r="AD195" i="10" s="1"/>
  <c r="AB194" i="10"/>
  <c r="AD194" i="10" s="1"/>
  <c r="AB191" i="10"/>
  <c r="AC191" i="10" s="1"/>
  <c r="AB189" i="10"/>
  <c r="AC189" i="10" s="1"/>
  <c r="AC187" i="10"/>
  <c r="AB187" i="10"/>
  <c r="AD187" i="10" s="1"/>
  <c r="AB185" i="10"/>
  <c r="AD185" i="10" s="1"/>
  <c r="AB177" i="10"/>
  <c r="AC177" i="10" s="1"/>
  <c r="AB175" i="10"/>
  <c r="AC175" i="10" s="1"/>
  <c r="AB174" i="10"/>
  <c r="AD174" i="10" s="1"/>
  <c r="AB172" i="10"/>
  <c r="AD172" i="10" s="1"/>
  <c r="AB168" i="10"/>
  <c r="AC168" i="10" s="1"/>
  <c r="AB167" i="10"/>
  <c r="AC167" i="10" s="1"/>
  <c r="AB157" i="10"/>
  <c r="AC157" i="10" s="1"/>
  <c r="AB154" i="10"/>
  <c r="AD154" i="10" s="1"/>
  <c r="AB152" i="10"/>
  <c r="AC152" i="10" s="1"/>
  <c r="AB149" i="10"/>
  <c r="AC149" i="10" s="1"/>
  <c r="AB141" i="10"/>
  <c r="AD141" i="10" s="1"/>
  <c r="AB139" i="10"/>
  <c r="AD139" i="10" s="1"/>
  <c r="AB131" i="10"/>
  <c r="AC131" i="10" s="1"/>
  <c r="AB130" i="10"/>
  <c r="AC130" i="10" s="1"/>
  <c r="AB128" i="10"/>
  <c r="AC128" i="10" s="1"/>
  <c r="AB121" i="10"/>
  <c r="AD121" i="10" s="1"/>
  <c r="AB120" i="10"/>
  <c r="AC120" i="10" s="1"/>
  <c r="AB111" i="10"/>
  <c r="AC111" i="10" s="1"/>
  <c r="AD103" i="10"/>
  <c r="AB103" i="10"/>
  <c r="AC103" i="10" s="1"/>
  <c r="AB97" i="10"/>
  <c r="AD97" i="10" s="1"/>
  <c r="AB96" i="10"/>
  <c r="AC96" i="10" s="1"/>
  <c r="AB92" i="10"/>
  <c r="AC92" i="10" s="1"/>
  <c r="AB87" i="10"/>
  <c r="AC87" i="10" s="1"/>
  <c r="AB85" i="10"/>
  <c r="AD85" i="10" s="1"/>
  <c r="AB83" i="10"/>
  <c r="AC83" i="10" s="1"/>
  <c r="AB71" i="10"/>
  <c r="AC71" i="10" s="1"/>
  <c r="AB68" i="10"/>
  <c r="AD68" i="10" s="1"/>
  <c r="AB65" i="10"/>
  <c r="AD65" i="10" s="1"/>
  <c r="AB63" i="10"/>
  <c r="AC63" i="10" s="1"/>
  <c r="AB60" i="10"/>
  <c r="AC60" i="10" s="1"/>
  <c r="AB44" i="10"/>
  <c r="AC44" i="10" s="1"/>
  <c r="AB41" i="10"/>
  <c r="AD41" i="10" s="1"/>
  <c r="AB40" i="10"/>
  <c r="AC40" i="10" s="1"/>
  <c r="AB39" i="10"/>
  <c r="AC39" i="10" s="1"/>
  <c r="AB28" i="10"/>
  <c r="AC28" i="10" s="1"/>
  <c r="AB22" i="10"/>
  <c r="AD22" i="10" s="1"/>
  <c r="AB6" i="10"/>
  <c r="AC6" i="10" s="1"/>
  <c r="AB4" i="10"/>
  <c r="AC4" i="10" s="1"/>
  <c r="Z405" i="10"/>
  <c r="Z404" i="10"/>
  <c r="Z403" i="10"/>
  <c r="Z400" i="10"/>
  <c r="Z399" i="10"/>
  <c r="Z398" i="10"/>
  <c r="Z397" i="10"/>
  <c r="Z396" i="10"/>
  <c r="Z395" i="10"/>
  <c r="Z394" i="10"/>
  <c r="Z393" i="10"/>
  <c r="Z392" i="10"/>
  <c r="Z391" i="10"/>
  <c r="Z390" i="10"/>
  <c r="Z389" i="10"/>
  <c r="Z388" i="10"/>
  <c r="Z387" i="10"/>
  <c r="Z386" i="10"/>
  <c r="Z385" i="10"/>
  <c r="Z384" i="10"/>
  <c r="Z383" i="10"/>
  <c r="Z382" i="10"/>
  <c r="Z380" i="10"/>
  <c r="Z379" i="10"/>
  <c r="Z378" i="10"/>
  <c r="Z377" i="10"/>
  <c r="Z376" i="10"/>
  <c r="Z375" i="10"/>
  <c r="Z374" i="10"/>
  <c r="Z373" i="10"/>
  <c r="Z372" i="10"/>
  <c r="Z370" i="10"/>
  <c r="Z369" i="10"/>
  <c r="Z368" i="10"/>
  <c r="Z367" i="10"/>
  <c r="Z366" i="10"/>
  <c r="Z365" i="10"/>
  <c r="Z364" i="10"/>
  <c r="Z362" i="10"/>
  <c r="Z361" i="10"/>
  <c r="Z360" i="10"/>
  <c r="Z359" i="10"/>
  <c r="Z358" i="10"/>
  <c r="Z357" i="10"/>
  <c r="Z356" i="10"/>
  <c r="Z355" i="10"/>
  <c r="Z354" i="10"/>
  <c r="Z353" i="10"/>
  <c r="Z352" i="10"/>
  <c r="Z351" i="10"/>
  <c r="Z350" i="10"/>
  <c r="Z349" i="10"/>
  <c r="Z348" i="10"/>
  <c r="Z347" i="10"/>
  <c r="Z345" i="10"/>
  <c r="Z344" i="10"/>
  <c r="Z343" i="10"/>
  <c r="Z342" i="10"/>
  <c r="Z341" i="10"/>
  <c r="Z340" i="10"/>
  <c r="Z338" i="10"/>
  <c r="Z337" i="10"/>
  <c r="Z336" i="10"/>
  <c r="Z335" i="10"/>
  <c r="Z334" i="10"/>
  <c r="Z333" i="10"/>
  <c r="Z332" i="10"/>
  <c r="Z331" i="10"/>
  <c r="Z330" i="10"/>
  <c r="Z329" i="10"/>
  <c r="Z328" i="10"/>
  <c r="Z327" i="10"/>
  <c r="Z326" i="10"/>
  <c r="Z325" i="10"/>
  <c r="Z324" i="10"/>
  <c r="Z323" i="10"/>
  <c r="Z322" i="10"/>
  <c r="Z321" i="10"/>
  <c r="Z319" i="10"/>
  <c r="Z318" i="10"/>
  <c r="Z317" i="10"/>
  <c r="Z316" i="10"/>
  <c r="Z315" i="10"/>
  <c r="Z313" i="10"/>
  <c r="Z312" i="10"/>
  <c r="Z311" i="10"/>
  <c r="Z310" i="10"/>
  <c r="Z309" i="10"/>
  <c r="Z308" i="10"/>
  <c r="Z307" i="10"/>
  <c r="Z306" i="10"/>
  <c r="Z305" i="10"/>
  <c r="Z304" i="10"/>
  <c r="Z303" i="10"/>
  <c r="Z302" i="10"/>
  <c r="Z300" i="10"/>
  <c r="Z299" i="10"/>
  <c r="Z298" i="10"/>
  <c r="Z297" i="10"/>
  <c r="Z296" i="10"/>
  <c r="Z295" i="10"/>
  <c r="Z294" i="10"/>
  <c r="Z293" i="10"/>
  <c r="Z292" i="10"/>
  <c r="Z291" i="10"/>
  <c r="Z290" i="10"/>
  <c r="Z289" i="10"/>
  <c r="Z287" i="10"/>
  <c r="Z286" i="10"/>
  <c r="Z283" i="10"/>
  <c r="Z282" i="10"/>
  <c r="Z281" i="10"/>
  <c r="Z280" i="10"/>
  <c r="Z279" i="10"/>
  <c r="Z278" i="10"/>
  <c r="Z277" i="10"/>
  <c r="Z276" i="10"/>
  <c r="Z274" i="10"/>
  <c r="Z273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3" i="10"/>
  <c r="Z252" i="10"/>
  <c r="Z250" i="10"/>
  <c r="Z249" i="10"/>
  <c r="Z248" i="10"/>
  <c r="Z247" i="10"/>
  <c r="Z246" i="10"/>
  <c r="Z244" i="10"/>
  <c r="Z243" i="10"/>
  <c r="Z242" i="10"/>
  <c r="Z241" i="10"/>
  <c r="Z238" i="10"/>
  <c r="Z237" i="10"/>
  <c r="Z234" i="10"/>
  <c r="Z233" i="10"/>
  <c r="Z231" i="10"/>
  <c r="Z230" i="10"/>
  <c r="Z228" i="10"/>
  <c r="Z226" i="10"/>
  <c r="Z225" i="10"/>
  <c r="Z224" i="10"/>
  <c r="Z222" i="10"/>
  <c r="Z219" i="10"/>
  <c r="Z217" i="10"/>
  <c r="Z216" i="10"/>
  <c r="Z215" i="10"/>
  <c r="Z213" i="10"/>
  <c r="Z212" i="10"/>
  <c r="Z211" i="10"/>
  <c r="Z207" i="10"/>
  <c r="Z205" i="10"/>
  <c r="Z204" i="10"/>
  <c r="Z203" i="10"/>
  <c r="Z202" i="10"/>
  <c r="Z196" i="10"/>
  <c r="Z195" i="10"/>
  <c r="Z194" i="10"/>
  <c r="Z191" i="10"/>
  <c r="Z189" i="10"/>
  <c r="Z187" i="10"/>
  <c r="Z185" i="10"/>
  <c r="Z177" i="10"/>
  <c r="Z175" i="10"/>
  <c r="Z174" i="10"/>
  <c r="Z172" i="10"/>
  <c r="Z168" i="10"/>
  <c r="Z167" i="10"/>
  <c r="Z157" i="10"/>
  <c r="Z154" i="10"/>
  <c r="Z152" i="10"/>
  <c r="Z149" i="10"/>
  <c r="Z141" i="10"/>
  <c r="Z139" i="10"/>
  <c r="Z131" i="10"/>
  <c r="Z130" i="10"/>
  <c r="Z128" i="10"/>
  <c r="Z121" i="10"/>
  <c r="Z120" i="10"/>
  <c r="Z111" i="10"/>
  <c r="Z103" i="10"/>
  <c r="Z97" i="10"/>
  <c r="Z96" i="10"/>
  <c r="Z92" i="10"/>
  <c r="Z87" i="10"/>
  <c r="Z85" i="10"/>
  <c r="Z83" i="10"/>
  <c r="Z71" i="10"/>
  <c r="Z68" i="10"/>
  <c r="Z65" i="10"/>
  <c r="Z63" i="10"/>
  <c r="Z60" i="10"/>
  <c r="Z44" i="10"/>
  <c r="Z41" i="10"/>
  <c r="Z40" i="10"/>
  <c r="Z39" i="10"/>
  <c r="Z28" i="10"/>
  <c r="Z22" i="10"/>
  <c r="Z6" i="10"/>
  <c r="Z4" i="10"/>
  <c r="AI402" i="10"/>
  <c r="AJ402" i="10" s="1"/>
  <c r="AI401" i="10"/>
  <c r="AJ401" i="10" s="1"/>
  <c r="AI381" i="10"/>
  <c r="AJ381" i="10" s="1"/>
  <c r="AI371" i="10"/>
  <c r="AJ371" i="10" s="1"/>
  <c r="AI363" i="10"/>
  <c r="AJ363" i="10" s="1"/>
  <c r="AI346" i="10"/>
  <c r="AJ346" i="10" s="1"/>
  <c r="AI320" i="10"/>
  <c r="AJ320" i="10" s="1"/>
  <c r="AI314" i="10"/>
  <c r="AJ314" i="10" s="1"/>
  <c r="AI301" i="10"/>
  <c r="AJ301" i="10" s="1"/>
  <c r="AI288" i="10"/>
  <c r="AJ288" i="10" s="1"/>
  <c r="AI285" i="10"/>
  <c r="AJ285" i="10" s="1"/>
  <c r="AI284" i="10"/>
  <c r="AJ284" i="10" s="1"/>
  <c r="AI275" i="10"/>
  <c r="AJ275" i="10" s="1"/>
  <c r="AI254" i="10"/>
  <c r="AJ254" i="10" s="1"/>
  <c r="AI251" i="10"/>
  <c r="AJ251" i="10" s="1"/>
  <c r="AI240" i="10"/>
  <c r="AJ240" i="10" s="1"/>
  <c r="AI239" i="10"/>
  <c r="AJ239" i="10" s="1"/>
  <c r="AI236" i="10"/>
  <c r="AJ236" i="10" s="1"/>
  <c r="AI235" i="10"/>
  <c r="AJ235" i="10" s="1"/>
  <c r="AI232" i="10"/>
  <c r="AJ232" i="10" s="1"/>
  <c r="AI229" i="10"/>
  <c r="AJ229" i="10" s="1"/>
  <c r="AI227" i="10"/>
  <c r="AJ227" i="10" s="1"/>
  <c r="AI223" i="10"/>
  <c r="AJ223" i="10" s="1"/>
  <c r="AI221" i="10"/>
  <c r="AJ221" i="10" s="1"/>
  <c r="AI220" i="10"/>
  <c r="AJ220" i="10" s="1"/>
  <c r="AI218" i="10"/>
  <c r="AJ218" i="10" s="1"/>
  <c r="AI214" i="10"/>
  <c r="AJ214" i="10" s="1"/>
  <c r="AI210" i="10"/>
  <c r="AJ210" i="10" s="1"/>
  <c r="AI209" i="10"/>
  <c r="AJ209" i="10" s="1"/>
  <c r="AI208" i="10"/>
  <c r="AJ208" i="10" s="1"/>
  <c r="AI206" i="10"/>
  <c r="AJ206" i="10" s="1"/>
  <c r="AI201" i="10"/>
  <c r="AJ201" i="10" s="1"/>
  <c r="AI200" i="10"/>
  <c r="AJ200" i="10" s="1"/>
  <c r="AI199" i="10"/>
  <c r="AJ199" i="10" s="1"/>
  <c r="AI198" i="10"/>
  <c r="AJ198" i="10" s="1"/>
  <c r="AI197" i="10"/>
  <c r="AJ197" i="10" s="1"/>
  <c r="AI193" i="10"/>
  <c r="AJ193" i="10" s="1"/>
  <c r="AI192" i="10"/>
  <c r="AJ192" i="10" s="1"/>
  <c r="AI190" i="10"/>
  <c r="AJ190" i="10" s="1"/>
  <c r="AI188" i="10"/>
  <c r="AJ188" i="10" s="1"/>
  <c r="AI186" i="10"/>
  <c r="AJ186" i="10" s="1"/>
  <c r="AI184" i="10"/>
  <c r="AJ184" i="10" s="1"/>
  <c r="AI183" i="10"/>
  <c r="AJ183" i="10" s="1"/>
  <c r="AI182" i="10"/>
  <c r="AJ182" i="10" s="1"/>
  <c r="AI181" i="10"/>
  <c r="AJ181" i="10" s="1"/>
  <c r="AI180" i="10"/>
  <c r="AJ180" i="10" s="1"/>
  <c r="AI179" i="10"/>
  <c r="AJ179" i="10" s="1"/>
  <c r="AI178" i="10"/>
  <c r="AJ178" i="10" s="1"/>
  <c r="AI176" i="10"/>
  <c r="AJ176" i="10" s="1"/>
  <c r="AI173" i="10"/>
  <c r="AJ173" i="10" s="1"/>
  <c r="AI171" i="10"/>
  <c r="AJ171" i="10" s="1"/>
  <c r="AI170" i="10"/>
  <c r="AJ170" i="10" s="1"/>
  <c r="AI169" i="10"/>
  <c r="AJ169" i="10" s="1"/>
  <c r="AI166" i="10"/>
  <c r="AJ166" i="10" s="1"/>
  <c r="AI165" i="10"/>
  <c r="AJ165" i="10" s="1"/>
  <c r="AI164" i="10"/>
  <c r="AJ164" i="10" s="1"/>
  <c r="AI163" i="10"/>
  <c r="AJ163" i="10" s="1"/>
  <c r="AI162" i="10"/>
  <c r="AJ162" i="10" s="1"/>
  <c r="AI161" i="10"/>
  <c r="AJ161" i="10" s="1"/>
  <c r="AI160" i="10"/>
  <c r="AJ160" i="10" s="1"/>
  <c r="AI159" i="10"/>
  <c r="AJ159" i="10" s="1"/>
  <c r="AI158" i="10"/>
  <c r="AJ158" i="10" s="1"/>
  <c r="AI156" i="10"/>
  <c r="AJ156" i="10" s="1"/>
  <c r="AI155" i="10"/>
  <c r="AJ155" i="10" s="1"/>
  <c r="AI153" i="10"/>
  <c r="AJ153" i="10" s="1"/>
  <c r="AI151" i="10"/>
  <c r="AJ151" i="10" s="1"/>
  <c r="AI150" i="10"/>
  <c r="AJ150" i="10" s="1"/>
  <c r="AI148" i="10"/>
  <c r="AJ148" i="10" s="1"/>
  <c r="AI147" i="10"/>
  <c r="AJ147" i="10" s="1"/>
  <c r="AI146" i="10"/>
  <c r="AJ146" i="10" s="1"/>
  <c r="AI145" i="10"/>
  <c r="AJ145" i="10" s="1"/>
  <c r="AI144" i="10"/>
  <c r="AJ144" i="10" s="1"/>
  <c r="AI143" i="10"/>
  <c r="AJ143" i="10" s="1"/>
  <c r="AI142" i="10"/>
  <c r="AJ142" i="10" s="1"/>
  <c r="AI140" i="10"/>
  <c r="AJ140" i="10" s="1"/>
  <c r="AI138" i="10"/>
  <c r="AJ138" i="10" s="1"/>
  <c r="AI137" i="10"/>
  <c r="AJ137" i="10" s="1"/>
  <c r="AI136" i="10"/>
  <c r="AJ136" i="10" s="1"/>
  <c r="AI135" i="10"/>
  <c r="AJ135" i="10" s="1"/>
  <c r="AI134" i="10"/>
  <c r="AJ134" i="10" s="1"/>
  <c r="AI133" i="10"/>
  <c r="AJ133" i="10" s="1"/>
  <c r="AI132" i="10"/>
  <c r="AJ132" i="10" s="1"/>
  <c r="AI129" i="10"/>
  <c r="AJ129" i="10" s="1"/>
  <c r="AI127" i="10"/>
  <c r="AJ127" i="10" s="1"/>
  <c r="AI126" i="10"/>
  <c r="AJ126" i="10" s="1"/>
  <c r="AI125" i="10"/>
  <c r="AJ125" i="10" s="1"/>
  <c r="AI124" i="10"/>
  <c r="AJ124" i="10" s="1"/>
  <c r="AI123" i="10"/>
  <c r="AJ123" i="10" s="1"/>
  <c r="AI122" i="10"/>
  <c r="AJ122" i="10" s="1"/>
  <c r="AI119" i="10"/>
  <c r="AJ119" i="10" s="1"/>
  <c r="AI118" i="10"/>
  <c r="AJ118" i="10" s="1"/>
  <c r="AI117" i="10"/>
  <c r="AJ117" i="10" s="1"/>
  <c r="AI116" i="10"/>
  <c r="AJ116" i="10" s="1"/>
  <c r="AI115" i="10"/>
  <c r="AJ115" i="10" s="1"/>
  <c r="AI114" i="10"/>
  <c r="AJ114" i="10" s="1"/>
  <c r="AI113" i="10"/>
  <c r="AJ113" i="10" s="1"/>
  <c r="AI112" i="10"/>
  <c r="AJ112" i="10" s="1"/>
  <c r="AI110" i="10"/>
  <c r="AJ110" i="10" s="1"/>
  <c r="AI109" i="10"/>
  <c r="AJ109" i="10" s="1"/>
  <c r="AI108" i="10"/>
  <c r="AJ108" i="10" s="1"/>
  <c r="AI107" i="10"/>
  <c r="AJ107" i="10" s="1"/>
  <c r="AI106" i="10"/>
  <c r="AJ106" i="10" s="1"/>
  <c r="AI105" i="10"/>
  <c r="AJ105" i="10" s="1"/>
  <c r="AI104" i="10"/>
  <c r="AJ104" i="10" s="1"/>
  <c r="AI102" i="10"/>
  <c r="AJ102" i="10" s="1"/>
  <c r="AI101" i="10"/>
  <c r="AJ101" i="10" s="1"/>
  <c r="AI100" i="10"/>
  <c r="AJ100" i="10" s="1"/>
  <c r="AI99" i="10"/>
  <c r="AJ99" i="10" s="1"/>
  <c r="AI98" i="10"/>
  <c r="AJ98" i="10" s="1"/>
  <c r="AI95" i="10"/>
  <c r="AJ95" i="10" s="1"/>
  <c r="AI94" i="10"/>
  <c r="AJ94" i="10" s="1"/>
  <c r="AI93" i="10"/>
  <c r="AJ93" i="10" s="1"/>
  <c r="AI91" i="10"/>
  <c r="AJ91" i="10" s="1"/>
  <c r="AI90" i="10"/>
  <c r="AJ90" i="10" s="1"/>
  <c r="AI89" i="10"/>
  <c r="AJ89" i="10" s="1"/>
  <c r="AI88" i="10"/>
  <c r="AJ88" i="10" s="1"/>
  <c r="AI86" i="10"/>
  <c r="AJ86" i="10" s="1"/>
  <c r="AI84" i="10"/>
  <c r="AJ84" i="10" s="1"/>
  <c r="AI82" i="10"/>
  <c r="AJ82" i="10" s="1"/>
  <c r="AI81" i="10"/>
  <c r="AJ81" i="10" s="1"/>
  <c r="AI80" i="10"/>
  <c r="AJ80" i="10" s="1"/>
  <c r="AI79" i="10"/>
  <c r="AJ79" i="10" s="1"/>
  <c r="AI78" i="10"/>
  <c r="AJ78" i="10" s="1"/>
  <c r="AI77" i="10"/>
  <c r="AJ77" i="10" s="1"/>
  <c r="AI76" i="10"/>
  <c r="AJ76" i="10" s="1"/>
  <c r="AI75" i="10"/>
  <c r="AJ75" i="10" s="1"/>
  <c r="AI74" i="10"/>
  <c r="AJ74" i="10" s="1"/>
  <c r="AI73" i="10"/>
  <c r="AJ73" i="10" s="1"/>
  <c r="AI72" i="10"/>
  <c r="AJ72" i="10" s="1"/>
  <c r="AI70" i="10"/>
  <c r="AJ70" i="10" s="1"/>
  <c r="AI69" i="10"/>
  <c r="AJ69" i="10" s="1"/>
  <c r="AI67" i="10"/>
  <c r="AJ67" i="10" s="1"/>
  <c r="AI66" i="10"/>
  <c r="AJ66" i="10" s="1"/>
  <c r="AI64" i="10"/>
  <c r="AJ64" i="10" s="1"/>
  <c r="AI62" i="10"/>
  <c r="AJ62" i="10" s="1"/>
  <c r="AI61" i="10"/>
  <c r="AJ61" i="10" s="1"/>
  <c r="AI59" i="10"/>
  <c r="AJ59" i="10" s="1"/>
  <c r="AI58" i="10"/>
  <c r="AJ58" i="10" s="1"/>
  <c r="AI57" i="10"/>
  <c r="AJ57" i="10" s="1"/>
  <c r="AI56" i="10"/>
  <c r="AJ56" i="10" s="1"/>
  <c r="AI55" i="10"/>
  <c r="AJ55" i="10" s="1"/>
  <c r="AI54" i="10"/>
  <c r="AJ54" i="10" s="1"/>
  <c r="AI53" i="10"/>
  <c r="AJ53" i="10" s="1"/>
  <c r="AI52" i="10"/>
  <c r="AJ52" i="10" s="1"/>
  <c r="AI51" i="10"/>
  <c r="AJ51" i="10" s="1"/>
  <c r="AI50" i="10"/>
  <c r="AJ50" i="10" s="1"/>
  <c r="AI49" i="10"/>
  <c r="AJ49" i="10" s="1"/>
  <c r="AI48" i="10"/>
  <c r="AJ48" i="10" s="1"/>
  <c r="AI47" i="10"/>
  <c r="AJ47" i="10" s="1"/>
  <c r="AI46" i="10"/>
  <c r="AJ46" i="10" s="1"/>
  <c r="AI45" i="10"/>
  <c r="AJ45" i="10" s="1"/>
  <c r="AI43" i="10"/>
  <c r="AJ43" i="10" s="1"/>
  <c r="AI42" i="10"/>
  <c r="AJ42" i="10" s="1"/>
  <c r="AI38" i="10"/>
  <c r="AJ38" i="10" s="1"/>
  <c r="AI37" i="10"/>
  <c r="AJ37" i="10" s="1"/>
  <c r="AI36" i="10"/>
  <c r="AJ36" i="10" s="1"/>
  <c r="AI35" i="10"/>
  <c r="AJ35" i="10" s="1"/>
  <c r="AI34" i="10"/>
  <c r="AJ34" i="10" s="1"/>
  <c r="AI33" i="10"/>
  <c r="AJ33" i="10" s="1"/>
  <c r="AI32" i="10"/>
  <c r="AJ32" i="10" s="1"/>
  <c r="AI31" i="10"/>
  <c r="AJ31" i="10" s="1"/>
  <c r="AI30" i="10"/>
  <c r="AJ30" i="10" s="1"/>
  <c r="AI29" i="10"/>
  <c r="AJ29" i="10" s="1"/>
  <c r="AI27" i="10"/>
  <c r="AJ27" i="10" s="1"/>
  <c r="AI26" i="10"/>
  <c r="AJ26" i="10" s="1"/>
  <c r="AI25" i="10"/>
  <c r="AJ25" i="10" s="1"/>
  <c r="AI24" i="10"/>
  <c r="AJ24" i="10" s="1"/>
  <c r="AI23" i="10"/>
  <c r="AJ23" i="10" s="1"/>
  <c r="AI21" i="10"/>
  <c r="AJ21" i="10" s="1"/>
  <c r="AI20" i="10"/>
  <c r="AJ20" i="10" s="1"/>
  <c r="AI19" i="10"/>
  <c r="AJ19" i="10" s="1"/>
  <c r="AI18" i="10"/>
  <c r="AJ18" i="10" s="1"/>
  <c r="AI17" i="10"/>
  <c r="AJ17" i="10" s="1"/>
  <c r="AI16" i="10"/>
  <c r="AJ16" i="10" s="1"/>
  <c r="AI15" i="10"/>
  <c r="AJ15" i="10" s="1"/>
  <c r="AI14" i="10"/>
  <c r="AJ14" i="10" s="1"/>
  <c r="AI13" i="10"/>
  <c r="AJ13" i="10" s="1"/>
  <c r="AI12" i="10"/>
  <c r="AJ12" i="10" s="1"/>
  <c r="AI11" i="10"/>
  <c r="AJ11" i="10" s="1"/>
  <c r="AI10" i="10"/>
  <c r="AJ10" i="10" s="1"/>
  <c r="AI9" i="10"/>
  <c r="AJ9" i="10" s="1"/>
  <c r="AI8" i="10"/>
  <c r="AJ8" i="10" s="1"/>
  <c r="AI7" i="10"/>
  <c r="AJ7" i="10" s="1"/>
  <c r="AI5" i="10"/>
  <c r="AJ5" i="10" s="1"/>
  <c r="AI3" i="10"/>
  <c r="AJ3" i="10" s="1"/>
  <c r="AI2" i="10"/>
  <c r="AJ2" i="10" s="1"/>
  <c r="AB402" i="10"/>
  <c r="AC402" i="10" s="1"/>
  <c r="AB401" i="10"/>
  <c r="AC401" i="10" s="1"/>
  <c r="AB381" i="10"/>
  <c r="AC381" i="10" s="1"/>
  <c r="AB371" i="10"/>
  <c r="AC371" i="10" s="1"/>
  <c r="AB363" i="10"/>
  <c r="AC363" i="10" s="1"/>
  <c r="AB346" i="10"/>
  <c r="AC346" i="10" s="1"/>
  <c r="AB320" i="10"/>
  <c r="AC320" i="10" s="1"/>
  <c r="AB314" i="10"/>
  <c r="AC314" i="10" s="1"/>
  <c r="AB301" i="10"/>
  <c r="AC301" i="10" s="1"/>
  <c r="AB288" i="10"/>
  <c r="AC288" i="10" s="1"/>
  <c r="AB285" i="10"/>
  <c r="AC285" i="10" s="1"/>
  <c r="AB284" i="10"/>
  <c r="AC284" i="10" s="1"/>
  <c r="AB275" i="10"/>
  <c r="AC275" i="10" s="1"/>
  <c r="AB254" i="10"/>
  <c r="AD254" i="10" s="1"/>
  <c r="AB251" i="10"/>
  <c r="AC251" i="10" s="1"/>
  <c r="AB240" i="10"/>
  <c r="AC240" i="10" s="1"/>
  <c r="AB239" i="10"/>
  <c r="AC239" i="10" s="1"/>
  <c r="AB236" i="10"/>
  <c r="AC236" i="10" s="1"/>
  <c r="AB235" i="10"/>
  <c r="AC235" i="10" s="1"/>
  <c r="AB232" i="10"/>
  <c r="AC232" i="10" s="1"/>
  <c r="AB229" i="10"/>
  <c r="AC229" i="10" s="1"/>
  <c r="AB227" i="10"/>
  <c r="AC227" i="10" s="1"/>
  <c r="AB223" i="10"/>
  <c r="AC223" i="10" s="1"/>
  <c r="AB221" i="10"/>
  <c r="AC221" i="10" s="1"/>
  <c r="AB220" i="10"/>
  <c r="AC220" i="10" s="1"/>
  <c r="AB218" i="10"/>
  <c r="AC218" i="10" s="1"/>
  <c r="AB214" i="10"/>
  <c r="AC214" i="10" s="1"/>
  <c r="AB210" i="10"/>
  <c r="AC210" i="10" s="1"/>
  <c r="AB209" i="10"/>
  <c r="AC209" i="10" s="1"/>
  <c r="AB208" i="10"/>
  <c r="AD208" i="10" s="1"/>
  <c r="AB206" i="10"/>
  <c r="AC206" i="10" s="1"/>
  <c r="AB201" i="10"/>
  <c r="AC201" i="10" s="1"/>
  <c r="AB200" i="10"/>
  <c r="AC200" i="10" s="1"/>
  <c r="AB199" i="10"/>
  <c r="AC199" i="10" s="1"/>
  <c r="AB198" i="10"/>
  <c r="AC198" i="10" s="1"/>
  <c r="AB197" i="10"/>
  <c r="AC197" i="10" s="1"/>
  <c r="AB193" i="10"/>
  <c r="AC193" i="10" s="1"/>
  <c r="AB192" i="10"/>
  <c r="AC192" i="10" s="1"/>
  <c r="AB190" i="10"/>
  <c r="AC190" i="10" s="1"/>
  <c r="AB188" i="10"/>
  <c r="AC188" i="10" s="1"/>
  <c r="AB186" i="10"/>
  <c r="AC186" i="10" s="1"/>
  <c r="AB184" i="10"/>
  <c r="AC184" i="10" s="1"/>
  <c r="AB183" i="10"/>
  <c r="AC183" i="10" s="1"/>
  <c r="AB182" i="10"/>
  <c r="AC182" i="10" s="1"/>
  <c r="AB181" i="10"/>
  <c r="AC181" i="10" s="1"/>
  <c r="AB180" i="10"/>
  <c r="AC180" i="10" s="1"/>
  <c r="AB179" i="10"/>
  <c r="AC179" i="10" s="1"/>
  <c r="AB178" i="10"/>
  <c r="AC178" i="10" s="1"/>
  <c r="AB176" i="10"/>
  <c r="AC176" i="10" s="1"/>
  <c r="AB173" i="10"/>
  <c r="AC173" i="10" s="1"/>
  <c r="AB171" i="10"/>
  <c r="AC171" i="10" s="1"/>
  <c r="AB170" i="10"/>
  <c r="AC170" i="10" s="1"/>
  <c r="AB169" i="10"/>
  <c r="AC169" i="10" s="1"/>
  <c r="AB166" i="10"/>
  <c r="AC166" i="10" s="1"/>
  <c r="AB165" i="10"/>
  <c r="AC165" i="10" s="1"/>
  <c r="AB164" i="10"/>
  <c r="AC164" i="10" s="1"/>
  <c r="AB163" i="10"/>
  <c r="AC163" i="10" s="1"/>
  <c r="AB162" i="10"/>
  <c r="AC162" i="10" s="1"/>
  <c r="AB161" i="10"/>
  <c r="AC161" i="10" s="1"/>
  <c r="AB160" i="10"/>
  <c r="AC160" i="10" s="1"/>
  <c r="AB159" i="10"/>
  <c r="AC159" i="10" s="1"/>
  <c r="AB158" i="10"/>
  <c r="AC158" i="10" s="1"/>
  <c r="AB156" i="10"/>
  <c r="AC156" i="10" s="1"/>
  <c r="AB155" i="10"/>
  <c r="AC155" i="10" s="1"/>
  <c r="AB153" i="10"/>
  <c r="AC153" i="10" s="1"/>
  <c r="AB151" i="10"/>
  <c r="AC151" i="10" s="1"/>
  <c r="AB150" i="10"/>
  <c r="AC150" i="10" s="1"/>
  <c r="AB148" i="10"/>
  <c r="AC148" i="10" s="1"/>
  <c r="AB147" i="10"/>
  <c r="AD147" i="10" s="1"/>
  <c r="AB146" i="10"/>
  <c r="AC146" i="10" s="1"/>
  <c r="AB145" i="10"/>
  <c r="AC145" i="10" s="1"/>
  <c r="AB144" i="10"/>
  <c r="AC144" i="10" s="1"/>
  <c r="AB143" i="10"/>
  <c r="AD143" i="10" s="1"/>
  <c r="AB142" i="10"/>
  <c r="AC142" i="10" s="1"/>
  <c r="AB140" i="10"/>
  <c r="AC140" i="10" s="1"/>
  <c r="AB138" i="10"/>
  <c r="AC138" i="10" s="1"/>
  <c r="AB137" i="10"/>
  <c r="AC137" i="10" s="1"/>
  <c r="AB136" i="10"/>
  <c r="AC136" i="10" s="1"/>
  <c r="AB135" i="10"/>
  <c r="AC135" i="10" s="1"/>
  <c r="AB134" i="10"/>
  <c r="AC134" i="10" s="1"/>
  <c r="AB133" i="10"/>
  <c r="AC133" i="10" s="1"/>
  <c r="AB132" i="10"/>
  <c r="AC132" i="10" s="1"/>
  <c r="AB129" i="10"/>
  <c r="AC129" i="10" s="1"/>
  <c r="AB127" i="10"/>
  <c r="AC127" i="10" s="1"/>
  <c r="AB126" i="10"/>
  <c r="AC126" i="10" s="1"/>
  <c r="AB125" i="10"/>
  <c r="AC125" i="10" s="1"/>
  <c r="AB124" i="10"/>
  <c r="AC124" i="10" s="1"/>
  <c r="AB123" i="10"/>
  <c r="AC123" i="10" s="1"/>
  <c r="AB122" i="10"/>
  <c r="AC122" i="10" s="1"/>
  <c r="AB119" i="10"/>
  <c r="AC119" i="10" s="1"/>
  <c r="AB118" i="10"/>
  <c r="AC118" i="10" s="1"/>
  <c r="AB117" i="10"/>
  <c r="AC117" i="10" s="1"/>
  <c r="AB116" i="10"/>
  <c r="AC116" i="10" s="1"/>
  <c r="AB115" i="10"/>
  <c r="AC115" i="10" s="1"/>
  <c r="AB114" i="10"/>
  <c r="AC114" i="10" s="1"/>
  <c r="AB113" i="10"/>
  <c r="AC113" i="10" s="1"/>
  <c r="AB112" i="10"/>
  <c r="AC112" i="10" s="1"/>
  <c r="AB110" i="10"/>
  <c r="AC110" i="10" s="1"/>
  <c r="AB109" i="10"/>
  <c r="AC109" i="10" s="1"/>
  <c r="AB108" i="10"/>
  <c r="AC108" i="10" s="1"/>
  <c r="AB107" i="10"/>
  <c r="AC107" i="10" s="1"/>
  <c r="AB106" i="10"/>
  <c r="AC106" i="10" s="1"/>
  <c r="AB105" i="10"/>
  <c r="AC105" i="10" s="1"/>
  <c r="AB104" i="10"/>
  <c r="AC104" i="10" s="1"/>
  <c r="AB102" i="10"/>
  <c r="AC102" i="10" s="1"/>
  <c r="AB101" i="10"/>
  <c r="AC101" i="10" s="1"/>
  <c r="AB100" i="10"/>
  <c r="AC100" i="10" s="1"/>
  <c r="AB99" i="10"/>
  <c r="AC99" i="10" s="1"/>
  <c r="AB98" i="10"/>
  <c r="AC98" i="10" s="1"/>
  <c r="AB95" i="10"/>
  <c r="AC95" i="10" s="1"/>
  <c r="AB94" i="10"/>
  <c r="AC94" i="10" s="1"/>
  <c r="AB93" i="10"/>
  <c r="AC93" i="10" s="1"/>
  <c r="AB91" i="10"/>
  <c r="AC91" i="10" s="1"/>
  <c r="AB90" i="10"/>
  <c r="AC90" i="10" s="1"/>
  <c r="AB89" i="10"/>
  <c r="AC89" i="10" s="1"/>
  <c r="AB88" i="10"/>
  <c r="AC88" i="10" s="1"/>
  <c r="AB86" i="10"/>
  <c r="AC86" i="10" s="1"/>
  <c r="AB84" i="10"/>
  <c r="AC84" i="10" s="1"/>
  <c r="AB82" i="10"/>
  <c r="AC82" i="10" s="1"/>
  <c r="AB81" i="10"/>
  <c r="AC81" i="10" s="1"/>
  <c r="AB80" i="10"/>
  <c r="AC80" i="10" s="1"/>
  <c r="AB79" i="10"/>
  <c r="AC79" i="10" s="1"/>
  <c r="AB78" i="10"/>
  <c r="AC78" i="10" s="1"/>
  <c r="AB77" i="10"/>
  <c r="AC77" i="10" s="1"/>
  <c r="AB76" i="10"/>
  <c r="AC76" i="10" s="1"/>
  <c r="AB75" i="10"/>
  <c r="AC75" i="10" s="1"/>
  <c r="AB74" i="10"/>
  <c r="AC74" i="10" s="1"/>
  <c r="AB73" i="10"/>
  <c r="AC73" i="10" s="1"/>
  <c r="AB72" i="10"/>
  <c r="AC72" i="10" s="1"/>
  <c r="AB70" i="10"/>
  <c r="AC70" i="10" s="1"/>
  <c r="AB69" i="10"/>
  <c r="AC69" i="10" s="1"/>
  <c r="AB67" i="10"/>
  <c r="AC67" i="10" s="1"/>
  <c r="AB66" i="10"/>
  <c r="AC66" i="10" s="1"/>
  <c r="AB64" i="10"/>
  <c r="AC64" i="10" s="1"/>
  <c r="AB62" i="10"/>
  <c r="AC62" i="10" s="1"/>
  <c r="AB61" i="10"/>
  <c r="AC61" i="10" s="1"/>
  <c r="AB59" i="10"/>
  <c r="AC59" i="10" s="1"/>
  <c r="AB58" i="10"/>
  <c r="AC58" i="10" s="1"/>
  <c r="AB57" i="10"/>
  <c r="AD57" i="10" s="1"/>
  <c r="AB56" i="10"/>
  <c r="AC56" i="10" s="1"/>
  <c r="AB55" i="10"/>
  <c r="AC55" i="10" s="1"/>
  <c r="AB54" i="10"/>
  <c r="AC54" i="10" s="1"/>
  <c r="AB53" i="10"/>
  <c r="AC53" i="10" s="1"/>
  <c r="AB52" i="10"/>
  <c r="AC52" i="10" s="1"/>
  <c r="AB51" i="10"/>
  <c r="AC51" i="10" s="1"/>
  <c r="AB50" i="10"/>
  <c r="AC50" i="10" s="1"/>
  <c r="AB49" i="10"/>
  <c r="AC49" i="10" s="1"/>
  <c r="AB48" i="10"/>
  <c r="AC48" i="10" s="1"/>
  <c r="AB47" i="10"/>
  <c r="AC47" i="10" s="1"/>
  <c r="AB46" i="10"/>
  <c r="AC46" i="10" s="1"/>
  <c r="AB45" i="10"/>
  <c r="AC45" i="10" s="1"/>
  <c r="AB43" i="10"/>
  <c r="AC43" i="10" s="1"/>
  <c r="AB42" i="10"/>
  <c r="AC42" i="10" s="1"/>
  <c r="AB38" i="10"/>
  <c r="AC38" i="10" s="1"/>
  <c r="AB37" i="10"/>
  <c r="AC37" i="10" s="1"/>
  <c r="AB36" i="10"/>
  <c r="AC36" i="10" s="1"/>
  <c r="AB35" i="10"/>
  <c r="AC35" i="10" s="1"/>
  <c r="AB34" i="10"/>
  <c r="AC34" i="10" s="1"/>
  <c r="AB33" i="10"/>
  <c r="AC33" i="10" s="1"/>
  <c r="AB32" i="10"/>
  <c r="AC32" i="10" s="1"/>
  <c r="AB31" i="10"/>
  <c r="AC31" i="10" s="1"/>
  <c r="AB30" i="10"/>
  <c r="AC30" i="10" s="1"/>
  <c r="AB29" i="10"/>
  <c r="AC29" i="10" s="1"/>
  <c r="AB27" i="10"/>
  <c r="AC27" i="10" s="1"/>
  <c r="AB26" i="10"/>
  <c r="AC26" i="10" s="1"/>
  <c r="AB25" i="10"/>
  <c r="AC25" i="10" s="1"/>
  <c r="AB24" i="10"/>
  <c r="AC24" i="10" s="1"/>
  <c r="AB23" i="10"/>
  <c r="AC23" i="10" s="1"/>
  <c r="AB21" i="10"/>
  <c r="AC21" i="10" s="1"/>
  <c r="AB20" i="10"/>
  <c r="AC20" i="10" s="1"/>
  <c r="AB19" i="10"/>
  <c r="AC19" i="10" s="1"/>
  <c r="AB18" i="10"/>
  <c r="AC18" i="10" s="1"/>
  <c r="AB17" i="10"/>
  <c r="AC17" i="10" s="1"/>
  <c r="AB16" i="10"/>
  <c r="AC16" i="10" s="1"/>
  <c r="AB15" i="10"/>
  <c r="AC15" i="10" s="1"/>
  <c r="AB14" i="10"/>
  <c r="AC14" i="10" s="1"/>
  <c r="AB13" i="10"/>
  <c r="AC13" i="10" s="1"/>
  <c r="AB12" i="10"/>
  <c r="AC12" i="10" s="1"/>
  <c r="AB11" i="10"/>
  <c r="AC11" i="10" s="1"/>
  <c r="AB10" i="10"/>
  <c r="AC10" i="10" s="1"/>
  <c r="AB9" i="10"/>
  <c r="AC9" i="10" s="1"/>
  <c r="AB8" i="10"/>
  <c r="AC8" i="10" s="1"/>
  <c r="AB7" i="10"/>
  <c r="AC7" i="10" s="1"/>
  <c r="AB5" i="10"/>
  <c r="AC5" i="10" s="1"/>
  <c r="AB3" i="10"/>
  <c r="AC3" i="10" s="1"/>
  <c r="AB2" i="10"/>
  <c r="AD2" i="10" s="1"/>
  <c r="X402" i="10"/>
  <c r="Y402" i="10" s="1"/>
  <c r="X401" i="10"/>
  <c r="Y401" i="10" s="1"/>
  <c r="X381" i="10"/>
  <c r="Y381" i="10" s="1"/>
  <c r="X371" i="10"/>
  <c r="Y371" i="10" s="1"/>
  <c r="X363" i="10"/>
  <c r="Y363" i="10" s="1"/>
  <c r="X346" i="10"/>
  <c r="Y346" i="10" s="1"/>
  <c r="X320" i="10"/>
  <c r="Y320" i="10" s="1"/>
  <c r="X314" i="10"/>
  <c r="Y314" i="10" s="1"/>
  <c r="X301" i="10"/>
  <c r="Y301" i="10" s="1"/>
  <c r="X288" i="10"/>
  <c r="Y288" i="10" s="1"/>
  <c r="X285" i="10"/>
  <c r="Y285" i="10" s="1"/>
  <c r="X284" i="10"/>
  <c r="Y284" i="10" s="1"/>
  <c r="X275" i="10"/>
  <c r="Y275" i="10" s="1"/>
  <c r="X254" i="10"/>
  <c r="Y254" i="10" s="1"/>
  <c r="X251" i="10"/>
  <c r="Y251" i="10" s="1"/>
  <c r="X240" i="10"/>
  <c r="Y240" i="10" s="1"/>
  <c r="X239" i="10"/>
  <c r="Y239" i="10" s="1"/>
  <c r="X236" i="10"/>
  <c r="Y236" i="10" s="1"/>
  <c r="X235" i="10"/>
  <c r="Y235" i="10" s="1"/>
  <c r="X232" i="10"/>
  <c r="Y232" i="10" s="1"/>
  <c r="X229" i="10"/>
  <c r="Y229" i="10" s="1"/>
  <c r="X227" i="10"/>
  <c r="Y227" i="10" s="1"/>
  <c r="X223" i="10"/>
  <c r="Y223" i="10" s="1"/>
  <c r="X221" i="10"/>
  <c r="Y221" i="10" s="1"/>
  <c r="X220" i="10"/>
  <c r="Y220" i="10" s="1"/>
  <c r="X218" i="10"/>
  <c r="Y218" i="10" s="1"/>
  <c r="X214" i="10"/>
  <c r="Y214" i="10" s="1"/>
  <c r="X210" i="10"/>
  <c r="Y210" i="10" s="1"/>
  <c r="X209" i="10"/>
  <c r="Y209" i="10" s="1"/>
  <c r="X208" i="10"/>
  <c r="Y208" i="10" s="1"/>
  <c r="X206" i="10"/>
  <c r="Y206" i="10" s="1"/>
  <c r="X201" i="10"/>
  <c r="Y201" i="10" s="1"/>
  <c r="X200" i="10"/>
  <c r="Y200" i="10" s="1"/>
  <c r="X199" i="10"/>
  <c r="Y199" i="10" s="1"/>
  <c r="X198" i="10"/>
  <c r="Y198" i="10" s="1"/>
  <c r="X197" i="10"/>
  <c r="Y197" i="10" s="1"/>
  <c r="X193" i="10"/>
  <c r="Y193" i="10" s="1"/>
  <c r="X192" i="10"/>
  <c r="Y192" i="10" s="1"/>
  <c r="X190" i="10"/>
  <c r="Y190" i="10" s="1"/>
  <c r="X188" i="10"/>
  <c r="Y188" i="10" s="1"/>
  <c r="X186" i="10"/>
  <c r="Y186" i="10" s="1"/>
  <c r="X184" i="10"/>
  <c r="Y184" i="10" s="1"/>
  <c r="X183" i="10"/>
  <c r="Y183" i="10" s="1"/>
  <c r="X182" i="10"/>
  <c r="Y182" i="10" s="1"/>
  <c r="X181" i="10"/>
  <c r="Y181" i="10" s="1"/>
  <c r="X180" i="10"/>
  <c r="Y180" i="10" s="1"/>
  <c r="X179" i="10"/>
  <c r="Y179" i="10" s="1"/>
  <c r="X178" i="10"/>
  <c r="Y178" i="10" s="1"/>
  <c r="X176" i="10"/>
  <c r="Y176" i="10" s="1"/>
  <c r="X173" i="10"/>
  <c r="Y173" i="10" s="1"/>
  <c r="X171" i="10"/>
  <c r="Y171" i="10" s="1"/>
  <c r="X170" i="10"/>
  <c r="Y170" i="10" s="1"/>
  <c r="X169" i="10"/>
  <c r="Y169" i="10" s="1"/>
  <c r="X166" i="10"/>
  <c r="Y166" i="10" s="1"/>
  <c r="X165" i="10"/>
  <c r="Y165" i="10" s="1"/>
  <c r="X164" i="10"/>
  <c r="Y164" i="10" s="1"/>
  <c r="X163" i="10"/>
  <c r="Y163" i="10" s="1"/>
  <c r="X162" i="10"/>
  <c r="Y162" i="10" s="1"/>
  <c r="X161" i="10"/>
  <c r="Y161" i="10" s="1"/>
  <c r="X160" i="10"/>
  <c r="Y160" i="10" s="1"/>
  <c r="X159" i="10"/>
  <c r="Y159" i="10" s="1"/>
  <c r="X158" i="10"/>
  <c r="Z158" i="10" s="1"/>
  <c r="X156" i="10"/>
  <c r="Y156" i="10" s="1"/>
  <c r="X155" i="10"/>
  <c r="Y155" i="10" s="1"/>
  <c r="X153" i="10"/>
  <c r="Y153" i="10" s="1"/>
  <c r="X151" i="10"/>
  <c r="Y151" i="10" s="1"/>
  <c r="X150" i="10"/>
  <c r="Y150" i="10" s="1"/>
  <c r="X148" i="10"/>
  <c r="Y148" i="10" s="1"/>
  <c r="X147" i="10"/>
  <c r="Y147" i="10" s="1"/>
  <c r="X146" i="10"/>
  <c r="Y146" i="10" s="1"/>
  <c r="X145" i="10"/>
  <c r="Y145" i="10" s="1"/>
  <c r="X144" i="10"/>
  <c r="Y144" i="10" s="1"/>
  <c r="X143" i="10"/>
  <c r="Y143" i="10" s="1"/>
  <c r="X142" i="10"/>
  <c r="Z142" i="10" s="1"/>
  <c r="X140" i="10"/>
  <c r="Y140" i="10" s="1"/>
  <c r="X138" i="10"/>
  <c r="Y138" i="10" s="1"/>
  <c r="X137" i="10"/>
  <c r="Y137" i="10" s="1"/>
  <c r="X136" i="10"/>
  <c r="Y136" i="10" s="1"/>
  <c r="X135" i="10"/>
  <c r="Y135" i="10" s="1"/>
  <c r="X134" i="10"/>
  <c r="Y134" i="10" s="1"/>
  <c r="X133" i="10"/>
  <c r="Y133" i="10" s="1"/>
  <c r="X132" i="10"/>
  <c r="Y132" i="10" s="1"/>
  <c r="X129" i="10"/>
  <c r="Y129" i="10" s="1"/>
  <c r="X127" i="10"/>
  <c r="Y127" i="10" s="1"/>
  <c r="X126" i="10"/>
  <c r="Y126" i="10" s="1"/>
  <c r="X125" i="10"/>
  <c r="Y125" i="10" s="1"/>
  <c r="X124" i="10"/>
  <c r="Y124" i="10" s="1"/>
  <c r="X123" i="10"/>
  <c r="Y123" i="10" s="1"/>
  <c r="X122" i="10"/>
  <c r="Y122" i="10" s="1"/>
  <c r="X119" i="10"/>
  <c r="Y119" i="10" s="1"/>
  <c r="X118" i="10"/>
  <c r="Y118" i="10" s="1"/>
  <c r="X117" i="10"/>
  <c r="Y117" i="10" s="1"/>
  <c r="X116" i="10"/>
  <c r="Y116" i="10" s="1"/>
  <c r="X115" i="10"/>
  <c r="Y115" i="10" s="1"/>
  <c r="X114" i="10"/>
  <c r="Y114" i="10" s="1"/>
  <c r="X113" i="10"/>
  <c r="Y113" i="10" s="1"/>
  <c r="X112" i="10"/>
  <c r="Y112" i="10" s="1"/>
  <c r="X110" i="10"/>
  <c r="Y110" i="10" s="1"/>
  <c r="X109" i="10"/>
  <c r="Y109" i="10" s="1"/>
  <c r="X108" i="10"/>
  <c r="Y108" i="10" s="1"/>
  <c r="X107" i="10"/>
  <c r="Y107" i="10" s="1"/>
  <c r="X106" i="10"/>
  <c r="Y106" i="10" s="1"/>
  <c r="X105" i="10"/>
  <c r="Y105" i="10" s="1"/>
  <c r="X104" i="10"/>
  <c r="Y104" i="10" s="1"/>
  <c r="X102" i="10"/>
  <c r="Y102" i="10" s="1"/>
  <c r="X101" i="10"/>
  <c r="Y101" i="10" s="1"/>
  <c r="X100" i="10"/>
  <c r="Y100" i="10" s="1"/>
  <c r="X99" i="10"/>
  <c r="Y99" i="10" s="1"/>
  <c r="X98" i="10"/>
  <c r="Y98" i="10" s="1"/>
  <c r="Z95" i="10"/>
  <c r="X95" i="10"/>
  <c r="Y95" i="10" s="1"/>
  <c r="X94" i="10"/>
  <c r="Y94" i="10" s="1"/>
  <c r="X93" i="10"/>
  <c r="Y93" i="10" s="1"/>
  <c r="X91" i="10"/>
  <c r="Y91" i="10" s="1"/>
  <c r="X90" i="10"/>
  <c r="Y90" i="10" s="1"/>
  <c r="X89" i="10"/>
  <c r="Y89" i="10" s="1"/>
  <c r="X88" i="10"/>
  <c r="Y88" i="10" s="1"/>
  <c r="X86" i="10"/>
  <c r="Y86" i="10" s="1"/>
  <c r="X84" i="10"/>
  <c r="Y84" i="10" s="1"/>
  <c r="X82" i="10"/>
  <c r="Y82" i="10" s="1"/>
  <c r="X81" i="10"/>
  <c r="Y81" i="10" s="1"/>
  <c r="X80" i="10"/>
  <c r="Y80" i="10" s="1"/>
  <c r="X79" i="10"/>
  <c r="Y79" i="10" s="1"/>
  <c r="X78" i="10"/>
  <c r="Y78" i="10" s="1"/>
  <c r="X77" i="10"/>
  <c r="Y77" i="10" s="1"/>
  <c r="X76" i="10"/>
  <c r="Y76" i="10" s="1"/>
  <c r="X75" i="10"/>
  <c r="Y75" i="10" s="1"/>
  <c r="X74" i="10"/>
  <c r="Y74" i="10" s="1"/>
  <c r="X73" i="10"/>
  <c r="Y73" i="10" s="1"/>
  <c r="X72" i="10"/>
  <c r="Y72" i="10" s="1"/>
  <c r="X70" i="10"/>
  <c r="Y70" i="10" s="1"/>
  <c r="X69" i="10"/>
  <c r="Z69" i="10" s="1"/>
  <c r="X67" i="10"/>
  <c r="Y67" i="10" s="1"/>
  <c r="X66" i="10"/>
  <c r="Y66" i="10" s="1"/>
  <c r="X64" i="10"/>
  <c r="Y64" i="10" s="1"/>
  <c r="X62" i="10"/>
  <c r="Z62" i="10" s="1"/>
  <c r="X61" i="10"/>
  <c r="Y61" i="10" s="1"/>
  <c r="X59" i="10"/>
  <c r="Y59" i="10" s="1"/>
  <c r="X58" i="10"/>
  <c r="Y58" i="10" s="1"/>
  <c r="X57" i="10"/>
  <c r="Z57" i="10" s="1"/>
  <c r="X56" i="10"/>
  <c r="Y56" i="10" s="1"/>
  <c r="X55" i="10"/>
  <c r="Y55" i="10" s="1"/>
  <c r="X54" i="10"/>
  <c r="Y54" i="10" s="1"/>
  <c r="X53" i="10"/>
  <c r="Y53" i="10" s="1"/>
  <c r="X52" i="10"/>
  <c r="Y52" i="10" s="1"/>
  <c r="X51" i="10"/>
  <c r="Y51" i="10" s="1"/>
  <c r="X50" i="10"/>
  <c r="Y50" i="10" s="1"/>
  <c r="X49" i="10"/>
  <c r="Z49" i="10" s="1"/>
  <c r="X48" i="10"/>
  <c r="Y48" i="10" s="1"/>
  <c r="X47" i="10"/>
  <c r="Y47" i="10" s="1"/>
  <c r="X46" i="10"/>
  <c r="Y46" i="10" s="1"/>
  <c r="X45" i="10"/>
  <c r="Z45" i="10" s="1"/>
  <c r="X43" i="10"/>
  <c r="Y43" i="10" s="1"/>
  <c r="X42" i="10"/>
  <c r="Y42" i="10" s="1"/>
  <c r="X38" i="10"/>
  <c r="Y38" i="10" s="1"/>
  <c r="X37" i="10"/>
  <c r="Y37" i="10" s="1"/>
  <c r="X36" i="10"/>
  <c r="Y36" i="10" s="1"/>
  <c r="X35" i="10"/>
  <c r="Y35" i="10" s="1"/>
  <c r="X34" i="10"/>
  <c r="Z34" i="10" s="1"/>
  <c r="X33" i="10"/>
  <c r="Y33" i="10" s="1"/>
  <c r="X32" i="10"/>
  <c r="Y32" i="10" s="1"/>
  <c r="X31" i="10"/>
  <c r="Y31" i="10" s="1"/>
  <c r="X30" i="10"/>
  <c r="Y30" i="10" s="1"/>
  <c r="X29" i="10"/>
  <c r="Y29" i="10" s="1"/>
  <c r="X27" i="10"/>
  <c r="Y27" i="10" s="1"/>
  <c r="X26" i="10"/>
  <c r="Y26" i="10" s="1"/>
  <c r="X25" i="10"/>
  <c r="Z25" i="10" s="1"/>
  <c r="X24" i="10"/>
  <c r="Y24" i="10" s="1"/>
  <c r="X23" i="10"/>
  <c r="Y23" i="10" s="1"/>
  <c r="X21" i="10"/>
  <c r="Y21" i="10" s="1"/>
  <c r="X20" i="10"/>
  <c r="Y20" i="10" s="1"/>
  <c r="X19" i="10"/>
  <c r="Y19" i="10" s="1"/>
  <c r="X18" i="10"/>
  <c r="Y18" i="10" s="1"/>
  <c r="X17" i="10"/>
  <c r="Y17" i="10" s="1"/>
  <c r="X16" i="10"/>
  <c r="Z16" i="10" s="1"/>
  <c r="X15" i="10"/>
  <c r="Y15" i="10" s="1"/>
  <c r="X14" i="10"/>
  <c r="Y14" i="10" s="1"/>
  <c r="X13" i="10"/>
  <c r="Y13" i="10" s="1"/>
  <c r="X12" i="10"/>
  <c r="Y12" i="10" s="1"/>
  <c r="X11" i="10"/>
  <c r="Y11" i="10" s="1"/>
  <c r="X10" i="10"/>
  <c r="Y10" i="10" s="1"/>
  <c r="X9" i="10"/>
  <c r="Y9" i="10" s="1"/>
  <c r="X8" i="10"/>
  <c r="Z8" i="10" s="1"/>
  <c r="X7" i="10"/>
  <c r="Y7" i="10" s="1"/>
  <c r="X5" i="10"/>
  <c r="Y5" i="10" s="1"/>
  <c r="X3" i="10"/>
  <c r="Y3" i="10" s="1"/>
  <c r="X2" i="10"/>
  <c r="Y2" i="10" s="1"/>
  <c r="Q414" i="10"/>
  <c r="R414" i="10" s="1"/>
  <c r="Q413" i="10"/>
  <c r="R413" i="10" s="1"/>
  <c r="Q412" i="10"/>
  <c r="R412" i="10" s="1"/>
  <c r="Q411" i="10"/>
  <c r="R411" i="10" s="1"/>
  <c r="Q410" i="10"/>
  <c r="R410" i="10" s="1"/>
  <c r="Q409" i="10"/>
  <c r="R409" i="10" s="1"/>
  <c r="Q408" i="10"/>
  <c r="R408" i="10" s="1"/>
  <c r="Q407" i="10"/>
  <c r="R407" i="10" s="1"/>
  <c r="Q406" i="10"/>
  <c r="R406" i="10" s="1"/>
  <c r="Q405" i="10"/>
  <c r="R405" i="10" s="1"/>
  <c r="Q404" i="10"/>
  <c r="R404" i="10" s="1"/>
  <c r="Q403" i="10"/>
  <c r="R403" i="10" s="1"/>
  <c r="Q402" i="10"/>
  <c r="R402" i="10" s="1"/>
  <c r="Q401" i="10"/>
  <c r="R401" i="10" s="1"/>
  <c r="Q400" i="10"/>
  <c r="R400" i="10" s="1"/>
  <c r="Q399" i="10"/>
  <c r="R399" i="10" s="1"/>
  <c r="Q398" i="10"/>
  <c r="R398" i="10" s="1"/>
  <c r="Q397" i="10"/>
  <c r="R397" i="10" s="1"/>
  <c r="Q396" i="10"/>
  <c r="R396" i="10" s="1"/>
  <c r="Q395" i="10"/>
  <c r="R395" i="10" s="1"/>
  <c r="Q394" i="10"/>
  <c r="R394" i="10" s="1"/>
  <c r="Q393" i="10"/>
  <c r="R393" i="10" s="1"/>
  <c r="Q392" i="10"/>
  <c r="R392" i="10" s="1"/>
  <c r="Q391" i="10"/>
  <c r="R391" i="10" s="1"/>
  <c r="Q390" i="10"/>
  <c r="R390" i="10" s="1"/>
  <c r="Q389" i="10"/>
  <c r="R389" i="10" s="1"/>
  <c r="Q388" i="10"/>
  <c r="R388" i="10" s="1"/>
  <c r="Q387" i="10"/>
  <c r="R387" i="10" s="1"/>
  <c r="Q386" i="10"/>
  <c r="R386" i="10" s="1"/>
  <c r="Q385" i="10"/>
  <c r="R385" i="10" s="1"/>
  <c r="Q384" i="10"/>
  <c r="R384" i="10" s="1"/>
  <c r="Q383" i="10"/>
  <c r="R383" i="10" s="1"/>
  <c r="Q382" i="10"/>
  <c r="R382" i="10" s="1"/>
  <c r="Q381" i="10"/>
  <c r="R381" i="10" s="1"/>
  <c r="Q380" i="10"/>
  <c r="R380" i="10" s="1"/>
  <c r="Q379" i="10"/>
  <c r="R379" i="10" s="1"/>
  <c r="Q378" i="10"/>
  <c r="R378" i="10" s="1"/>
  <c r="Q377" i="10"/>
  <c r="R377" i="10" s="1"/>
  <c r="Q376" i="10"/>
  <c r="R376" i="10" s="1"/>
  <c r="Q375" i="10"/>
  <c r="R375" i="10" s="1"/>
  <c r="Q374" i="10"/>
  <c r="R374" i="10" s="1"/>
  <c r="Q373" i="10"/>
  <c r="R373" i="10" s="1"/>
  <c r="Q372" i="10"/>
  <c r="R372" i="10" s="1"/>
  <c r="Q371" i="10"/>
  <c r="R371" i="10" s="1"/>
  <c r="Q370" i="10"/>
  <c r="R370" i="10" s="1"/>
  <c r="Q369" i="10"/>
  <c r="R369" i="10" s="1"/>
  <c r="Q368" i="10"/>
  <c r="R368" i="10" s="1"/>
  <c r="Q367" i="10"/>
  <c r="R367" i="10" s="1"/>
  <c r="Q366" i="10"/>
  <c r="R366" i="10" s="1"/>
  <c r="Q365" i="10"/>
  <c r="R365" i="10" s="1"/>
  <c r="Q364" i="10"/>
  <c r="R364" i="10" s="1"/>
  <c r="Q363" i="10"/>
  <c r="R363" i="10" s="1"/>
  <c r="Q362" i="10"/>
  <c r="R362" i="10" s="1"/>
  <c r="Q361" i="10"/>
  <c r="R361" i="10" s="1"/>
  <c r="Q360" i="10"/>
  <c r="R360" i="10" s="1"/>
  <c r="Q359" i="10"/>
  <c r="R359" i="10" s="1"/>
  <c r="Q358" i="10"/>
  <c r="R358" i="10" s="1"/>
  <c r="Q357" i="10"/>
  <c r="R357" i="10" s="1"/>
  <c r="Q356" i="10"/>
  <c r="R356" i="10" s="1"/>
  <c r="Q355" i="10"/>
  <c r="R355" i="10" s="1"/>
  <c r="Q354" i="10"/>
  <c r="R354" i="10" s="1"/>
  <c r="Q353" i="10"/>
  <c r="R353" i="10" s="1"/>
  <c r="Q352" i="10"/>
  <c r="R352" i="10" s="1"/>
  <c r="Q351" i="10"/>
  <c r="R351" i="10" s="1"/>
  <c r="Q350" i="10"/>
  <c r="R350" i="10" s="1"/>
  <c r="Q349" i="10"/>
  <c r="R349" i="10" s="1"/>
  <c r="Q348" i="10"/>
  <c r="R348" i="10" s="1"/>
  <c r="Q347" i="10"/>
  <c r="R347" i="10" s="1"/>
  <c r="Q346" i="10"/>
  <c r="R346" i="10" s="1"/>
  <c r="Q345" i="10"/>
  <c r="R345" i="10" s="1"/>
  <c r="Q344" i="10"/>
  <c r="R344" i="10" s="1"/>
  <c r="Q343" i="10"/>
  <c r="R343" i="10" s="1"/>
  <c r="Q342" i="10"/>
  <c r="R342" i="10" s="1"/>
  <c r="Q341" i="10"/>
  <c r="R341" i="10" s="1"/>
  <c r="Q340" i="10"/>
  <c r="R340" i="10" s="1"/>
  <c r="Q339" i="10"/>
  <c r="R339" i="10" s="1"/>
  <c r="Q338" i="10"/>
  <c r="R338" i="10" s="1"/>
  <c r="Q337" i="10"/>
  <c r="R337" i="10" s="1"/>
  <c r="Q336" i="10"/>
  <c r="R336" i="10" s="1"/>
  <c r="Q335" i="10"/>
  <c r="R335" i="10" s="1"/>
  <c r="Q334" i="10"/>
  <c r="R334" i="10" s="1"/>
  <c r="Q333" i="10"/>
  <c r="R333" i="10" s="1"/>
  <c r="Q332" i="10"/>
  <c r="R332" i="10" s="1"/>
  <c r="Q331" i="10"/>
  <c r="R331" i="10" s="1"/>
  <c r="Q330" i="10"/>
  <c r="R330" i="10" s="1"/>
  <c r="Q329" i="10"/>
  <c r="R329" i="10" s="1"/>
  <c r="Q328" i="10"/>
  <c r="R328" i="10" s="1"/>
  <c r="Q327" i="10"/>
  <c r="R327" i="10" s="1"/>
  <c r="Q326" i="10"/>
  <c r="R326" i="10" s="1"/>
  <c r="Q325" i="10"/>
  <c r="R325" i="10" s="1"/>
  <c r="Q324" i="10"/>
  <c r="R324" i="10" s="1"/>
  <c r="Q323" i="10"/>
  <c r="R323" i="10" s="1"/>
  <c r="Q322" i="10"/>
  <c r="R322" i="10" s="1"/>
  <c r="Q321" i="10"/>
  <c r="R321" i="10" s="1"/>
  <c r="Q320" i="10"/>
  <c r="R320" i="10" s="1"/>
  <c r="Q319" i="10"/>
  <c r="R319" i="10" s="1"/>
  <c r="Q318" i="10"/>
  <c r="R318" i="10" s="1"/>
  <c r="Q317" i="10"/>
  <c r="R317" i="10" s="1"/>
  <c r="Q316" i="10"/>
  <c r="R316" i="10" s="1"/>
  <c r="Q315" i="10"/>
  <c r="R315" i="10" s="1"/>
  <c r="Q314" i="10"/>
  <c r="R314" i="10" s="1"/>
  <c r="Q313" i="10"/>
  <c r="R313" i="10" s="1"/>
  <c r="Q312" i="10"/>
  <c r="R312" i="10" s="1"/>
  <c r="Q311" i="10"/>
  <c r="R311" i="10" s="1"/>
  <c r="Q310" i="10"/>
  <c r="R310" i="10" s="1"/>
  <c r="Q309" i="10"/>
  <c r="R309" i="10" s="1"/>
  <c r="Q308" i="10"/>
  <c r="R308" i="10" s="1"/>
  <c r="Q307" i="10"/>
  <c r="R307" i="10" s="1"/>
  <c r="Q306" i="10"/>
  <c r="R306" i="10" s="1"/>
  <c r="Q305" i="10"/>
  <c r="R305" i="10" s="1"/>
  <c r="Q304" i="10"/>
  <c r="R304" i="10" s="1"/>
  <c r="Q303" i="10"/>
  <c r="R303" i="10" s="1"/>
  <c r="Q302" i="10"/>
  <c r="R302" i="10" s="1"/>
  <c r="Q301" i="10"/>
  <c r="R301" i="10" s="1"/>
  <c r="Q300" i="10"/>
  <c r="R300" i="10" s="1"/>
  <c r="Q299" i="10"/>
  <c r="R299" i="10" s="1"/>
  <c r="Q298" i="10"/>
  <c r="R298" i="10" s="1"/>
  <c r="Q297" i="10"/>
  <c r="R297" i="10" s="1"/>
  <c r="Q296" i="10"/>
  <c r="R296" i="10" s="1"/>
  <c r="Q295" i="10"/>
  <c r="R295" i="10" s="1"/>
  <c r="Q294" i="10"/>
  <c r="R294" i="10" s="1"/>
  <c r="Q293" i="10"/>
  <c r="R293" i="10" s="1"/>
  <c r="Q292" i="10"/>
  <c r="R292" i="10" s="1"/>
  <c r="Q291" i="10"/>
  <c r="R291" i="10" s="1"/>
  <c r="Q290" i="10"/>
  <c r="R290" i="10" s="1"/>
  <c r="Q289" i="10"/>
  <c r="R289" i="10" s="1"/>
  <c r="Q288" i="10"/>
  <c r="R288" i="10" s="1"/>
  <c r="Q287" i="10"/>
  <c r="R287" i="10" s="1"/>
  <c r="Q286" i="10"/>
  <c r="R286" i="10" s="1"/>
  <c r="Q285" i="10"/>
  <c r="R285" i="10" s="1"/>
  <c r="Q284" i="10"/>
  <c r="R284" i="10" s="1"/>
  <c r="Q283" i="10"/>
  <c r="R283" i="10" s="1"/>
  <c r="Q282" i="10"/>
  <c r="R282" i="10" s="1"/>
  <c r="Q281" i="10"/>
  <c r="R281" i="10" s="1"/>
  <c r="Q280" i="10"/>
  <c r="R280" i="10" s="1"/>
  <c r="Q279" i="10"/>
  <c r="R279" i="10" s="1"/>
  <c r="Q278" i="10"/>
  <c r="R278" i="10" s="1"/>
  <c r="Q277" i="10"/>
  <c r="R277" i="10" s="1"/>
  <c r="Q276" i="10"/>
  <c r="R276" i="10" s="1"/>
  <c r="Q275" i="10"/>
  <c r="R275" i="10" s="1"/>
  <c r="Q274" i="10"/>
  <c r="R274" i="10" s="1"/>
  <c r="Q273" i="10"/>
  <c r="R273" i="10" s="1"/>
  <c r="Q272" i="10"/>
  <c r="R272" i="10" s="1"/>
  <c r="Q271" i="10"/>
  <c r="R271" i="10" s="1"/>
  <c r="Q270" i="10"/>
  <c r="R270" i="10" s="1"/>
  <c r="Q269" i="10"/>
  <c r="R269" i="10" s="1"/>
  <c r="Q268" i="10"/>
  <c r="R268" i="10" s="1"/>
  <c r="Q267" i="10"/>
  <c r="R267" i="10" s="1"/>
  <c r="Q266" i="10"/>
  <c r="R266" i="10" s="1"/>
  <c r="Q265" i="10"/>
  <c r="R265" i="10" s="1"/>
  <c r="Q264" i="10"/>
  <c r="R264" i="10" s="1"/>
  <c r="Q263" i="10"/>
  <c r="R263" i="10" s="1"/>
  <c r="Q262" i="10"/>
  <c r="R262" i="10" s="1"/>
  <c r="Q261" i="10"/>
  <c r="R261" i="10" s="1"/>
  <c r="Q260" i="10"/>
  <c r="R260" i="10" s="1"/>
  <c r="Q259" i="10"/>
  <c r="R259" i="10" s="1"/>
  <c r="Q258" i="10"/>
  <c r="R258" i="10" s="1"/>
  <c r="Q257" i="10"/>
  <c r="R257" i="10" s="1"/>
  <c r="Q256" i="10"/>
  <c r="R256" i="10" s="1"/>
  <c r="Q255" i="10"/>
  <c r="R255" i="10" s="1"/>
  <c r="Q254" i="10"/>
  <c r="R254" i="10" s="1"/>
  <c r="Q253" i="10"/>
  <c r="R253" i="10" s="1"/>
  <c r="Q252" i="10"/>
  <c r="R252" i="10" s="1"/>
  <c r="Q251" i="10"/>
  <c r="R251" i="10" s="1"/>
  <c r="Q250" i="10"/>
  <c r="R250" i="10" s="1"/>
  <c r="Q249" i="10"/>
  <c r="R249" i="10" s="1"/>
  <c r="Q248" i="10"/>
  <c r="R248" i="10" s="1"/>
  <c r="Q247" i="10"/>
  <c r="R247" i="10" s="1"/>
  <c r="Q246" i="10"/>
  <c r="R246" i="10" s="1"/>
  <c r="Q245" i="10"/>
  <c r="R245" i="10" s="1"/>
  <c r="Q244" i="10"/>
  <c r="R244" i="10" s="1"/>
  <c r="Q243" i="10"/>
  <c r="R243" i="10" s="1"/>
  <c r="Q242" i="10"/>
  <c r="R242" i="10" s="1"/>
  <c r="Q241" i="10"/>
  <c r="R241" i="10" s="1"/>
  <c r="Q240" i="10"/>
  <c r="R240" i="10" s="1"/>
  <c r="Q239" i="10"/>
  <c r="R239" i="10" s="1"/>
  <c r="Q238" i="10"/>
  <c r="R238" i="10" s="1"/>
  <c r="Q237" i="10"/>
  <c r="R237" i="10" s="1"/>
  <c r="Q236" i="10"/>
  <c r="R236" i="10" s="1"/>
  <c r="Q235" i="10"/>
  <c r="R235" i="10" s="1"/>
  <c r="Q234" i="10"/>
  <c r="R234" i="10" s="1"/>
  <c r="Q233" i="10"/>
  <c r="R233" i="10" s="1"/>
  <c r="Q232" i="10"/>
  <c r="R232" i="10" s="1"/>
  <c r="Q231" i="10"/>
  <c r="R231" i="10" s="1"/>
  <c r="Q230" i="10"/>
  <c r="R230" i="10" s="1"/>
  <c r="Q229" i="10"/>
  <c r="R229" i="10" s="1"/>
  <c r="Q228" i="10"/>
  <c r="R228" i="10" s="1"/>
  <c r="Q227" i="10"/>
  <c r="R227" i="10" s="1"/>
  <c r="Q226" i="10"/>
  <c r="R226" i="10" s="1"/>
  <c r="Q225" i="10"/>
  <c r="R225" i="10" s="1"/>
  <c r="Q224" i="10"/>
  <c r="R224" i="10" s="1"/>
  <c r="Q223" i="10"/>
  <c r="R223" i="10" s="1"/>
  <c r="Q222" i="10"/>
  <c r="R222" i="10" s="1"/>
  <c r="Q221" i="10"/>
  <c r="R221" i="10" s="1"/>
  <c r="Q220" i="10"/>
  <c r="R220" i="10" s="1"/>
  <c r="Q219" i="10"/>
  <c r="R219" i="10" s="1"/>
  <c r="Q218" i="10"/>
  <c r="R218" i="10" s="1"/>
  <c r="Q217" i="10"/>
  <c r="R217" i="10" s="1"/>
  <c r="Q216" i="10"/>
  <c r="R216" i="10" s="1"/>
  <c r="Q215" i="10"/>
  <c r="R215" i="10" s="1"/>
  <c r="Q214" i="10"/>
  <c r="R214" i="10" s="1"/>
  <c r="Q213" i="10"/>
  <c r="R213" i="10" s="1"/>
  <c r="Q212" i="10"/>
  <c r="R212" i="10" s="1"/>
  <c r="Q211" i="10"/>
  <c r="R211" i="10" s="1"/>
  <c r="Q210" i="10"/>
  <c r="R210" i="10" s="1"/>
  <c r="Q209" i="10"/>
  <c r="R209" i="10" s="1"/>
  <c r="Q208" i="10"/>
  <c r="R208" i="10" s="1"/>
  <c r="Q207" i="10"/>
  <c r="R207" i="10" s="1"/>
  <c r="Q206" i="10"/>
  <c r="R206" i="10" s="1"/>
  <c r="Q205" i="10"/>
  <c r="R205" i="10" s="1"/>
  <c r="Q204" i="10"/>
  <c r="R204" i="10" s="1"/>
  <c r="Q203" i="10"/>
  <c r="R203" i="10" s="1"/>
  <c r="Q202" i="10"/>
  <c r="R202" i="10" s="1"/>
  <c r="Q201" i="10"/>
  <c r="R201" i="10" s="1"/>
  <c r="Q200" i="10"/>
  <c r="R200" i="10" s="1"/>
  <c r="Q199" i="10"/>
  <c r="R199" i="10" s="1"/>
  <c r="Q198" i="10"/>
  <c r="R198" i="10" s="1"/>
  <c r="Q197" i="10"/>
  <c r="R197" i="10" s="1"/>
  <c r="Q196" i="10"/>
  <c r="R196" i="10" s="1"/>
  <c r="Q195" i="10"/>
  <c r="R195" i="10" s="1"/>
  <c r="Q194" i="10"/>
  <c r="R194" i="10" s="1"/>
  <c r="Q193" i="10"/>
  <c r="R193" i="10" s="1"/>
  <c r="Q192" i="10"/>
  <c r="R192" i="10" s="1"/>
  <c r="Q191" i="10"/>
  <c r="R191" i="10" s="1"/>
  <c r="Q190" i="10"/>
  <c r="R190" i="10" s="1"/>
  <c r="Q189" i="10"/>
  <c r="R189" i="10" s="1"/>
  <c r="Q188" i="10"/>
  <c r="R188" i="10" s="1"/>
  <c r="Q187" i="10"/>
  <c r="R187" i="10" s="1"/>
  <c r="Q186" i="10"/>
  <c r="R186" i="10" s="1"/>
  <c r="Q185" i="10"/>
  <c r="R185" i="10" s="1"/>
  <c r="Q184" i="10"/>
  <c r="R184" i="10" s="1"/>
  <c r="Q183" i="10"/>
  <c r="R183" i="10" s="1"/>
  <c r="Q182" i="10"/>
  <c r="R182" i="10" s="1"/>
  <c r="Q181" i="10"/>
  <c r="R181" i="10" s="1"/>
  <c r="Q180" i="10"/>
  <c r="R180" i="10" s="1"/>
  <c r="Q179" i="10"/>
  <c r="R179" i="10" s="1"/>
  <c r="Q178" i="10"/>
  <c r="R178" i="10" s="1"/>
  <c r="Q177" i="10"/>
  <c r="R177" i="10" s="1"/>
  <c r="Q176" i="10"/>
  <c r="R176" i="10" s="1"/>
  <c r="Q175" i="10"/>
  <c r="R175" i="10" s="1"/>
  <c r="Q174" i="10"/>
  <c r="R174" i="10" s="1"/>
  <c r="Q173" i="10"/>
  <c r="R173" i="10" s="1"/>
  <c r="Q172" i="10"/>
  <c r="R172" i="10" s="1"/>
  <c r="Q171" i="10"/>
  <c r="R171" i="10" s="1"/>
  <c r="Q170" i="10"/>
  <c r="R170" i="10" s="1"/>
  <c r="Q169" i="10"/>
  <c r="R169" i="10" s="1"/>
  <c r="Q168" i="10"/>
  <c r="R168" i="10" s="1"/>
  <c r="Q167" i="10"/>
  <c r="R167" i="10" s="1"/>
  <c r="Q166" i="10"/>
  <c r="R166" i="10" s="1"/>
  <c r="Q165" i="10"/>
  <c r="R165" i="10" s="1"/>
  <c r="Q164" i="10"/>
  <c r="R164" i="10" s="1"/>
  <c r="Q163" i="10"/>
  <c r="R163" i="10" s="1"/>
  <c r="Q162" i="10"/>
  <c r="R162" i="10" s="1"/>
  <c r="Q161" i="10"/>
  <c r="R161" i="10" s="1"/>
  <c r="Q160" i="10"/>
  <c r="R160" i="10" s="1"/>
  <c r="Q159" i="10"/>
  <c r="R159" i="10" s="1"/>
  <c r="Q158" i="10"/>
  <c r="R158" i="10" s="1"/>
  <c r="Q157" i="10"/>
  <c r="R157" i="10" s="1"/>
  <c r="Q156" i="10"/>
  <c r="R156" i="10" s="1"/>
  <c r="Q155" i="10"/>
  <c r="R155" i="10" s="1"/>
  <c r="Q154" i="10"/>
  <c r="R154" i="10" s="1"/>
  <c r="Q153" i="10"/>
  <c r="R153" i="10" s="1"/>
  <c r="Q152" i="10"/>
  <c r="R152" i="10" s="1"/>
  <c r="Q151" i="10"/>
  <c r="R151" i="10" s="1"/>
  <c r="Q150" i="10"/>
  <c r="R150" i="10" s="1"/>
  <c r="Q149" i="10"/>
  <c r="R149" i="10" s="1"/>
  <c r="Q148" i="10"/>
  <c r="R148" i="10" s="1"/>
  <c r="Q147" i="10"/>
  <c r="R147" i="10" s="1"/>
  <c r="Q146" i="10"/>
  <c r="R146" i="10" s="1"/>
  <c r="Q145" i="10"/>
  <c r="R145" i="10" s="1"/>
  <c r="Q144" i="10"/>
  <c r="R144" i="10" s="1"/>
  <c r="Q143" i="10"/>
  <c r="R143" i="10" s="1"/>
  <c r="Q142" i="10"/>
  <c r="R142" i="10" s="1"/>
  <c r="Q141" i="10"/>
  <c r="R141" i="10" s="1"/>
  <c r="Q140" i="10"/>
  <c r="R140" i="10" s="1"/>
  <c r="Q139" i="10"/>
  <c r="R139" i="10" s="1"/>
  <c r="Q138" i="10"/>
  <c r="R138" i="10" s="1"/>
  <c r="Q137" i="10"/>
  <c r="R137" i="10" s="1"/>
  <c r="Q136" i="10"/>
  <c r="R136" i="10" s="1"/>
  <c r="Q135" i="10"/>
  <c r="R135" i="10" s="1"/>
  <c r="Q134" i="10"/>
  <c r="R134" i="10" s="1"/>
  <c r="Q133" i="10"/>
  <c r="R133" i="10" s="1"/>
  <c r="Q132" i="10"/>
  <c r="R132" i="10" s="1"/>
  <c r="Q131" i="10"/>
  <c r="R131" i="10" s="1"/>
  <c r="Q130" i="10"/>
  <c r="R130" i="10" s="1"/>
  <c r="Q129" i="10"/>
  <c r="R129" i="10" s="1"/>
  <c r="Q128" i="10"/>
  <c r="R128" i="10" s="1"/>
  <c r="Q127" i="10"/>
  <c r="R127" i="10" s="1"/>
  <c r="Q126" i="10"/>
  <c r="R126" i="10" s="1"/>
  <c r="Q125" i="10"/>
  <c r="R125" i="10" s="1"/>
  <c r="Q124" i="10"/>
  <c r="R124" i="10" s="1"/>
  <c r="Q123" i="10"/>
  <c r="R123" i="10" s="1"/>
  <c r="Q122" i="10"/>
  <c r="R122" i="10" s="1"/>
  <c r="Q121" i="10"/>
  <c r="R121" i="10" s="1"/>
  <c r="Q120" i="10"/>
  <c r="R120" i="10" s="1"/>
  <c r="Q119" i="10"/>
  <c r="R119" i="10" s="1"/>
  <c r="Q118" i="10"/>
  <c r="R118" i="10" s="1"/>
  <c r="Q117" i="10"/>
  <c r="R117" i="10" s="1"/>
  <c r="Q116" i="10"/>
  <c r="R116" i="10" s="1"/>
  <c r="Q115" i="10"/>
  <c r="R115" i="10" s="1"/>
  <c r="Q114" i="10"/>
  <c r="R114" i="10" s="1"/>
  <c r="Q113" i="10"/>
  <c r="R113" i="10" s="1"/>
  <c r="Q112" i="10"/>
  <c r="R112" i="10" s="1"/>
  <c r="Q111" i="10"/>
  <c r="R111" i="10" s="1"/>
  <c r="Q110" i="10"/>
  <c r="R110" i="10" s="1"/>
  <c r="Q109" i="10"/>
  <c r="R109" i="10" s="1"/>
  <c r="Q108" i="10"/>
  <c r="R108" i="10" s="1"/>
  <c r="Q107" i="10"/>
  <c r="R107" i="10" s="1"/>
  <c r="Q106" i="10"/>
  <c r="R106" i="10" s="1"/>
  <c r="Q105" i="10"/>
  <c r="R105" i="10" s="1"/>
  <c r="Q104" i="10"/>
  <c r="R104" i="10" s="1"/>
  <c r="Q103" i="10"/>
  <c r="R103" i="10" s="1"/>
  <c r="Q102" i="10"/>
  <c r="R102" i="10" s="1"/>
  <c r="Q101" i="10"/>
  <c r="R101" i="10" s="1"/>
  <c r="Q100" i="10"/>
  <c r="R100" i="10" s="1"/>
  <c r="Q99" i="10"/>
  <c r="R99" i="10" s="1"/>
  <c r="Q98" i="10"/>
  <c r="R98" i="10" s="1"/>
  <c r="Q97" i="10"/>
  <c r="R97" i="10" s="1"/>
  <c r="Q96" i="10"/>
  <c r="R96" i="10" s="1"/>
  <c r="Q95" i="10"/>
  <c r="R95" i="10" s="1"/>
  <c r="Q94" i="10"/>
  <c r="R94" i="10" s="1"/>
  <c r="Q93" i="10"/>
  <c r="R93" i="10" s="1"/>
  <c r="Q92" i="10"/>
  <c r="R92" i="10" s="1"/>
  <c r="Q91" i="10"/>
  <c r="R91" i="10" s="1"/>
  <c r="Q90" i="10"/>
  <c r="R90" i="10" s="1"/>
  <c r="Q89" i="10"/>
  <c r="R89" i="10" s="1"/>
  <c r="Q88" i="10"/>
  <c r="R88" i="10" s="1"/>
  <c r="Q87" i="10"/>
  <c r="R87" i="10" s="1"/>
  <c r="Q86" i="10"/>
  <c r="R86" i="10" s="1"/>
  <c r="Q85" i="10"/>
  <c r="R85" i="10" s="1"/>
  <c r="Q84" i="10"/>
  <c r="R84" i="10" s="1"/>
  <c r="Q83" i="10"/>
  <c r="R83" i="10" s="1"/>
  <c r="Q82" i="10"/>
  <c r="R82" i="10" s="1"/>
  <c r="Q81" i="10"/>
  <c r="R81" i="10" s="1"/>
  <c r="Q80" i="10"/>
  <c r="R80" i="10" s="1"/>
  <c r="Q79" i="10"/>
  <c r="R79" i="10" s="1"/>
  <c r="Q78" i="10"/>
  <c r="R78" i="10" s="1"/>
  <c r="Q77" i="10"/>
  <c r="R77" i="10" s="1"/>
  <c r="Q76" i="10"/>
  <c r="R76" i="10" s="1"/>
  <c r="Q75" i="10"/>
  <c r="R75" i="10" s="1"/>
  <c r="Q74" i="10"/>
  <c r="R74" i="10" s="1"/>
  <c r="Q73" i="10"/>
  <c r="R73" i="10" s="1"/>
  <c r="Q72" i="10"/>
  <c r="R72" i="10" s="1"/>
  <c r="Q71" i="10"/>
  <c r="R71" i="10" s="1"/>
  <c r="Q70" i="10"/>
  <c r="R70" i="10" s="1"/>
  <c r="Q69" i="10"/>
  <c r="R69" i="10" s="1"/>
  <c r="Q68" i="10"/>
  <c r="R68" i="10" s="1"/>
  <c r="Q67" i="10"/>
  <c r="R67" i="10" s="1"/>
  <c r="Q66" i="10"/>
  <c r="R66" i="10" s="1"/>
  <c r="Q65" i="10"/>
  <c r="R65" i="10" s="1"/>
  <c r="Q64" i="10"/>
  <c r="R64" i="10" s="1"/>
  <c r="Q63" i="10"/>
  <c r="R63" i="10" s="1"/>
  <c r="Q62" i="10"/>
  <c r="R62" i="10" s="1"/>
  <c r="Q61" i="10"/>
  <c r="R61" i="10" s="1"/>
  <c r="Q60" i="10"/>
  <c r="R60" i="10" s="1"/>
  <c r="Q59" i="10"/>
  <c r="R59" i="10" s="1"/>
  <c r="Q58" i="10"/>
  <c r="R58" i="10" s="1"/>
  <c r="Q57" i="10"/>
  <c r="R57" i="10" s="1"/>
  <c r="Q56" i="10"/>
  <c r="R56" i="10" s="1"/>
  <c r="Q55" i="10"/>
  <c r="R55" i="10" s="1"/>
  <c r="Q54" i="10"/>
  <c r="R54" i="10" s="1"/>
  <c r="Q53" i="10"/>
  <c r="R53" i="10" s="1"/>
  <c r="Q52" i="10"/>
  <c r="R52" i="10" s="1"/>
  <c r="Q51" i="10"/>
  <c r="R51" i="10" s="1"/>
  <c r="Q50" i="10"/>
  <c r="R50" i="10" s="1"/>
  <c r="Q49" i="10"/>
  <c r="R49" i="10" s="1"/>
  <c r="Q48" i="10"/>
  <c r="R48" i="10" s="1"/>
  <c r="Q47" i="10"/>
  <c r="R47" i="10" s="1"/>
  <c r="Q46" i="10"/>
  <c r="R46" i="10" s="1"/>
  <c r="Q45" i="10"/>
  <c r="R45" i="10" s="1"/>
  <c r="Q44" i="10"/>
  <c r="R44" i="10" s="1"/>
  <c r="Q43" i="10"/>
  <c r="R43" i="10" s="1"/>
  <c r="Q42" i="10"/>
  <c r="R42" i="10" s="1"/>
  <c r="Q41" i="10"/>
  <c r="R41" i="10" s="1"/>
  <c r="Q40" i="10"/>
  <c r="R40" i="10" s="1"/>
  <c r="Q39" i="10"/>
  <c r="R39" i="10" s="1"/>
  <c r="Q38" i="10"/>
  <c r="R38" i="10" s="1"/>
  <c r="Q37" i="10"/>
  <c r="R37" i="10" s="1"/>
  <c r="Q36" i="10"/>
  <c r="R36" i="10" s="1"/>
  <c r="Q35" i="10"/>
  <c r="R35" i="10" s="1"/>
  <c r="Q34" i="10"/>
  <c r="R34" i="10" s="1"/>
  <c r="Q33" i="10"/>
  <c r="R33" i="10" s="1"/>
  <c r="Q32" i="10"/>
  <c r="R32" i="10" s="1"/>
  <c r="Q31" i="10"/>
  <c r="R31" i="10" s="1"/>
  <c r="Q30" i="10"/>
  <c r="R30" i="10" s="1"/>
  <c r="Q29" i="10"/>
  <c r="R29" i="10" s="1"/>
  <c r="Q28" i="10"/>
  <c r="R28" i="10" s="1"/>
  <c r="Q27" i="10"/>
  <c r="R27" i="10" s="1"/>
  <c r="Q26" i="10"/>
  <c r="R26" i="10" s="1"/>
  <c r="Q25" i="10"/>
  <c r="R25" i="10" s="1"/>
  <c r="Q24" i="10"/>
  <c r="R24" i="10" s="1"/>
  <c r="Q23" i="10"/>
  <c r="R23" i="10" s="1"/>
  <c r="Q22" i="10"/>
  <c r="R22" i="10" s="1"/>
  <c r="Q21" i="10"/>
  <c r="R21" i="10" s="1"/>
  <c r="Q20" i="10"/>
  <c r="R20" i="10" s="1"/>
  <c r="Q19" i="10"/>
  <c r="R19" i="10" s="1"/>
  <c r="Q18" i="10"/>
  <c r="R18" i="10" s="1"/>
  <c r="Q17" i="10"/>
  <c r="R17" i="10" s="1"/>
  <c r="Q16" i="10"/>
  <c r="R16" i="10" s="1"/>
  <c r="Q15" i="10"/>
  <c r="R15" i="10" s="1"/>
  <c r="Q14" i="10"/>
  <c r="R14" i="10" s="1"/>
  <c r="Q13" i="10"/>
  <c r="R13" i="10" s="1"/>
  <c r="Q12" i="10"/>
  <c r="R12" i="10" s="1"/>
  <c r="Q11" i="10"/>
  <c r="R11" i="10" s="1"/>
  <c r="Q10" i="10"/>
  <c r="R10" i="10" s="1"/>
  <c r="Q9" i="10"/>
  <c r="R9" i="10" s="1"/>
  <c r="Q8" i="10"/>
  <c r="R8" i="10" s="1"/>
  <c r="Q7" i="10"/>
  <c r="R7" i="10" s="1"/>
  <c r="Q6" i="10"/>
  <c r="R6" i="10" s="1"/>
  <c r="Q5" i="10"/>
  <c r="R5" i="10" s="1"/>
  <c r="Q4" i="10"/>
  <c r="R4" i="10" s="1"/>
  <c r="Q3" i="10"/>
  <c r="R3" i="10" s="1"/>
  <c r="Q2" i="10"/>
  <c r="R2" i="10" s="1"/>
  <c r="N414" i="10"/>
  <c r="O414" i="10" s="1"/>
  <c r="N413" i="10"/>
  <c r="O413" i="10" s="1"/>
  <c r="N412" i="10"/>
  <c r="O412" i="10" s="1"/>
  <c r="N411" i="10"/>
  <c r="O411" i="10" s="1"/>
  <c r="N410" i="10"/>
  <c r="O410" i="10" s="1"/>
  <c r="N409" i="10"/>
  <c r="O409" i="10" s="1"/>
  <c r="N408" i="10"/>
  <c r="O408" i="10" s="1"/>
  <c r="N407" i="10"/>
  <c r="O407" i="10" s="1"/>
  <c r="N406" i="10"/>
  <c r="O406" i="10" s="1"/>
  <c r="N405" i="10"/>
  <c r="O405" i="10" s="1"/>
  <c r="N404" i="10"/>
  <c r="O404" i="10" s="1"/>
  <c r="N403" i="10"/>
  <c r="O403" i="10" s="1"/>
  <c r="N402" i="10"/>
  <c r="O402" i="10" s="1"/>
  <c r="N401" i="10"/>
  <c r="O401" i="10" s="1"/>
  <c r="N400" i="10"/>
  <c r="O400" i="10" s="1"/>
  <c r="N399" i="10"/>
  <c r="O399" i="10" s="1"/>
  <c r="N398" i="10"/>
  <c r="O398" i="10" s="1"/>
  <c r="N397" i="10"/>
  <c r="O397" i="10" s="1"/>
  <c r="N396" i="10"/>
  <c r="O396" i="10" s="1"/>
  <c r="N395" i="10"/>
  <c r="O395" i="10" s="1"/>
  <c r="N394" i="10"/>
  <c r="O394" i="10" s="1"/>
  <c r="N393" i="10"/>
  <c r="O393" i="10" s="1"/>
  <c r="N392" i="10"/>
  <c r="O392" i="10" s="1"/>
  <c r="N391" i="10"/>
  <c r="O391" i="10" s="1"/>
  <c r="N390" i="10"/>
  <c r="O390" i="10" s="1"/>
  <c r="N389" i="10"/>
  <c r="O389" i="10" s="1"/>
  <c r="N388" i="10"/>
  <c r="O388" i="10" s="1"/>
  <c r="N387" i="10"/>
  <c r="O387" i="10" s="1"/>
  <c r="N386" i="10"/>
  <c r="O386" i="10" s="1"/>
  <c r="N385" i="10"/>
  <c r="O385" i="10" s="1"/>
  <c r="N384" i="10"/>
  <c r="O384" i="10" s="1"/>
  <c r="N383" i="10"/>
  <c r="O383" i="10" s="1"/>
  <c r="N382" i="10"/>
  <c r="O382" i="10" s="1"/>
  <c r="N381" i="10"/>
  <c r="O381" i="10" s="1"/>
  <c r="N380" i="10"/>
  <c r="O380" i="10" s="1"/>
  <c r="N379" i="10"/>
  <c r="O379" i="10" s="1"/>
  <c r="N378" i="10"/>
  <c r="O378" i="10" s="1"/>
  <c r="N377" i="10"/>
  <c r="O377" i="10" s="1"/>
  <c r="N376" i="10"/>
  <c r="O376" i="10" s="1"/>
  <c r="N375" i="10"/>
  <c r="O375" i="10" s="1"/>
  <c r="N374" i="10"/>
  <c r="O374" i="10" s="1"/>
  <c r="N373" i="10"/>
  <c r="O373" i="10" s="1"/>
  <c r="N372" i="10"/>
  <c r="O372" i="10" s="1"/>
  <c r="N371" i="10"/>
  <c r="O371" i="10" s="1"/>
  <c r="N370" i="10"/>
  <c r="O370" i="10" s="1"/>
  <c r="N369" i="10"/>
  <c r="O369" i="10" s="1"/>
  <c r="N368" i="10"/>
  <c r="O368" i="10" s="1"/>
  <c r="N367" i="10"/>
  <c r="O367" i="10" s="1"/>
  <c r="N366" i="10"/>
  <c r="O366" i="10" s="1"/>
  <c r="N365" i="10"/>
  <c r="O365" i="10" s="1"/>
  <c r="N364" i="10"/>
  <c r="O364" i="10" s="1"/>
  <c r="N363" i="10"/>
  <c r="O363" i="10" s="1"/>
  <c r="N362" i="10"/>
  <c r="O362" i="10" s="1"/>
  <c r="N361" i="10"/>
  <c r="O361" i="10" s="1"/>
  <c r="N360" i="10"/>
  <c r="O360" i="10" s="1"/>
  <c r="N359" i="10"/>
  <c r="O359" i="10" s="1"/>
  <c r="N358" i="10"/>
  <c r="O358" i="10" s="1"/>
  <c r="N357" i="10"/>
  <c r="O357" i="10" s="1"/>
  <c r="N356" i="10"/>
  <c r="O356" i="10" s="1"/>
  <c r="N355" i="10"/>
  <c r="O355" i="10" s="1"/>
  <c r="N354" i="10"/>
  <c r="O354" i="10" s="1"/>
  <c r="N353" i="10"/>
  <c r="O353" i="10" s="1"/>
  <c r="N352" i="10"/>
  <c r="O352" i="10" s="1"/>
  <c r="N351" i="10"/>
  <c r="O351" i="10" s="1"/>
  <c r="N350" i="10"/>
  <c r="O350" i="10" s="1"/>
  <c r="N349" i="10"/>
  <c r="O349" i="10" s="1"/>
  <c r="N348" i="10"/>
  <c r="O348" i="10" s="1"/>
  <c r="N347" i="10"/>
  <c r="O347" i="10" s="1"/>
  <c r="N346" i="10"/>
  <c r="O346" i="10" s="1"/>
  <c r="N345" i="10"/>
  <c r="O345" i="10" s="1"/>
  <c r="N344" i="10"/>
  <c r="O344" i="10" s="1"/>
  <c r="N343" i="10"/>
  <c r="O343" i="10" s="1"/>
  <c r="N342" i="10"/>
  <c r="O342" i="10" s="1"/>
  <c r="N341" i="10"/>
  <c r="O341" i="10" s="1"/>
  <c r="N340" i="10"/>
  <c r="O340" i="10" s="1"/>
  <c r="N339" i="10"/>
  <c r="O339" i="10" s="1"/>
  <c r="N338" i="10"/>
  <c r="O338" i="10" s="1"/>
  <c r="N337" i="10"/>
  <c r="O337" i="10" s="1"/>
  <c r="N336" i="10"/>
  <c r="O336" i="10" s="1"/>
  <c r="N335" i="10"/>
  <c r="O335" i="10" s="1"/>
  <c r="N334" i="10"/>
  <c r="O334" i="10" s="1"/>
  <c r="N333" i="10"/>
  <c r="O333" i="10" s="1"/>
  <c r="N332" i="10"/>
  <c r="O332" i="10" s="1"/>
  <c r="N331" i="10"/>
  <c r="O331" i="10" s="1"/>
  <c r="N330" i="10"/>
  <c r="O330" i="10" s="1"/>
  <c r="N329" i="10"/>
  <c r="O329" i="10" s="1"/>
  <c r="N328" i="10"/>
  <c r="O328" i="10" s="1"/>
  <c r="N327" i="10"/>
  <c r="O327" i="10" s="1"/>
  <c r="N326" i="10"/>
  <c r="O326" i="10" s="1"/>
  <c r="N325" i="10"/>
  <c r="O325" i="10" s="1"/>
  <c r="N324" i="10"/>
  <c r="O324" i="10" s="1"/>
  <c r="N323" i="10"/>
  <c r="O323" i="10" s="1"/>
  <c r="N322" i="10"/>
  <c r="O322" i="10" s="1"/>
  <c r="N321" i="10"/>
  <c r="O321" i="10" s="1"/>
  <c r="N320" i="10"/>
  <c r="O320" i="10" s="1"/>
  <c r="N319" i="10"/>
  <c r="O319" i="10" s="1"/>
  <c r="N318" i="10"/>
  <c r="O318" i="10" s="1"/>
  <c r="N317" i="10"/>
  <c r="O317" i="10" s="1"/>
  <c r="N316" i="10"/>
  <c r="O316" i="10" s="1"/>
  <c r="N315" i="10"/>
  <c r="O315" i="10" s="1"/>
  <c r="N314" i="10"/>
  <c r="O314" i="10" s="1"/>
  <c r="N313" i="10"/>
  <c r="O313" i="10" s="1"/>
  <c r="N312" i="10"/>
  <c r="O312" i="10" s="1"/>
  <c r="N311" i="10"/>
  <c r="O311" i="10" s="1"/>
  <c r="N310" i="10"/>
  <c r="O310" i="10" s="1"/>
  <c r="N309" i="10"/>
  <c r="O309" i="10" s="1"/>
  <c r="N308" i="10"/>
  <c r="O308" i="10" s="1"/>
  <c r="N307" i="10"/>
  <c r="O307" i="10" s="1"/>
  <c r="N306" i="10"/>
  <c r="O306" i="10" s="1"/>
  <c r="N305" i="10"/>
  <c r="O305" i="10" s="1"/>
  <c r="N304" i="10"/>
  <c r="O304" i="10" s="1"/>
  <c r="N303" i="10"/>
  <c r="O303" i="10" s="1"/>
  <c r="N302" i="10"/>
  <c r="O302" i="10" s="1"/>
  <c r="N301" i="10"/>
  <c r="O301" i="10" s="1"/>
  <c r="N300" i="10"/>
  <c r="O300" i="10" s="1"/>
  <c r="N299" i="10"/>
  <c r="O299" i="10" s="1"/>
  <c r="N298" i="10"/>
  <c r="O298" i="10" s="1"/>
  <c r="N297" i="10"/>
  <c r="O297" i="10" s="1"/>
  <c r="N296" i="10"/>
  <c r="O296" i="10" s="1"/>
  <c r="N295" i="10"/>
  <c r="O295" i="10" s="1"/>
  <c r="N294" i="10"/>
  <c r="O294" i="10" s="1"/>
  <c r="N293" i="10"/>
  <c r="O293" i="10" s="1"/>
  <c r="N292" i="10"/>
  <c r="O292" i="10" s="1"/>
  <c r="N291" i="10"/>
  <c r="O291" i="10" s="1"/>
  <c r="N290" i="10"/>
  <c r="O290" i="10" s="1"/>
  <c r="N289" i="10"/>
  <c r="O289" i="10" s="1"/>
  <c r="N288" i="10"/>
  <c r="O288" i="10" s="1"/>
  <c r="N287" i="10"/>
  <c r="O287" i="10" s="1"/>
  <c r="N286" i="10"/>
  <c r="O286" i="10" s="1"/>
  <c r="N285" i="10"/>
  <c r="O285" i="10" s="1"/>
  <c r="N284" i="10"/>
  <c r="O284" i="10" s="1"/>
  <c r="N283" i="10"/>
  <c r="O283" i="10" s="1"/>
  <c r="N282" i="10"/>
  <c r="O282" i="10" s="1"/>
  <c r="N281" i="10"/>
  <c r="O281" i="10" s="1"/>
  <c r="N280" i="10"/>
  <c r="O280" i="10" s="1"/>
  <c r="N279" i="10"/>
  <c r="O279" i="10" s="1"/>
  <c r="N278" i="10"/>
  <c r="O278" i="10" s="1"/>
  <c r="N277" i="10"/>
  <c r="O277" i="10" s="1"/>
  <c r="N276" i="10"/>
  <c r="O276" i="10" s="1"/>
  <c r="N275" i="10"/>
  <c r="O275" i="10" s="1"/>
  <c r="N274" i="10"/>
  <c r="O274" i="10" s="1"/>
  <c r="N273" i="10"/>
  <c r="O273" i="10" s="1"/>
  <c r="N272" i="10"/>
  <c r="O272" i="10" s="1"/>
  <c r="N271" i="10"/>
  <c r="O271" i="10" s="1"/>
  <c r="N270" i="10"/>
  <c r="O270" i="10" s="1"/>
  <c r="N269" i="10"/>
  <c r="O269" i="10" s="1"/>
  <c r="N268" i="10"/>
  <c r="O268" i="10" s="1"/>
  <c r="N267" i="10"/>
  <c r="O267" i="10" s="1"/>
  <c r="N266" i="10"/>
  <c r="O266" i="10" s="1"/>
  <c r="N265" i="10"/>
  <c r="O265" i="10" s="1"/>
  <c r="N264" i="10"/>
  <c r="O264" i="10" s="1"/>
  <c r="N263" i="10"/>
  <c r="O263" i="10" s="1"/>
  <c r="N262" i="10"/>
  <c r="O262" i="10" s="1"/>
  <c r="N261" i="10"/>
  <c r="O261" i="10" s="1"/>
  <c r="N260" i="10"/>
  <c r="O260" i="10" s="1"/>
  <c r="N259" i="10"/>
  <c r="O259" i="10" s="1"/>
  <c r="N258" i="10"/>
  <c r="O258" i="10" s="1"/>
  <c r="N257" i="10"/>
  <c r="O257" i="10" s="1"/>
  <c r="N256" i="10"/>
  <c r="O256" i="10" s="1"/>
  <c r="N255" i="10"/>
  <c r="O255" i="10" s="1"/>
  <c r="N254" i="10"/>
  <c r="O254" i="10" s="1"/>
  <c r="N253" i="10"/>
  <c r="O253" i="10" s="1"/>
  <c r="N252" i="10"/>
  <c r="O252" i="10" s="1"/>
  <c r="N251" i="10"/>
  <c r="O251" i="10" s="1"/>
  <c r="N250" i="10"/>
  <c r="O250" i="10" s="1"/>
  <c r="N249" i="10"/>
  <c r="O249" i="10" s="1"/>
  <c r="N248" i="10"/>
  <c r="O248" i="10" s="1"/>
  <c r="N247" i="10"/>
  <c r="O247" i="10" s="1"/>
  <c r="N246" i="10"/>
  <c r="O246" i="10" s="1"/>
  <c r="N245" i="10"/>
  <c r="O245" i="10" s="1"/>
  <c r="N244" i="10"/>
  <c r="O244" i="10" s="1"/>
  <c r="N243" i="10"/>
  <c r="O243" i="10" s="1"/>
  <c r="N242" i="10"/>
  <c r="O242" i="10" s="1"/>
  <c r="N241" i="10"/>
  <c r="O241" i="10" s="1"/>
  <c r="N240" i="10"/>
  <c r="O240" i="10" s="1"/>
  <c r="N239" i="10"/>
  <c r="O239" i="10" s="1"/>
  <c r="N238" i="10"/>
  <c r="O238" i="10" s="1"/>
  <c r="N237" i="10"/>
  <c r="O237" i="10" s="1"/>
  <c r="N236" i="10"/>
  <c r="O236" i="10" s="1"/>
  <c r="N235" i="10"/>
  <c r="O235" i="10" s="1"/>
  <c r="N234" i="10"/>
  <c r="O234" i="10" s="1"/>
  <c r="N233" i="10"/>
  <c r="O233" i="10" s="1"/>
  <c r="N232" i="10"/>
  <c r="O232" i="10" s="1"/>
  <c r="N231" i="10"/>
  <c r="O231" i="10" s="1"/>
  <c r="N230" i="10"/>
  <c r="O230" i="10" s="1"/>
  <c r="N229" i="10"/>
  <c r="O229" i="10" s="1"/>
  <c r="N228" i="10"/>
  <c r="O228" i="10" s="1"/>
  <c r="N227" i="10"/>
  <c r="O227" i="10" s="1"/>
  <c r="N226" i="10"/>
  <c r="O226" i="10" s="1"/>
  <c r="N225" i="10"/>
  <c r="O225" i="10" s="1"/>
  <c r="N224" i="10"/>
  <c r="O224" i="10" s="1"/>
  <c r="N223" i="10"/>
  <c r="O223" i="10" s="1"/>
  <c r="N222" i="10"/>
  <c r="O222" i="10" s="1"/>
  <c r="N221" i="10"/>
  <c r="O221" i="10" s="1"/>
  <c r="N220" i="10"/>
  <c r="O220" i="10" s="1"/>
  <c r="N219" i="10"/>
  <c r="O219" i="10" s="1"/>
  <c r="N218" i="10"/>
  <c r="O218" i="10" s="1"/>
  <c r="N217" i="10"/>
  <c r="O217" i="10" s="1"/>
  <c r="N216" i="10"/>
  <c r="O216" i="10" s="1"/>
  <c r="N215" i="10"/>
  <c r="O215" i="10" s="1"/>
  <c r="N214" i="10"/>
  <c r="O214" i="10" s="1"/>
  <c r="N213" i="10"/>
  <c r="O213" i="10" s="1"/>
  <c r="N212" i="10"/>
  <c r="O212" i="10" s="1"/>
  <c r="N211" i="10"/>
  <c r="O211" i="10" s="1"/>
  <c r="N210" i="10"/>
  <c r="O210" i="10" s="1"/>
  <c r="N209" i="10"/>
  <c r="O209" i="10" s="1"/>
  <c r="N208" i="10"/>
  <c r="O208" i="10" s="1"/>
  <c r="N207" i="10"/>
  <c r="O207" i="10" s="1"/>
  <c r="N206" i="10"/>
  <c r="O206" i="10" s="1"/>
  <c r="N205" i="10"/>
  <c r="O205" i="10" s="1"/>
  <c r="N204" i="10"/>
  <c r="O204" i="10" s="1"/>
  <c r="N203" i="10"/>
  <c r="O203" i="10" s="1"/>
  <c r="N202" i="10"/>
  <c r="O202" i="10" s="1"/>
  <c r="N201" i="10"/>
  <c r="O201" i="10" s="1"/>
  <c r="N200" i="10"/>
  <c r="O200" i="10" s="1"/>
  <c r="N199" i="10"/>
  <c r="O199" i="10" s="1"/>
  <c r="N198" i="10"/>
  <c r="O198" i="10" s="1"/>
  <c r="N197" i="10"/>
  <c r="O197" i="10" s="1"/>
  <c r="N196" i="10"/>
  <c r="O196" i="10" s="1"/>
  <c r="N195" i="10"/>
  <c r="O195" i="10" s="1"/>
  <c r="N194" i="10"/>
  <c r="O194" i="10" s="1"/>
  <c r="N193" i="10"/>
  <c r="O193" i="10" s="1"/>
  <c r="N192" i="10"/>
  <c r="O192" i="10" s="1"/>
  <c r="N191" i="10"/>
  <c r="O191" i="10" s="1"/>
  <c r="N190" i="10"/>
  <c r="O190" i="10" s="1"/>
  <c r="N189" i="10"/>
  <c r="O189" i="10" s="1"/>
  <c r="N188" i="10"/>
  <c r="O188" i="10" s="1"/>
  <c r="N187" i="10"/>
  <c r="O187" i="10" s="1"/>
  <c r="N186" i="10"/>
  <c r="O186" i="10" s="1"/>
  <c r="N185" i="10"/>
  <c r="O185" i="10" s="1"/>
  <c r="N184" i="10"/>
  <c r="O184" i="10" s="1"/>
  <c r="N183" i="10"/>
  <c r="O183" i="10" s="1"/>
  <c r="N182" i="10"/>
  <c r="O182" i="10" s="1"/>
  <c r="N181" i="10"/>
  <c r="O181" i="10" s="1"/>
  <c r="N180" i="10"/>
  <c r="O180" i="10" s="1"/>
  <c r="N179" i="10"/>
  <c r="O179" i="10" s="1"/>
  <c r="N178" i="10"/>
  <c r="O178" i="10" s="1"/>
  <c r="N177" i="10"/>
  <c r="O177" i="10" s="1"/>
  <c r="N176" i="10"/>
  <c r="O176" i="10" s="1"/>
  <c r="N175" i="10"/>
  <c r="O175" i="10" s="1"/>
  <c r="N174" i="10"/>
  <c r="O174" i="10" s="1"/>
  <c r="N173" i="10"/>
  <c r="O173" i="10" s="1"/>
  <c r="N172" i="10"/>
  <c r="O172" i="10" s="1"/>
  <c r="N171" i="10"/>
  <c r="O171" i="10" s="1"/>
  <c r="N170" i="10"/>
  <c r="O170" i="10" s="1"/>
  <c r="N169" i="10"/>
  <c r="O169" i="10" s="1"/>
  <c r="N168" i="10"/>
  <c r="O168" i="10" s="1"/>
  <c r="N167" i="10"/>
  <c r="O167" i="10" s="1"/>
  <c r="N166" i="10"/>
  <c r="O166" i="10" s="1"/>
  <c r="N165" i="10"/>
  <c r="O165" i="10" s="1"/>
  <c r="N164" i="10"/>
  <c r="O164" i="10" s="1"/>
  <c r="N163" i="10"/>
  <c r="O163" i="10" s="1"/>
  <c r="N162" i="10"/>
  <c r="O162" i="10" s="1"/>
  <c r="N161" i="10"/>
  <c r="O161" i="10" s="1"/>
  <c r="N160" i="10"/>
  <c r="O160" i="10" s="1"/>
  <c r="N159" i="10"/>
  <c r="O159" i="10" s="1"/>
  <c r="N158" i="10"/>
  <c r="O158" i="10" s="1"/>
  <c r="N157" i="10"/>
  <c r="O157" i="10" s="1"/>
  <c r="N156" i="10"/>
  <c r="O156" i="10" s="1"/>
  <c r="N155" i="10"/>
  <c r="O155" i="10" s="1"/>
  <c r="N154" i="10"/>
  <c r="O154" i="10" s="1"/>
  <c r="N153" i="10"/>
  <c r="O153" i="10" s="1"/>
  <c r="N152" i="10"/>
  <c r="O152" i="10" s="1"/>
  <c r="N151" i="10"/>
  <c r="O151" i="10" s="1"/>
  <c r="N150" i="10"/>
  <c r="O150" i="10" s="1"/>
  <c r="N149" i="10"/>
  <c r="O149" i="10" s="1"/>
  <c r="N148" i="10"/>
  <c r="O148" i="10" s="1"/>
  <c r="N147" i="10"/>
  <c r="O147" i="10" s="1"/>
  <c r="N146" i="10"/>
  <c r="O146" i="10" s="1"/>
  <c r="N145" i="10"/>
  <c r="O145" i="10" s="1"/>
  <c r="N144" i="10"/>
  <c r="O144" i="10" s="1"/>
  <c r="N143" i="10"/>
  <c r="O143" i="10" s="1"/>
  <c r="N142" i="10"/>
  <c r="O142" i="10" s="1"/>
  <c r="N141" i="10"/>
  <c r="O141" i="10" s="1"/>
  <c r="N140" i="10"/>
  <c r="O140" i="10" s="1"/>
  <c r="N139" i="10"/>
  <c r="O139" i="10" s="1"/>
  <c r="N138" i="10"/>
  <c r="O138" i="10" s="1"/>
  <c r="N137" i="10"/>
  <c r="O137" i="10" s="1"/>
  <c r="N136" i="10"/>
  <c r="O136" i="10" s="1"/>
  <c r="N135" i="10"/>
  <c r="O135" i="10" s="1"/>
  <c r="N134" i="10"/>
  <c r="O134" i="10" s="1"/>
  <c r="N133" i="10"/>
  <c r="O133" i="10" s="1"/>
  <c r="N132" i="10"/>
  <c r="O132" i="10" s="1"/>
  <c r="N131" i="10"/>
  <c r="O131" i="10" s="1"/>
  <c r="N130" i="10"/>
  <c r="O130" i="10" s="1"/>
  <c r="N129" i="10"/>
  <c r="O129" i="10" s="1"/>
  <c r="N128" i="10"/>
  <c r="O128" i="10" s="1"/>
  <c r="N127" i="10"/>
  <c r="O127" i="10" s="1"/>
  <c r="N126" i="10"/>
  <c r="O126" i="10" s="1"/>
  <c r="N125" i="10"/>
  <c r="O125" i="10" s="1"/>
  <c r="N124" i="10"/>
  <c r="O124" i="10" s="1"/>
  <c r="N123" i="10"/>
  <c r="O123" i="10" s="1"/>
  <c r="N122" i="10"/>
  <c r="O122" i="10" s="1"/>
  <c r="N121" i="10"/>
  <c r="O121" i="10" s="1"/>
  <c r="N120" i="10"/>
  <c r="O120" i="10" s="1"/>
  <c r="N119" i="10"/>
  <c r="O119" i="10" s="1"/>
  <c r="N118" i="10"/>
  <c r="O118" i="10" s="1"/>
  <c r="N117" i="10"/>
  <c r="O117" i="10" s="1"/>
  <c r="N116" i="10"/>
  <c r="O116" i="10" s="1"/>
  <c r="N115" i="10"/>
  <c r="O115" i="10" s="1"/>
  <c r="N114" i="10"/>
  <c r="O114" i="10" s="1"/>
  <c r="N113" i="10"/>
  <c r="O113" i="10" s="1"/>
  <c r="N112" i="10"/>
  <c r="O112" i="10" s="1"/>
  <c r="N111" i="10"/>
  <c r="O111" i="10" s="1"/>
  <c r="N110" i="10"/>
  <c r="O110" i="10" s="1"/>
  <c r="N109" i="10"/>
  <c r="O109" i="10" s="1"/>
  <c r="N108" i="10"/>
  <c r="O108" i="10" s="1"/>
  <c r="N107" i="10"/>
  <c r="O107" i="10" s="1"/>
  <c r="N106" i="10"/>
  <c r="O106" i="10" s="1"/>
  <c r="N105" i="10"/>
  <c r="O105" i="10" s="1"/>
  <c r="N104" i="10"/>
  <c r="O104" i="10" s="1"/>
  <c r="N103" i="10"/>
  <c r="O103" i="10" s="1"/>
  <c r="N102" i="10"/>
  <c r="O102" i="10" s="1"/>
  <c r="N101" i="10"/>
  <c r="O101" i="10" s="1"/>
  <c r="N100" i="10"/>
  <c r="O100" i="10" s="1"/>
  <c r="N99" i="10"/>
  <c r="O99" i="10" s="1"/>
  <c r="N98" i="10"/>
  <c r="O98" i="10" s="1"/>
  <c r="N97" i="10"/>
  <c r="O97" i="10" s="1"/>
  <c r="N96" i="10"/>
  <c r="O96" i="10" s="1"/>
  <c r="N95" i="10"/>
  <c r="O95" i="10" s="1"/>
  <c r="N94" i="10"/>
  <c r="O94" i="10" s="1"/>
  <c r="N93" i="10"/>
  <c r="O93" i="10" s="1"/>
  <c r="N92" i="10"/>
  <c r="O92" i="10" s="1"/>
  <c r="N91" i="10"/>
  <c r="O91" i="10" s="1"/>
  <c r="N90" i="10"/>
  <c r="O90" i="10" s="1"/>
  <c r="N89" i="10"/>
  <c r="O89" i="10" s="1"/>
  <c r="N88" i="10"/>
  <c r="O88" i="10" s="1"/>
  <c r="N87" i="10"/>
  <c r="O87" i="10" s="1"/>
  <c r="N86" i="10"/>
  <c r="O86" i="10" s="1"/>
  <c r="N85" i="10"/>
  <c r="O85" i="10" s="1"/>
  <c r="N84" i="10"/>
  <c r="O84" i="10" s="1"/>
  <c r="N83" i="10"/>
  <c r="O83" i="10" s="1"/>
  <c r="N82" i="10"/>
  <c r="O82" i="10" s="1"/>
  <c r="N81" i="10"/>
  <c r="O81" i="10" s="1"/>
  <c r="N80" i="10"/>
  <c r="O80" i="10" s="1"/>
  <c r="N79" i="10"/>
  <c r="O79" i="10" s="1"/>
  <c r="N78" i="10"/>
  <c r="O78" i="10" s="1"/>
  <c r="N77" i="10"/>
  <c r="O77" i="10" s="1"/>
  <c r="N76" i="10"/>
  <c r="O76" i="10" s="1"/>
  <c r="N75" i="10"/>
  <c r="O75" i="10" s="1"/>
  <c r="N74" i="10"/>
  <c r="O74" i="10" s="1"/>
  <c r="N73" i="10"/>
  <c r="O73" i="10" s="1"/>
  <c r="N72" i="10"/>
  <c r="O72" i="10" s="1"/>
  <c r="N71" i="10"/>
  <c r="O71" i="10" s="1"/>
  <c r="N70" i="10"/>
  <c r="O70" i="10" s="1"/>
  <c r="N69" i="10"/>
  <c r="O69" i="10" s="1"/>
  <c r="N68" i="10"/>
  <c r="O68" i="10" s="1"/>
  <c r="N67" i="10"/>
  <c r="O67" i="10" s="1"/>
  <c r="N66" i="10"/>
  <c r="O66" i="10" s="1"/>
  <c r="N65" i="10"/>
  <c r="O65" i="10" s="1"/>
  <c r="N64" i="10"/>
  <c r="O64" i="10" s="1"/>
  <c r="N63" i="10"/>
  <c r="O63" i="10" s="1"/>
  <c r="N62" i="10"/>
  <c r="O62" i="10" s="1"/>
  <c r="N61" i="10"/>
  <c r="O61" i="10" s="1"/>
  <c r="N60" i="10"/>
  <c r="O60" i="10" s="1"/>
  <c r="N59" i="10"/>
  <c r="O59" i="10" s="1"/>
  <c r="N58" i="10"/>
  <c r="O58" i="10" s="1"/>
  <c r="N57" i="10"/>
  <c r="O57" i="10" s="1"/>
  <c r="N56" i="10"/>
  <c r="O56" i="10" s="1"/>
  <c r="N55" i="10"/>
  <c r="O55" i="10" s="1"/>
  <c r="N54" i="10"/>
  <c r="O54" i="10" s="1"/>
  <c r="N53" i="10"/>
  <c r="O53" i="10" s="1"/>
  <c r="N52" i="10"/>
  <c r="O52" i="10" s="1"/>
  <c r="N51" i="10"/>
  <c r="O51" i="10" s="1"/>
  <c r="N50" i="10"/>
  <c r="O50" i="10" s="1"/>
  <c r="N49" i="10"/>
  <c r="O49" i="10" s="1"/>
  <c r="N48" i="10"/>
  <c r="O48" i="10" s="1"/>
  <c r="N47" i="10"/>
  <c r="O47" i="10" s="1"/>
  <c r="N46" i="10"/>
  <c r="O46" i="10" s="1"/>
  <c r="N45" i="10"/>
  <c r="O45" i="10" s="1"/>
  <c r="N44" i="10"/>
  <c r="O44" i="10" s="1"/>
  <c r="N43" i="10"/>
  <c r="O43" i="10" s="1"/>
  <c r="N42" i="10"/>
  <c r="O42" i="10" s="1"/>
  <c r="N41" i="10"/>
  <c r="O41" i="10" s="1"/>
  <c r="N40" i="10"/>
  <c r="O40" i="10" s="1"/>
  <c r="N39" i="10"/>
  <c r="O39" i="10" s="1"/>
  <c r="N38" i="10"/>
  <c r="O38" i="10" s="1"/>
  <c r="N37" i="10"/>
  <c r="O37" i="10" s="1"/>
  <c r="N36" i="10"/>
  <c r="O36" i="10" s="1"/>
  <c r="N35" i="10"/>
  <c r="O35" i="10" s="1"/>
  <c r="N34" i="10"/>
  <c r="O34" i="10" s="1"/>
  <c r="N33" i="10"/>
  <c r="O33" i="10" s="1"/>
  <c r="N32" i="10"/>
  <c r="O32" i="10" s="1"/>
  <c r="N31" i="10"/>
  <c r="O31" i="10" s="1"/>
  <c r="N30" i="10"/>
  <c r="O30" i="10" s="1"/>
  <c r="N29" i="10"/>
  <c r="O29" i="10" s="1"/>
  <c r="N28" i="10"/>
  <c r="O28" i="10" s="1"/>
  <c r="N27" i="10"/>
  <c r="O27" i="10" s="1"/>
  <c r="N26" i="10"/>
  <c r="O26" i="10" s="1"/>
  <c r="N25" i="10"/>
  <c r="O25" i="10" s="1"/>
  <c r="N24" i="10"/>
  <c r="O24" i="10" s="1"/>
  <c r="N23" i="10"/>
  <c r="O23" i="10" s="1"/>
  <c r="N22" i="10"/>
  <c r="O22" i="10" s="1"/>
  <c r="N21" i="10"/>
  <c r="O21" i="10" s="1"/>
  <c r="N20" i="10"/>
  <c r="O20" i="10" s="1"/>
  <c r="N19" i="10"/>
  <c r="O19" i="10" s="1"/>
  <c r="N18" i="10"/>
  <c r="O18" i="10" s="1"/>
  <c r="N17" i="10"/>
  <c r="O17" i="10" s="1"/>
  <c r="N16" i="10"/>
  <c r="O16" i="10" s="1"/>
  <c r="N15" i="10"/>
  <c r="O15" i="10" s="1"/>
  <c r="N14" i="10"/>
  <c r="O14" i="10" s="1"/>
  <c r="N13" i="10"/>
  <c r="O13" i="10" s="1"/>
  <c r="N12" i="10"/>
  <c r="O12" i="10" s="1"/>
  <c r="N11" i="10"/>
  <c r="O11" i="10" s="1"/>
  <c r="N10" i="10"/>
  <c r="O10" i="10" s="1"/>
  <c r="N9" i="10"/>
  <c r="O9" i="10" s="1"/>
  <c r="N8" i="10"/>
  <c r="O8" i="10" s="1"/>
  <c r="N7" i="10"/>
  <c r="O7" i="10" s="1"/>
  <c r="N6" i="10"/>
  <c r="O6" i="10" s="1"/>
  <c r="N5" i="10"/>
  <c r="O5" i="10" s="1"/>
  <c r="N4" i="10"/>
  <c r="O4" i="10" s="1"/>
  <c r="N3" i="10"/>
  <c r="O3" i="10" s="1"/>
  <c r="N2" i="10"/>
  <c r="O2" i="10" s="1"/>
  <c r="AM405" i="10"/>
  <c r="AM404" i="10"/>
  <c r="AM403" i="10"/>
  <c r="AM402" i="10"/>
  <c r="AM401" i="10"/>
  <c r="AM400" i="10"/>
  <c r="AM399" i="10"/>
  <c r="AM398" i="10"/>
  <c r="AM397" i="10"/>
  <c r="AM396" i="10"/>
  <c r="AM395" i="10"/>
  <c r="AM394" i="10"/>
  <c r="AM393" i="10"/>
  <c r="AM392" i="10"/>
  <c r="AM391" i="10"/>
  <c r="AM390" i="10"/>
  <c r="AM389" i="10"/>
  <c r="AM388" i="10"/>
  <c r="AM387" i="10"/>
  <c r="AM386" i="10"/>
  <c r="AM385" i="10"/>
  <c r="AM384" i="10"/>
  <c r="AM383" i="10"/>
  <c r="AM382" i="10"/>
  <c r="AM381" i="10"/>
  <c r="AM380" i="10"/>
  <c r="AM379" i="10"/>
  <c r="AM378" i="10"/>
  <c r="AM377" i="10"/>
  <c r="AM376" i="10"/>
  <c r="AM375" i="10"/>
  <c r="AM374" i="10"/>
  <c r="AM373" i="10"/>
  <c r="AM372" i="10"/>
  <c r="AM371" i="10"/>
  <c r="AM370" i="10"/>
  <c r="AM369" i="10"/>
  <c r="AM368" i="10"/>
  <c r="AM367" i="10"/>
  <c r="AM366" i="10"/>
  <c r="AM365" i="10"/>
  <c r="AM364" i="10"/>
  <c r="AM363" i="10"/>
  <c r="AM362" i="10"/>
  <c r="AM361" i="10"/>
  <c r="AM360" i="10"/>
  <c r="AM359" i="10"/>
  <c r="AM358" i="10"/>
  <c r="AM357" i="10"/>
  <c r="AM356" i="10"/>
  <c r="AM355" i="10"/>
  <c r="AM354" i="10"/>
  <c r="AM353" i="10"/>
  <c r="AM352" i="10"/>
  <c r="AM351" i="10"/>
  <c r="AM350" i="10"/>
  <c r="AM349" i="10"/>
  <c r="AM348" i="10"/>
  <c r="AM347" i="10"/>
  <c r="AM346" i="10"/>
  <c r="AM345" i="10"/>
  <c r="AM344" i="10"/>
  <c r="AM343" i="10"/>
  <c r="AM342" i="10"/>
  <c r="AM341" i="10"/>
  <c r="AM340" i="10"/>
  <c r="AE339" i="10"/>
  <c r="AK339" i="10" s="1"/>
  <c r="AM339" i="10" s="1"/>
  <c r="AM338" i="10"/>
  <c r="AM337" i="10"/>
  <c r="AM336" i="10"/>
  <c r="AM335" i="10"/>
  <c r="AM334" i="10"/>
  <c r="AM333" i="10"/>
  <c r="AM332" i="10"/>
  <c r="AM331" i="10"/>
  <c r="AM330" i="10"/>
  <c r="AM329" i="10"/>
  <c r="AM328" i="10"/>
  <c r="AM327" i="10"/>
  <c r="AM326" i="10"/>
  <c r="AM325" i="10"/>
  <c r="AM324" i="10"/>
  <c r="AM323" i="10"/>
  <c r="AM322" i="10"/>
  <c r="AM321" i="10"/>
  <c r="AM320" i="10"/>
  <c r="AM319" i="10"/>
  <c r="AM318" i="10"/>
  <c r="AM317" i="10"/>
  <c r="AM316" i="10"/>
  <c r="AM315" i="10"/>
  <c r="AM314" i="10"/>
  <c r="AM313" i="10"/>
  <c r="AM312" i="10"/>
  <c r="AM311" i="10"/>
  <c r="AM310" i="10"/>
  <c r="AM309" i="10"/>
  <c r="AM308" i="10"/>
  <c r="AM307" i="10"/>
  <c r="AM306" i="10"/>
  <c r="AM305" i="10"/>
  <c r="AM304" i="10"/>
  <c r="AM303" i="10"/>
  <c r="AM302" i="10"/>
  <c r="AM301" i="10"/>
  <c r="AM300" i="10"/>
  <c r="AM299" i="10"/>
  <c r="AM298" i="10"/>
  <c r="AM297" i="10"/>
  <c r="AM296" i="10"/>
  <c r="AM295" i="10"/>
  <c r="AM294" i="10"/>
  <c r="AM293" i="10"/>
  <c r="AM292" i="10"/>
  <c r="AM291" i="10"/>
  <c r="AM290" i="10"/>
  <c r="AM289" i="10"/>
  <c r="AM288" i="10"/>
  <c r="AM287" i="10"/>
  <c r="AM286" i="10"/>
  <c r="AM285" i="10"/>
  <c r="AM284" i="10"/>
  <c r="AM283" i="10"/>
  <c r="AM282" i="10"/>
  <c r="AM281" i="10"/>
  <c r="AM280" i="10"/>
  <c r="AM279" i="10"/>
  <c r="AM278" i="10"/>
  <c r="AM277" i="10"/>
  <c r="AM276" i="10"/>
  <c r="AM275" i="10"/>
  <c r="AM274" i="10"/>
  <c r="AM273" i="10"/>
  <c r="AE272" i="10"/>
  <c r="AK272" i="10" s="1"/>
  <c r="AM272" i="10" s="1"/>
  <c r="AM271" i="10"/>
  <c r="AM270" i="10"/>
  <c r="AM269" i="10"/>
  <c r="AM268" i="10"/>
  <c r="AM267" i="10"/>
  <c r="AM266" i="10"/>
  <c r="AM265" i="10"/>
  <c r="AM264" i="10"/>
  <c r="AM263" i="10"/>
  <c r="AM262" i="10"/>
  <c r="AM261" i="10"/>
  <c r="AM260" i="10"/>
  <c r="AM259" i="10"/>
  <c r="AM258" i="10"/>
  <c r="AM257" i="10"/>
  <c r="AM256" i="10"/>
  <c r="AM255" i="10"/>
  <c r="AM254" i="10"/>
  <c r="AM253" i="10"/>
  <c r="AM252" i="10"/>
  <c r="AM251" i="10"/>
  <c r="AM250" i="10"/>
  <c r="AM249" i="10"/>
  <c r="AM248" i="10"/>
  <c r="AM247" i="10"/>
  <c r="AM246" i="10"/>
  <c r="AE245" i="10"/>
  <c r="AK245" i="10" s="1"/>
  <c r="AM245" i="10" s="1"/>
  <c r="AM244" i="10"/>
  <c r="AM243" i="10"/>
  <c r="AM242" i="10"/>
  <c r="AM241" i="10"/>
  <c r="AM240" i="10"/>
  <c r="AM239" i="10"/>
  <c r="AM238" i="10"/>
  <c r="AM237" i="10"/>
  <c r="AM236" i="10"/>
  <c r="AM235" i="10"/>
  <c r="AM234" i="10"/>
  <c r="AM233" i="10"/>
  <c r="AM232" i="10"/>
  <c r="AM231" i="10"/>
  <c r="AM230" i="10"/>
  <c r="AM229" i="10"/>
  <c r="AM228" i="10"/>
  <c r="AM227" i="10"/>
  <c r="AM226" i="10"/>
  <c r="AM225" i="10"/>
  <c r="AM224" i="10"/>
  <c r="AM223" i="10"/>
  <c r="AM222" i="10"/>
  <c r="AM221" i="10"/>
  <c r="AM220" i="10"/>
  <c r="AM219" i="10"/>
  <c r="AM218" i="10"/>
  <c r="AM217" i="10"/>
  <c r="AM216" i="10"/>
  <c r="AM215" i="10"/>
  <c r="AM214" i="10"/>
  <c r="AM213" i="10"/>
  <c r="AM212" i="10"/>
  <c r="AM211" i="10"/>
  <c r="AM210" i="10"/>
  <c r="AM209" i="10"/>
  <c r="AM208" i="10"/>
  <c r="AM207" i="10"/>
  <c r="AM206" i="10"/>
  <c r="AM205" i="10"/>
  <c r="AM204" i="10"/>
  <c r="AM203" i="10"/>
  <c r="AM202" i="10"/>
  <c r="AM201" i="10"/>
  <c r="AM200" i="10"/>
  <c r="AM199" i="10"/>
  <c r="AM198" i="10"/>
  <c r="AM197" i="10"/>
  <c r="AM196" i="10"/>
  <c r="AM195" i="10"/>
  <c r="AM194" i="10"/>
  <c r="AM193" i="10"/>
  <c r="AM192" i="10"/>
  <c r="AM191" i="10"/>
  <c r="AM190" i="10"/>
  <c r="AM189" i="10"/>
  <c r="AM188" i="10"/>
  <c r="AM187" i="10"/>
  <c r="AM186" i="10"/>
  <c r="AM185" i="10"/>
  <c r="AM184" i="10"/>
  <c r="AM183" i="10"/>
  <c r="AM182" i="10"/>
  <c r="AM181" i="10"/>
  <c r="AM180" i="10"/>
  <c r="AM179" i="10"/>
  <c r="AM178" i="10"/>
  <c r="AM177" i="10"/>
  <c r="AM176" i="10"/>
  <c r="AM175" i="10"/>
  <c r="AM174" i="10"/>
  <c r="AM173" i="10"/>
  <c r="AM172" i="10"/>
  <c r="AM171" i="10"/>
  <c r="AM170" i="10"/>
  <c r="AM169" i="10"/>
  <c r="AM168" i="10"/>
  <c r="AM167" i="10"/>
  <c r="AM166" i="10"/>
  <c r="AM165" i="10"/>
  <c r="AM164" i="10"/>
  <c r="AM163" i="10"/>
  <c r="AM162" i="10"/>
  <c r="AM161" i="10"/>
  <c r="AM160" i="10"/>
  <c r="AM159" i="10"/>
  <c r="AM158" i="10"/>
  <c r="AM157" i="10"/>
  <c r="AM156" i="10"/>
  <c r="AM155" i="10"/>
  <c r="AM154" i="10"/>
  <c r="AM153" i="10"/>
  <c r="AM152" i="10"/>
  <c r="AM151" i="10"/>
  <c r="AM150" i="10"/>
  <c r="AM149" i="10"/>
  <c r="AM148" i="10"/>
  <c r="AM147" i="10"/>
  <c r="AM146" i="10"/>
  <c r="AM145" i="10"/>
  <c r="AM144" i="10"/>
  <c r="AM143" i="10"/>
  <c r="AM142" i="10"/>
  <c r="AM141" i="10"/>
  <c r="AM140" i="10"/>
  <c r="AM139" i="10"/>
  <c r="AM138" i="10"/>
  <c r="AM137" i="10"/>
  <c r="AM136" i="10"/>
  <c r="AM135" i="10"/>
  <c r="AM134" i="10"/>
  <c r="AM133" i="10"/>
  <c r="AM132" i="10"/>
  <c r="AM131" i="10"/>
  <c r="AM130" i="10"/>
  <c r="AM129" i="10"/>
  <c r="AM128" i="10"/>
  <c r="AM127" i="10"/>
  <c r="AM126" i="10"/>
  <c r="AM125" i="10"/>
  <c r="AM124" i="10"/>
  <c r="AM123" i="10"/>
  <c r="AM122" i="10"/>
  <c r="AM121" i="10"/>
  <c r="AM120" i="10"/>
  <c r="AM119" i="10"/>
  <c r="AM118" i="10"/>
  <c r="AM117" i="10"/>
  <c r="AM116" i="10"/>
  <c r="AM115" i="10"/>
  <c r="AM114" i="10"/>
  <c r="AM113" i="10"/>
  <c r="AM112" i="10"/>
  <c r="AM111" i="10"/>
  <c r="AM110" i="10"/>
  <c r="AM109" i="10"/>
  <c r="AM108" i="10"/>
  <c r="AM107" i="10"/>
  <c r="AM106" i="10"/>
  <c r="AM105" i="10"/>
  <c r="AM104" i="10"/>
  <c r="AM103" i="10"/>
  <c r="AM102" i="10"/>
  <c r="AM101" i="10"/>
  <c r="AM100" i="10"/>
  <c r="AM99" i="10"/>
  <c r="AM98" i="10"/>
  <c r="AM97" i="10"/>
  <c r="AM96" i="10"/>
  <c r="AM95" i="10"/>
  <c r="AM94" i="10"/>
  <c r="AM93" i="10"/>
  <c r="AM92" i="10"/>
  <c r="AM91" i="10"/>
  <c r="AM90" i="10"/>
  <c r="AM89" i="10"/>
  <c r="AM88" i="10"/>
  <c r="AM87" i="10"/>
  <c r="AM86" i="10"/>
  <c r="AM85" i="10"/>
  <c r="AM84" i="10"/>
  <c r="AM83" i="10"/>
  <c r="AM82" i="10"/>
  <c r="AM81" i="10"/>
  <c r="AM80" i="10"/>
  <c r="AM79" i="10"/>
  <c r="AM78" i="10"/>
  <c r="AM77" i="10"/>
  <c r="AM76" i="10"/>
  <c r="AM75" i="10"/>
  <c r="AM74" i="10"/>
  <c r="AM73" i="10"/>
  <c r="AM72" i="10"/>
  <c r="AM71" i="10"/>
  <c r="AM70" i="10"/>
  <c r="AM69" i="10"/>
  <c r="AM68" i="10"/>
  <c r="AM67" i="10"/>
  <c r="AM66" i="10"/>
  <c r="AM65" i="10"/>
  <c r="AM64" i="10"/>
  <c r="AM63" i="10"/>
  <c r="AM62" i="10"/>
  <c r="AM61" i="10"/>
  <c r="AM60" i="10"/>
  <c r="AM59" i="10"/>
  <c r="AM58" i="10"/>
  <c r="AM57" i="10"/>
  <c r="AM56" i="10"/>
  <c r="AM55" i="10"/>
  <c r="AM54" i="10"/>
  <c r="AM53" i="10"/>
  <c r="AM52" i="10"/>
  <c r="AM51" i="10"/>
  <c r="AM50" i="10"/>
  <c r="AM49" i="10"/>
  <c r="AM48" i="10"/>
  <c r="AM47" i="10"/>
  <c r="AM46" i="10"/>
  <c r="AM45" i="10"/>
  <c r="AM44" i="10"/>
  <c r="AM43" i="10"/>
  <c r="AM42" i="10"/>
  <c r="AM41" i="10"/>
  <c r="AM40" i="10"/>
  <c r="AM39" i="10"/>
  <c r="AM38" i="10"/>
  <c r="AM37" i="10"/>
  <c r="AM36" i="10"/>
  <c r="AM35" i="10"/>
  <c r="AM34" i="10"/>
  <c r="AM33" i="10"/>
  <c r="AM32" i="10"/>
  <c r="AM31" i="10"/>
  <c r="AM30" i="10"/>
  <c r="AM29" i="10"/>
  <c r="AM28" i="10"/>
  <c r="AM27" i="10"/>
  <c r="AM26" i="10"/>
  <c r="AM25" i="10"/>
  <c r="AM24" i="10"/>
  <c r="AM23" i="10"/>
  <c r="AM22" i="10"/>
  <c r="AM21" i="10"/>
  <c r="AM20" i="10"/>
  <c r="AM19" i="10"/>
  <c r="AM18" i="10"/>
  <c r="AM17" i="10"/>
  <c r="AM16" i="10"/>
  <c r="AM15" i="10"/>
  <c r="AM14" i="10"/>
  <c r="AM13" i="10"/>
  <c r="AM12" i="10"/>
  <c r="AM11" i="10"/>
  <c r="AM10" i="10"/>
  <c r="AM9" i="10"/>
  <c r="AM8" i="10"/>
  <c r="AM7" i="10"/>
  <c r="AM6" i="10"/>
  <c r="AM5" i="10"/>
  <c r="AM4" i="10"/>
  <c r="AM3" i="10"/>
  <c r="AM2" i="10"/>
  <c r="Y25" i="10" l="1"/>
  <c r="AF29" i="11"/>
  <c r="AG29" i="11" s="1"/>
  <c r="AG2" i="11"/>
  <c r="AV2" i="11"/>
  <c r="AV44" i="11" s="1"/>
  <c r="AU44" i="11"/>
  <c r="BF46" i="11" s="1"/>
  <c r="Z153" i="10"/>
  <c r="Y158" i="10"/>
  <c r="AD376" i="10"/>
  <c r="BC2" i="11"/>
  <c r="BF2" i="11"/>
  <c r="BB44" i="11"/>
  <c r="BC3" i="11"/>
  <c r="BF3" i="11"/>
  <c r="BG3" i="11" s="1"/>
  <c r="BC4" i="11"/>
  <c r="BF4" i="11"/>
  <c r="BG4" i="11" s="1"/>
  <c r="BC5" i="11"/>
  <c r="BF5" i="11"/>
  <c r="BG5" i="11" s="1"/>
  <c r="BC6" i="11"/>
  <c r="BF6" i="11"/>
  <c r="BG6" i="11" s="1"/>
  <c r="BC7" i="11"/>
  <c r="BF7" i="11"/>
  <c r="BG7" i="11" s="1"/>
  <c r="BC8" i="11"/>
  <c r="BF8" i="11"/>
  <c r="BG8" i="11" s="1"/>
  <c r="BC9" i="11"/>
  <c r="BF9" i="11"/>
  <c r="BG9" i="11" s="1"/>
  <c r="BC10" i="11"/>
  <c r="BF10" i="11"/>
  <c r="BG10" i="11" s="1"/>
  <c r="BC11" i="11"/>
  <c r="BF11" i="11"/>
  <c r="BG11" i="11" s="1"/>
  <c r="BC12" i="11"/>
  <c r="BF12" i="11"/>
  <c r="BG12" i="11" s="1"/>
  <c r="BC13" i="11"/>
  <c r="BF13" i="11"/>
  <c r="BG13" i="11" s="1"/>
  <c r="BC14" i="11"/>
  <c r="BF14" i="11"/>
  <c r="BG14" i="11" s="1"/>
  <c r="BC15" i="11"/>
  <c r="BF15" i="11"/>
  <c r="BG15" i="11" s="1"/>
  <c r="BC16" i="11"/>
  <c r="BF16" i="11"/>
  <c r="BG16" i="11" s="1"/>
  <c r="BC17" i="11"/>
  <c r="BF17" i="11"/>
  <c r="BG17" i="11" s="1"/>
  <c r="BC18" i="11"/>
  <c r="BF18" i="11"/>
  <c r="BG18" i="11" s="1"/>
  <c r="BC19" i="11"/>
  <c r="BF19" i="11"/>
  <c r="BG19" i="11" s="1"/>
  <c r="BC20" i="11"/>
  <c r="BF20" i="11"/>
  <c r="BG20" i="11" s="1"/>
  <c r="BC21" i="11"/>
  <c r="BF21" i="11"/>
  <c r="BG21" i="11" s="1"/>
  <c r="BC22" i="11"/>
  <c r="BF22" i="11"/>
  <c r="BG22" i="11" s="1"/>
  <c r="BC23" i="11"/>
  <c r="BF23" i="11"/>
  <c r="BG23" i="11" s="1"/>
  <c r="BC24" i="11"/>
  <c r="BF24" i="11"/>
  <c r="BG24" i="11" s="1"/>
  <c r="BC25" i="11"/>
  <c r="BF25" i="11"/>
  <c r="BG25" i="11" s="1"/>
  <c r="BC26" i="11"/>
  <c r="BF26" i="11"/>
  <c r="BG26" i="11" s="1"/>
  <c r="BC27" i="11"/>
  <c r="BF27" i="11"/>
  <c r="BG27" i="11" s="1"/>
  <c r="BC28" i="11"/>
  <c r="BF28" i="11"/>
  <c r="BG28" i="11" s="1"/>
  <c r="BC29" i="11"/>
  <c r="BF29" i="11"/>
  <c r="BG29" i="11" s="1"/>
  <c r="BC30" i="11"/>
  <c r="BF30" i="11"/>
  <c r="BG30" i="11" s="1"/>
  <c r="BC31" i="11"/>
  <c r="BF31" i="11"/>
  <c r="BG31" i="11" s="1"/>
  <c r="BC32" i="11"/>
  <c r="BF32" i="11"/>
  <c r="BG32" i="11" s="1"/>
  <c r="BC33" i="11"/>
  <c r="BF33" i="11"/>
  <c r="BG33" i="11" s="1"/>
  <c r="BC34" i="11"/>
  <c r="BF34" i="11"/>
  <c r="BG34" i="11" s="1"/>
  <c r="BC35" i="11"/>
  <c r="BF35" i="11"/>
  <c r="BG35" i="11" s="1"/>
  <c r="BC36" i="11"/>
  <c r="BF36" i="11"/>
  <c r="BG36" i="11" s="1"/>
  <c r="BC37" i="11"/>
  <c r="BF37" i="11"/>
  <c r="BG37" i="11" s="1"/>
  <c r="BC38" i="11"/>
  <c r="BF38" i="11"/>
  <c r="BG38" i="11" s="1"/>
  <c r="BC39" i="11"/>
  <c r="BF39" i="11"/>
  <c r="BG39" i="11" s="1"/>
  <c r="BC40" i="11"/>
  <c r="BF40" i="11"/>
  <c r="BG40" i="11" s="1"/>
  <c r="BC41" i="11"/>
  <c r="BF41" i="11"/>
  <c r="BG41" i="11" s="1"/>
  <c r="BC42" i="11"/>
  <c r="BF42" i="11"/>
  <c r="BG42" i="11" s="1"/>
  <c r="BC43" i="11"/>
  <c r="BF43" i="11"/>
  <c r="BG43" i="11" s="1"/>
  <c r="R34" i="11"/>
  <c r="AY34" i="11"/>
  <c r="AZ34" i="11" s="1"/>
  <c r="R36" i="11"/>
  <c r="AY36" i="11"/>
  <c r="AZ36" i="11" s="1"/>
  <c r="R38" i="11"/>
  <c r="AY38" i="11"/>
  <c r="AZ38" i="11" s="1"/>
  <c r="R40" i="11"/>
  <c r="AY40" i="11"/>
  <c r="AZ40" i="11" s="1"/>
  <c r="R42" i="11"/>
  <c r="AY42" i="11"/>
  <c r="AZ42" i="11" s="1"/>
  <c r="AD3" i="11"/>
  <c r="AC7" i="11"/>
  <c r="AC9" i="11"/>
  <c r="AD10" i="11"/>
  <c r="AC11" i="11"/>
  <c r="AC13" i="11"/>
  <c r="AC23" i="11"/>
  <c r="AC25" i="11"/>
  <c r="AD28" i="11"/>
  <c r="AC29" i="11"/>
  <c r="AD32" i="11"/>
  <c r="AC33" i="11"/>
  <c r="AD35" i="11"/>
  <c r="AC39" i="11"/>
  <c r="AC43" i="11"/>
  <c r="AY3" i="11"/>
  <c r="AZ3" i="11" s="1"/>
  <c r="AY5" i="11"/>
  <c r="AZ5" i="11" s="1"/>
  <c r="AY7" i="11"/>
  <c r="AZ7" i="11" s="1"/>
  <c r="AY9" i="11"/>
  <c r="AZ9" i="11" s="1"/>
  <c r="AY11" i="11"/>
  <c r="AZ11" i="11" s="1"/>
  <c r="AY13" i="11"/>
  <c r="AZ13" i="11" s="1"/>
  <c r="AY15" i="11"/>
  <c r="AZ15" i="11" s="1"/>
  <c r="AY17" i="11"/>
  <c r="AZ17" i="11" s="1"/>
  <c r="AY19" i="11"/>
  <c r="AZ19" i="11" s="1"/>
  <c r="AY21" i="11"/>
  <c r="AZ21" i="11" s="1"/>
  <c r="AY23" i="11"/>
  <c r="AZ23" i="11" s="1"/>
  <c r="AY25" i="11"/>
  <c r="AZ25" i="11" s="1"/>
  <c r="AY27" i="11"/>
  <c r="AZ27" i="11" s="1"/>
  <c r="AY30" i="11"/>
  <c r="AZ30" i="11" s="1"/>
  <c r="K16" i="12"/>
  <c r="T8" i="12"/>
  <c r="U8" i="12" s="1"/>
  <c r="T12" i="12"/>
  <c r="T14" i="12"/>
  <c r="U14" i="12" s="1"/>
  <c r="AD288" i="10"/>
  <c r="AD60" i="10"/>
  <c r="AC68" i="10"/>
  <c r="AC141" i="10"/>
  <c r="AC225" i="10"/>
  <c r="AD294" i="10"/>
  <c r="AD341" i="10"/>
  <c r="AD373" i="10"/>
  <c r="R29" i="11"/>
  <c r="AY29" i="11"/>
  <c r="AZ29" i="11" s="1"/>
  <c r="R31" i="11"/>
  <c r="AY31" i="11"/>
  <c r="AZ31" i="11" s="1"/>
  <c r="R33" i="11"/>
  <c r="AY33" i="11"/>
  <c r="AZ33" i="11" s="1"/>
  <c r="R35" i="11"/>
  <c r="AY35" i="11"/>
  <c r="AZ35" i="11" s="1"/>
  <c r="R37" i="11"/>
  <c r="AY37" i="11"/>
  <c r="AZ37" i="11" s="1"/>
  <c r="R39" i="11"/>
  <c r="AY39" i="11"/>
  <c r="AZ39" i="11" s="1"/>
  <c r="R41" i="11"/>
  <c r="AY41" i="11"/>
  <c r="AZ41" i="11" s="1"/>
  <c r="R43" i="11"/>
  <c r="AY43" i="11"/>
  <c r="AZ43" i="11" s="1"/>
  <c r="Z5" i="11"/>
  <c r="AF5" i="11" s="1"/>
  <c r="AG5" i="11" s="1"/>
  <c r="AC2" i="11"/>
  <c r="AC5" i="11"/>
  <c r="AC37" i="11"/>
  <c r="AY2" i="11"/>
  <c r="AZ2" i="11" s="1"/>
  <c r="AY4" i="11"/>
  <c r="AZ4" i="11" s="1"/>
  <c r="AY6" i="11"/>
  <c r="AZ6" i="11" s="1"/>
  <c r="AY8" i="11"/>
  <c r="AZ8" i="11" s="1"/>
  <c r="AY10" i="11"/>
  <c r="AZ10" i="11" s="1"/>
  <c r="AY12" i="11"/>
  <c r="AZ12" i="11" s="1"/>
  <c r="AY14" i="11"/>
  <c r="AZ14" i="11" s="1"/>
  <c r="AY16" i="11"/>
  <c r="AZ16" i="11" s="1"/>
  <c r="AY18" i="11"/>
  <c r="AZ18" i="11" s="1"/>
  <c r="AY20" i="11"/>
  <c r="AZ20" i="11" s="1"/>
  <c r="AY22" i="11"/>
  <c r="AZ22" i="11" s="1"/>
  <c r="AY24" i="11"/>
  <c r="AZ24" i="11" s="1"/>
  <c r="AY26" i="11"/>
  <c r="AZ26" i="11" s="1"/>
  <c r="AY28" i="11"/>
  <c r="AZ28" i="11" s="1"/>
  <c r="AY32" i="11"/>
  <c r="AZ32" i="11" s="1"/>
  <c r="T3" i="12"/>
  <c r="U3" i="12" s="1"/>
  <c r="T15" i="12"/>
  <c r="U15" i="12" s="1"/>
  <c r="I3" i="12"/>
  <c r="K3" i="12" s="1"/>
  <c r="L3" i="12" s="1"/>
  <c r="I5" i="12"/>
  <c r="K5" i="12" s="1"/>
  <c r="L5" i="12" s="1"/>
  <c r="I7" i="12"/>
  <c r="K7" i="12" s="1"/>
  <c r="L7" i="12" s="1"/>
  <c r="I9" i="12"/>
  <c r="K9" i="12" s="1"/>
  <c r="L9" i="12" s="1"/>
  <c r="I13" i="12"/>
  <c r="K13" i="12" s="1"/>
  <c r="L13" i="12" s="1"/>
  <c r="T5" i="12"/>
  <c r="U5" i="12" s="1"/>
  <c r="N10" i="12"/>
  <c r="Q10" i="12"/>
  <c r="F7" i="15"/>
  <c r="I2" i="12"/>
  <c r="K2" i="12" s="1"/>
  <c r="T2" i="12" s="1"/>
  <c r="I4" i="12"/>
  <c r="K4" i="12" s="1"/>
  <c r="L4" i="12" s="1"/>
  <c r="I6" i="12"/>
  <c r="K6" i="12" s="1"/>
  <c r="L6" i="12" s="1"/>
  <c r="T4" i="12"/>
  <c r="U4" i="12" s="1"/>
  <c r="O10" i="12"/>
  <c r="O16" i="12"/>
  <c r="Q16" i="12"/>
  <c r="C29" i="15"/>
  <c r="C32" i="15" s="1"/>
  <c r="F72" i="14"/>
  <c r="F122" i="14"/>
  <c r="D29" i="15"/>
  <c r="D32" i="15" s="1"/>
  <c r="C138" i="14"/>
  <c r="F21" i="15"/>
  <c r="E27" i="15"/>
  <c r="F27" i="15" s="1"/>
  <c r="F24" i="15"/>
  <c r="E16" i="15"/>
  <c r="L12" i="12"/>
  <c r="L16" i="12" s="1"/>
  <c r="J10" i="12"/>
  <c r="J16" i="12"/>
  <c r="AC6" i="11"/>
  <c r="AC14" i="11"/>
  <c r="AC22" i="11"/>
  <c r="AC26" i="11"/>
  <c r="AC30" i="11"/>
  <c r="AC34" i="11"/>
  <c r="AC38" i="11"/>
  <c r="AC42" i="11"/>
  <c r="AD4" i="11"/>
  <c r="AD8" i="11"/>
  <c r="AD12" i="11"/>
  <c r="AD16" i="11"/>
  <c r="AD20" i="11"/>
  <c r="AD24" i="11"/>
  <c r="AD36" i="11"/>
  <c r="AD40" i="11"/>
  <c r="Z33" i="11"/>
  <c r="AF33" i="11" s="1"/>
  <c r="AG33" i="11" s="1"/>
  <c r="Z17" i="11"/>
  <c r="AF17" i="11" s="1"/>
  <c r="AG17" i="11" s="1"/>
  <c r="Z42" i="11"/>
  <c r="AF42" i="11" s="1"/>
  <c r="AG42" i="11" s="1"/>
  <c r="Z13" i="11"/>
  <c r="AF13" i="11" s="1"/>
  <c r="AG13" i="11" s="1"/>
  <c r="Y2" i="11"/>
  <c r="Z6" i="11"/>
  <c r="AF6" i="11" s="1"/>
  <c r="AG6" i="11" s="1"/>
  <c r="Z10" i="11"/>
  <c r="Z14" i="11"/>
  <c r="AF14" i="11" s="1"/>
  <c r="AG14" i="11" s="1"/>
  <c r="Z21" i="11"/>
  <c r="AF21" i="11" s="1"/>
  <c r="AG21" i="11" s="1"/>
  <c r="Z30" i="11"/>
  <c r="AF30" i="11" s="1"/>
  <c r="AG30" i="11" s="1"/>
  <c r="Z37" i="11"/>
  <c r="AF37" i="11" s="1"/>
  <c r="AG37" i="11" s="1"/>
  <c r="Z18" i="11"/>
  <c r="AF18" i="11" s="1"/>
  <c r="AG18" i="11" s="1"/>
  <c r="Z25" i="11"/>
  <c r="AF25" i="11" s="1"/>
  <c r="AG25" i="11" s="1"/>
  <c r="Z34" i="11"/>
  <c r="AF34" i="11" s="1"/>
  <c r="AG34" i="11" s="1"/>
  <c r="Z41" i="11"/>
  <c r="AF41" i="11" s="1"/>
  <c r="AG41" i="11" s="1"/>
  <c r="Z22" i="11"/>
  <c r="AF22" i="11" s="1"/>
  <c r="AG22" i="11" s="1"/>
  <c r="Z38" i="11"/>
  <c r="AF38" i="11" s="1"/>
  <c r="AG38" i="11" s="1"/>
  <c r="Z3" i="11"/>
  <c r="Z7" i="11"/>
  <c r="AF7" i="11" s="1"/>
  <c r="AG7" i="11" s="1"/>
  <c r="Z11" i="11"/>
  <c r="AF11" i="11" s="1"/>
  <c r="AG11" i="11" s="1"/>
  <c r="Z15" i="11"/>
  <c r="AF15" i="11" s="1"/>
  <c r="AG15" i="11" s="1"/>
  <c r="Z19" i="11"/>
  <c r="AF19" i="11" s="1"/>
  <c r="AG19" i="11" s="1"/>
  <c r="Z23" i="11"/>
  <c r="AF23" i="11" s="1"/>
  <c r="AG23" i="11" s="1"/>
  <c r="Z27" i="11"/>
  <c r="AF27" i="11" s="1"/>
  <c r="AG27" i="11" s="1"/>
  <c r="Z31" i="11"/>
  <c r="AF31" i="11" s="1"/>
  <c r="AG31" i="11" s="1"/>
  <c r="Z35" i="11"/>
  <c r="Z39" i="11"/>
  <c r="AF39" i="11" s="1"/>
  <c r="AG39" i="11" s="1"/>
  <c r="Z43" i="11"/>
  <c r="AF43" i="11" s="1"/>
  <c r="AG43" i="11" s="1"/>
  <c r="Z4" i="11"/>
  <c r="Z8" i="11"/>
  <c r="Z12" i="11"/>
  <c r="Z16" i="11"/>
  <c r="Z20" i="11"/>
  <c r="Z24" i="11"/>
  <c r="Z28" i="11"/>
  <c r="Z32" i="11"/>
  <c r="Z36" i="11"/>
  <c r="Z40" i="11"/>
  <c r="V2" i="11"/>
  <c r="O2" i="11"/>
  <c r="U6" i="11"/>
  <c r="V6" i="11" s="1"/>
  <c r="U10" i="11"/>
  <c r="V10" i="11" s="1"/>
  <c r="U14" i="11"/>
  <c r="V14" i="11" s="1"/>
  <c r="U18" i="11"/>
  <c r="V18" i="11" s="1"/>
  <c r="U22" i="11"/>
  <c r="V22" i="11" s="1"/>
  <c r="U26" i="11"/>
  <c r="V26" i="11" s="1"/>
  <c r="U30" i="11"/>
  <c r="V30" i="11" s="1"/>
  <c r="U34" i="11"/>
  <c r="V34" i="11" s="1"/>
  <c r="U38" i="11"/>
  <c r="V38" i="11" s="1"/>
  <c r="U42" i="11"/>
  <c r="V42" i="11" s="1"/>
  <c r="U5" i="11"/>
  <c r="V5" i="11" s="1"/>
  <c r="U9" i="11"/>
  <c r="V9" i="11" s="1"/>
  <c r="U13" i="11"/>
  <c r="V13" i="11" s="1"/>
  <c r="U17" i="11"/>
  <c r="V17" i="11" s="1"/>
  <c r="U21" i="11"/>
  <c r="V21" i="11" s="1"/>
  <c r="U25" i="11"/>
  <c r="V25" i="11" s="1"/>
  <c r="U29" i="11"/>
  <c r="V29" i="11" s="1"/>
  <c r="U33" i="11"/>
  <c r="V33" i="11" s="1"/>
  <c r="U37" i="11"/>
  <c r="V37" i="11" s="1"/>
  <c r="U41" i="11"/>
  <c r="V41" i="11" s="1"/>
  <c r="U4" i="11"/>
  <c r="V4" i="11" s="1"/>
  <c r="U8" i="11"/>
  <c r="V8" i="11" s="1"/>
  <c r="U12" i="11"/>
  <c r="V12" i="11" s="1"/>
  <c r="U16" i="11"/>
  <c r="V16" i="11" s="1"/>
  <c r="U20" i="11"/>
  <c r="V20" i="11" s="1"/>
  <c r="U24" i="11"/>
  <c r="V24" i="11" s="1"/>
  <c r="U28" i="11"/>
  <c r="V28" i="11" s="1"/>
  <c r="U32" i="11"/>
  <c r="V32" i="11" s="1"/>
  <c r="U36" i="11"/>
  <c r="V36" i="11" s="1"/>
  <c r="U40" i="11"/>
  <c r="V40" i="11" s="1"/>
  <c r="U3" i="11"/>
  <c r="V3" i="11" s="1"/>
  <c r="U7" i="11"/>
  <c r="V7" i="11" s="1"/>
  <c r="U11" i="11"/>
  <c r="V11" i="11" s="1"/>
  <c r="U15" i="11"/>
  <c r="V15" i="11" s="1"/>
  <c r="U19" i="11"/>
  <c r="V19" i="11" s="1"/>
  <c r="U23" i="11"/>
  <c r="V23" i="11" s="1"/>
  <c r="U27" i="11"/>
  <c r="V27" i="11" s="1"/>
  <c r="U31" i="11"/>
  <c r="V31" i="11" s="1"/>
  <c r="U35" i="11"/>
  <c r="V35" i="11" s="1"/>
  <c r="U39" i="11"/>
  <c r="V39" i="11" s="1"/>
  <c r="U43" i="11"/>
  <c r="V43" i="11" s="1"/>
  <c r="Z254" i="10"/>
  <c r="AD9" i="10"/>
  <c r="AD44" i="10"/>
  <c r="AD128" i="10"/>
  <c r="AF128" i="10" s="1"/>
  <c r="AG128" i="10" s="1"/>
  <c r="AF141" i="10"/>
  <c r="AC174" i="10"/>
  <c r="AD217" i="10"/>
  <c r="AF217" i="10" s="1"/>
  <c r="AG217" i="10" s="1"/>
  <c r="AF225" i="10"/>
  <c r="AC238" i="10"/>
  <c r="AD253" i="10"/>
  <c r="AD291" i="10"/>
  <c r="AD307" i="10"/>
  <c r="AF307" i="10" s="1"/>
  <c r="AG307" i="10" s="1"/>
  <c r="AD325" i="10"/>
  <c r="AD351" i="10"/>
  <c r="AD358" i="10"/>
  <c r="AD339" i="10"/>
  <c r="AM415" i="10"/>
  <c r="Y8" i="10"/>
  <c r="Z75" i="10"/>
  <c r="AD111" i="10"/>
  <c r="AF111" i="10" s="1"/>
  <c r="AG111" i="10" s="1"/>
  <c r="AD157" i="10"/>
  <c r="AF174" i="10"/>
  <c r="AC195" i="10"/>
  <c r="AD231" i="10"/>
  <c r="AF238" i="10"/>
  <c r="AD249" i="10"/>
  <c r="AD355" i="10"/>
  <c r="AF355" i="10" s="1"/>
  <c r="AG355" i="10" s="1"/>
  <c r="AD372" i="10"/>
  <c r="AF372" i="10" s="1"/>
  <c r="AG372" i="10" s="1"/>
  <c r="AD272" i="10"/>
  <c r="Z38" i="10"/>
  <c r="AF195" i="10"/>
  <c r="AG195" i="10" s="1"/>
  <c r="AC212" i="10"/>
  <c r="AD283" i="10"/>
  <c r="AD298" i="10"/>
  <c r="AD245" i="10"/>
  <c r="AF245" i="10" s="1"/>
  <c r="AF212" i="10"/>
  <c r="Z20" i="10"/>
  <c r="Z35" i="10"/>
  <c r="Z47" i="10"/>
  <c r="Z239" i="10"/>
  <c r="AD55" i="10"/>
  <c r="AD184" i="10"/>
  <c r="AD28" i="10"/>
  <c r="AF28" i="10" s="1"/>
  <c r="AF60" i="10"/>
  <c r="AD87" i="10"/>
  <c r="AF87" i="10" s="1"/>
  <c r="AF139" i="10"/>
  <c r="AF172" i="10"/>
  <c r="AF194" i="10"/>
  <c r="AF211" i="10"/>
  <c r="AF224" i="10"/>
  <c r="AF237" i="10"/>
  <c r="AF247" i="10"/>
  <c r="AF255" i="10"/>
  <c r="AD262" i="10"/>
  <c r="AF262" i="10" s="1"/>
  <c r="AF265" i="10"/>
  <c r="AD274" i="10"/>
  <c r="AF274" i="10" s="1"/>
  <c r="AF278" i="10"/>
  <c r="AF289" i="10"/>
  <c r="AD295" i="10"/>
  <c r="AF295" i="10" s="1"/>
  <c r="AD303" i="10"/>
  <c r="AF303" i="10" s="1"/>
  <c r="AD311" i="10"/>
  <c r="AF311" i="10" s="1"/>
  <c r="AD321" i="10"/>
  <c r="AF321" i="10" s="1"/>
  <c r="AD329" i="10"/>
  <c r="AF329" i="10" s="1"/>
  <c r="AD337" i="10"/>
  <c r="AF337" i="10" s="1"/>
  <c r="AD362" i="10"/>
  <c r="AF362" i="10" s="1"/>
  <c r="AF373" i="10"/>
  <c r="AD380" i="10"/>
  <c r="AF380" i="10" s="1"/>
  <c r="AD385" i="10"/>
  <c r="AF385" i="10" s="1"/>
  <c r="AD389" i="10"/>
  <c r="AF389" i="10" s="1"/>
  <c r="AD393" i="10"/>
  <c r="AF393" i="10" s="1"/>
  <c r="AD397" i="10"/>
  <c r="AF397" i="10" s="1"/>
  <c r="Y49" i="10"/>
  <c r="Z119" i="10"/>
  <c r="AD47" i="10"/>
  <c r="AF41" i="10"/>
  <c r="AD71" i="10"/>
  <c r="AF71" i="10" s="1"/>
  <c r="AG71" i="10" s="1"/>
  <c r="AF97" i="10"/>
  <c r="AD248" i="10"/>
  <c r="AF248" i="10" s="1"/>
  <c r="AG248" i="10" s="1"/>
  <c r="AF252" i="10"/>
  <c r="AD259" i="10"/>
  <c r="AF259" i="10" s="1"/>
  <c r="AG259" i="10" s="1"/>
  <c r="AD266" i="10"/>
  <c r="AF266" i="10" s="1"/>
  <c r="AF269" i="10"/>
  <c r="AG269" i="10" s="1"/>
  <c r="AD279" i="10"/>
  <c r="AF279" i="10" s="1"/>
  <c r="AD290" i="10"/>
  <c r="AF290" i="10" s="1"/>
  <c r="AG290" i="10" s="1"/>
  <c r="AF293" i="10"/>
  <c r="AG293" i="10" s="1"/>
  <c r="AD299" i="10"/>
  <c r="AF299" i="10" s="1"/>
  <c r="AG299" i="10" s="1"/>
  <c r="AF306" i="10"/>
  <c r="AF315" i="10"/>
  <c r="AG315" i="10" s="1"/>
  <c r="AF324" i="10"/>
  <c r="AF332" i="10"/>
  <c r="AG332" i="10" s="1"/>
  <c r="AD347" i="10"/>
  <c r="AF347" i="10" s="1"/>
  <c r="AC350" i="10"/>
  <c r="AD359" i="10"/>
  <c r="AF359" i="10" s="1"/>
  <c r="AG359" i="10" s="1"/>
  <c r="AD367" i="10"/>
  <c r="AF367" i="10" s="1"/>
  <c r="AG367" i="10" s="1"/>
  <c r="AD377" i="10"/>
  <c r="AF377" i="10" s="1"/>
  <c r="AD382" i="10"/>
  <c r="AF382" i="10" s="1"/>
  <c r="AD386" i="10"/>
  <c r="AF386" i="10" s="1"/>
  <c r="AD390" i="10"/>
  <c r="AF390" i="10" s="1"/>
  <c r="AG390" i="10" s="1"/>
  <c r="AD394" i="10"/>
  <c r="AF394" i="10" s="1"/>
  <c r="AD403" i="10"/>
  <c r="AF403" i="10" s="1"/>
  <c r="AG403" i="10" s="1"/>
  <c r="AD17" i="10"/>
  <c r="AF44" i="10"/>
  <c r="AG44" i="10" s="1"/>
  <c r="AF65" i="10"/>
  <c r="AF103" i="10"/>
  <c r="AG103" i="10" s="1"/>
  <c r="AF121" i="10"/>
  <c r="AF154" i="10"/>
  <c r="AG154" i="10" s="1"/>
  <c r="AF185" i="10"/>
  <c r="AF203" i="10"/>
  <c r="AG203" i="10" s="1"/>
  <c r="AF216" i="10"/>
  <c r="AG216" i="10" s="1"/>
  <c r="AF230" i="10"/>
  <c r="AG230" i="10" s="1"/>
  <c r="AF243" i="10"/>
  <c r="AF253" i="10"/>
  <c r="AG253" i="10" s="1"/>
  <c r="AF257" i="10"/>
  <c r="AD263" i="10"/>
  <c r="AF263" i="10" s="1"/>
  <c r="AG263" i="10" s="1"/>
  <c r="AF270" i="10"/>
  <c r="AD276" i="10"/>
  <c r="AF276" i="10" s="1"/>
  <c r="AG276" i="10" s="1"/>
  <c r="AF282" i="10"/>
  <c r="AG282" i="10" s="1"/>
  <c r="AF294" i="10"/>
  <c r="AG294" i="10" s="1"/>
  <c r="AF297" i="10"/>
  <c r="AF316" i="10"/>
  <c r="AF325" i="10"/>
  <c r="AG325" i="10" s="1"/>
  <c r="AF333" i="10"/>
  <c r="AG333" i="10" s="1"/>
  <c r="AF350" i="10"/>
  <c r="AG350" i="10" s="1"/>
  <c r="AF354" i="10"/>
  <c r="AG354" i="10" s="1"/>
  <c r="AD364" i="10"/>
  <c r="AF364" i="10" s="1"/>
  <c r="AG364" i="10" s="1"/>
  <c r="AD398" i="10"/>
  <c r="AF398" i="10" s="1"/>
  <c r="AG398" i="10" s="1"/>
  <c r="AF22" i="10"/>
  <c r="AF68" i="10"/>
  <c r="AF85" i="10"/>
  <c r="AF157" i="10"/>
  <c r="AF187" i="10"/>
  <c r="AF204" i="10"/>
  <c r="AF231" i="10"/>
  <c r="AF244" i="10"/>
  <c r="AF249" i="10"/>
  <c r="AF258" i="10"/>
  <c r="AF261" i="10"/>
  <c r="AF267" i="10"/>
  <c r="AF273" i="10"/>
  <c r="AF283" i="10"/>
  <c r="AF291" i="10"/>
  <c r="AF298" i="10"/>
  <c r="AF302" i="10"/>
  <c r="AF310" i="10"/>
  <c r="AF319" i="10"/>
  <c r="AF328" i="10"/>
  <c r="AF336" i="10"/>
  <c r="AF341" i="10"/>
  <c r="AF351" i="10"/>
  <c r="AF358" i="10"/>
  <c r="AF368" i="10"/>
  <c r="AF376" i="10"/>
  <c r="AG22" i="10"/>
  <c r="AG68" i="10"/>
  <c r="AG85" i="10"/>
  <c r="AG157" i="10"/>
  <c r="AG187" i="10"/>
  <c r="AG204" i="10"/>
  <c r="AG231" i="10"/>
  <c r="AG244" i="10"/>
  <c r="AG249" i="10"/>
  <c r="AG258" i="10"/>
  <c r="AG261" i="10"/>
  <c r="AG267" i="10"/>
  <c r="AG273" i="10"/>
  <c r="AG283" i="10"/>
  <c r="AG291" i="10"/>
  <c r="AG298" i="10"/>
  <c r="AG302" i="10"/>
  <c r="AG310" i="10"/>
  <c r="AG319" i="10"/>
  <c r="AG328" i="10"/>
  <c r="AG336" i="10"/>
  <c r="AG341" i="10"/>
  <c r="AG351" i="10"/>
  <c r="AG358" i="10"/>
  <c r="AG368" i="10"/>
  <c r="AG376" i="10"/>
  <c r="AG28" i="10"/>
  <c r="AG60" i="10"/>
  <c r="AG87" i="10"/>
  <c r="AG139" i="10"/>
  <c r="AG172" i="10"/>
  <c r="AG194" i="10"/>
  <c r="AG211" i="10"/>
  <c r="AG224" i="10"/>
  <c r="AG237" i="10"/>
  <c r="AG247" i="10"/>
  <c r="AG255" i="10"/>
  <c r="AG262" i="10"/>
  <c r="AG265" i="10"/>
  <c r="AG274" i="10"/>
  <c r="AG278" i="10"/>
  <c r="AG289" i="10"/>
  <c r="AG295" i="10"/>
  <c r="AG303" i="10"/>
  <c r="AG311" i="10"/>
  <c r="AG321" i="10"/>
  <c r="AG329" i="10"/>
  <c r="AG337" i="10"/>
  <c r="AG362" i="10"/>
  <c r="AG373" i="10"/>
  <c r="AG380" i="10"/>
  <c r="AG385" i="10"/>
  <c r="AG389" i="10"/>
  <c r="AG393" i="10"/>
  <c r="AG397" i="10"/>
  <c r="AG41" i="10"/>
  <c r="AG97" i="10"/>
  <c r="AG141" i="10"/>
  <c r="AG174" i="10"/>
  <c r="AG212" i="10"/>
  <c r="AG225" i="10"/>
  <c r="AG238" i="10"/>
  <c r="AG252" i="10"/>
  <c r="AG266" i="10"/>
  <c r="AG279" i="10"/>
  <c r="AG306" i="10"/>
  <c r="AG324" i="10"/>
  <c r="AG347" i="10"/>
  <c r="AG377" i="10"/>
  <c r="AG386" i="10"/>
  <c r="AG394" i="10"/>
  <c r="AG382" i="10"/>
  <c r="AG65" i="10"/>
  <c r="AG121" i="10"/>
  <c r="AG185" i="10"/>
  <c r="AG243" i="10"/>
  <c r="AG257" i="10"/>
  <c r="AG270" i="10"/>
  <c r="AG297" i="10"/>
  <c r="AG316" i="10"/>
  <c r="Z3" i="10"/>
  <c r="Z21" i="10"/>
  <c r="Z42" i="10"/>
  <c r="Z115" i="10"/>
  <c r="AD35" i="10"/>
  <c r="AF35" i="10" s="1"/>
  <c r="AG35" i="10" s="1"/>
  <c r="AD163" i="10"/>
  <c r="AD166" i="10"/>
  <c r="AD402" i="10"/>
  <c r="AD39" i="10"/>
  <c r="AF39" i="10" s="1"/>
  <c r="AD92" i="10"/>
  <c r="AF92" i="10" s="1"/>
  <c r="AD130" i="10"/>
  <c r="AF130" i="10" s="1"/>
  <c r="AD149" i="10"/>
  <c r="AF149" i="10" s="1"/>
  <c r="AD167" i="10"/>
  <c r="AF167" i="10" s="1"/>
  <c r="AD175" i="10"/>
  <c r="AF175" i="10" s="1"/>
  <c r="AD189" i="10"/>
  <c r="AF189" i="10" s="1"/>
  <c r="AD196" i="10"/>
  <c r="AF196" i="10" s="1"/>
  <c r="AD205" i="10"/>
  <c r="AF205" i="10" s="1"/>
  <c r="AD213" i="10"/>
  <c r="AF213" i="10" s="1"/>
  <c r="AD219" i="10"/>
  <c r="AF219" i="10" s="1"/>
  <c r="AD226" i="10"/>
  <c r="AF226" i="10" s="1"/>
  <c r="AD233" i="10"/>
  <c r="AF233" i="10" s="1"/>
  <c r="AD241" i="10"/>
  <c r="AF241" i="10" s="1"/>
  <c r="AD271" i="10"/>
  <c r="AF271" i="10" s="1"/>
  <c r="AD280" i="10"/>
  <c r="AF280" i="10" s="1"/>
  <c r="AD286" i="10"/>
  <c r="AF286" i="10" s="1"/>
  <c r="AD304" i="10"/>
  <c r="AF304" i="10" s="1"/>
  <c r="AD308" i="10"/>
  <c r="AF308" i="10" s="1"/>
  <c r="AD312" i="10"/>
  <c r="AF312" i="10" s="1"/>
  <c r="AD317" i="10"/>
  <c r="AF317" i="10" s="1"/>
  <c r="AD322" i="10"/>
  <c r="AF322" i="10" s="1"/>
  <c r="AD326" i="10"/>
  <c r="AF326" i="10" s="1"/>
  <c r="AD330" i="10"/>
  <c r="AF330" i="10" s="1"/>
  <c r="AD334" i="10"/>
  <c r="AF334" i="10" s="1"/>
  <c r="AD338" i="10"/>
  <c r="AF338" i="10" s="1"/>
  <c r="AD345" i="10"/>
  <c r="AF345" i="10" s="1"/>
  <c r="Z13" i="10"/>
  <c r="Y16" i="10"/>
  <c r="Z31" i="10"/>
  <c r="Y34" i="10"/>
  <c r="Z64" i="10"/>
  <c r="Z112" i="10"/>
  <c r="Z137" i="10"/>
  <c r="Y142" i="10"/>
  <c r="Z184" i="10"/>
  <c r="Z288" i="10"/>
  <c r="AD26" i="10"/>
  <c r="AD153" i="10"/>
  <c r="AF153" i="10" s="1"/>
  <c r="AG153" i="10" s="1"/>
  <c r="AC22" i="10"/>
  <c r="AC41" i="10"/>
  <c r="AC65" i="10"/>
  <c r="AC85" i="10"/>
  <c r="AC97" i="10"/>
  <c r="AC121" i="10"/>
  <c r="AC139" i="10"/>
  <c r="AC154" i="10"/>
  <c r="AC172" i="10"/>
  <c r="AC185" i="10"/>
  <c r="AC194" i="10"/>
  <c r="AC203" i="10"/>
  <c r="AC211" i="10"/>
  <c r="AC216" i="10"/>
  <c r="AC224" i="10"/>
  <c r="AC230" i="10"/>
  <c r="AC237" i="10"/>
  <c r="AC243" i="10"/>
  <c r="AC247" i="10"/>
  <c r="AC252" i="10"/>
  <c r="AC257" i="10"/>
  <c r="AC261" i="10"/>
  <c r="AC265" i="10"/>
  <c r="AC269" i="10"/>
  <c r="AC273" i="10"/>
  <c r="AC278" i="10"/>
  <c r="AC282" i="10"/>
  <c r="AC289" i="10"/>
  <c r="AC293" i="10"/>
  <c r="AC297" i="10"/>
  <c r="AC302" i="10"/>
  <c r="AC306" i="10"/>
  <c r="AC310" i="10"/>
  <c r="AC315" i="10"/>
  <c r="AC319" i="10"/>
  <c r="AC324" i="10"/>
  <c r="AC328" i="10"/>
  <c r="AC332" i="10"/>
  <c r="AC336" i="10"/>
  <c r="AD342" i="10"/>
  <c r="AF342" i="10" s="1"/>
  <c r="AD404" i="10"/>
  <c r="AF404" i="10" s="1"/>
  <c r="Z17" i="10"/>
  <c r="AD6" i="10"/>
  <c r="AF6" i="10" s="1"/>
  <c r="AD40" i="10"/>
  <c r="AF40" i="10" s="1"/>
  <c r="AD63" i="10"/>
  <c r="AF63" i="10" s="1"/>
  <c r="AD83" i="10"/>
  <c r="AF83" i="10" s="1"/>
  <c r="AD96" i="10"/>
  <c r="AF96" i="10" s="1"/>
  <c r="AD120" i="10"/>
  <c r="AF120" i="10" s="1"/>
  <c r="AD131" i="10"/>
  <c r="AF131" i="10" s="1"/>
  <c r="AD152" i="10"/>
  <c r="AF152" i="10" s="1"/>
  <c r="AD168" i="10"/>
  <c r="AF168" i="10" s="1"/>
  <c r="AD177" i="10"/>
  <c r="AF177" i="10" s="1"/>
  <c r="AD191" i="10"/>
  <c r="AF191" i="10" s="1"/>
  <c r="AD202" i="10"/>
  <c r="AF202" i="10" s="1"/>
  <c r="AD207" i="10"/>
  <c r="AF207" i="10" s="1"/>
  <c r="AD215" i="10"/>
  <c r="AF215" i="10" s="1"/>
  <c r="AD222" i="10"/>
  <c r="AF222" i="10" s="1"/>
  <c r="AD228" i="10"/>
  <c r="AF228" i="10" s="1"/>
  <c r="AD234" i="10"/>
  <c r="AF234" i="10" s="1"/>
  <c r="AD242" i="10"/>
  <c r="AF242" i="10" s="1"/>
  <c r="AD246" i="10"/>
  <c r="AF246" i="10" s="1"/>
  <c r="AD250" i="10"/>
  <c r="AF250" i="10" s="1"/>
  <c r="AD256" i="10"/>
  <c r="AF256" i="10" s="1"/>
  <c r="AD260" i="10"/>
  <c r="AF260" i="10" s="1"/>
  <c r="AD264" i="10"/>
  <c r="AF264" i="10" s="1"/>
  <c r="AD268" i="10"/>
  <c r="AF268" i="10" s="1"/>
  <c r="AF272" i="10"/>
  <c r="AD277" i="10"/>
  <c r="AF277" i="10" s="1"/>
  <c r="AD281" i="10"/>
  <c r="AF281" i="10" s="1"/>
  <c r="AD287" i="10"/>
  <c r="AF287" i="10" s="1"/>
  <c r="AD292" i="10"/>
  <c r="AF292" i="10" s="1"/>
  <c r="AD296" i="10"/>
  <c r="AF296" i="10" s="1"/>
  <c r="AD300" i="10"/>
  <c r="AF300" i="10" s="1"/>
  <c r="AD305" i="10"/>
  <c r="AF305" i="10" s="1"/>
  <c r="AD309" i="10"/>
  <c r="AF309" i="10" s="1"/>
  <c r="AD313" i="10"/>
  <c r="AF313" i="10" s="1"/>
  <c r="AD318" i="10"/>
  <c r="AF318" i="10" s="1"/>
  <c r="AD323" i="10"/>
  <c r="AF323" i="10" s="1"/>
  <c r="AD327" i="10"/>
  <c r="AF327" i="10" s="1"/>
  <c r="AD331" i="10"/>
  <c r="AF331" i="10" s="1"/>
  <c r="AD335" i="10"/>
  <c r="AF335" i="10" s="1"/>
  <c r="AF339" i="10"/>
  <c r="AD343" i="10"/>
  <c r="AF343" i="10" s="1"/>
  <c r="AD348" i="10"/>
  <c r="AF348" i="10" s="1"/>
  <c r="AD352" i="10"/>
  <c r="AF352" i="10" s="1"/>
  <c r="AD356" i="10"/>
  <c r="AF356" i="10" s="1"/>
  <c r="AD360" i="10"/>
  <c r="AF360" i="10" s="1"/>
  <c r="AD365" i="10"/>
  <c r="AF365" i="10" s="1"/>
  <c r="AD369" i="10"/>
  <c r="AF369" i="10" s="1"/>
  <c r="AD374" i="10"/>
  <c r="AF374" i="10" s="1"/>
  <c r="AD378" i="10"/>
  <c r="AF378" i="10" s="1"/>
  <c r="AD383" i="10"/>
  <c r="AF383" i="10" s="1"/>
  <c r="AD387" i="10"/>
  <c r="AF387" i="10" s="1"/>
  <c r="AD391" i="10"/>
  <c r="AF391" i="10" s="1"/>
  <c r="AD395" i="10"/>
  <c r="AF395" i="10" s="1"/>
  <c r="AD399" i="10"/>
  <c r="AF399" i="10" s="1"/>
  <c r="AD405" i="10"/>
  <c r="AF405" i="10" s="1"/>
  <c r="AD340" i="10"/>
  <c r="AF340" i="10" s="1"/>
  <c r="AD344" i="10"/>
  <c r="AF344" i="10" s="1"/>
  <c r="AD349" i="10"/>
  <c r="AF349" i="10" s="1"/>
  <c r="AD353" i="10"/>
  <c r="AF353" i="10" s="1"/>
  <c r="AD357" i="10"/>
  <c r="AF357" i="10" s="1"/>
  <c r="AD361" i="10"/>
  <c r="AF361" i="10" s="1"/>
  <c r="AD366" i="10"/>
  <c r="AF366" i="10" s="1"/>
  <c r="AD370" i="10"/>
  <c r="AF370" i="10" s="1"/>
  <c r="AD375" i="10"/>
  <c r="AF375" i="10" s="1"/>
  <c r="AD379" i="10"/>
  <c r="AF379" i="10" s="1"/>
  <c r="AD384" i="10"/>
  <c r="AF384" i="10" s="1"/>
  <c r="AD388" i="10"/>
  <c r="AF388" i="10" s="1"/>
  <c r="AD392" i="10"/>
  <c r="AF392" i="10" s="1"/>
  <c r="AD396" i="10"/>
  <c r="AF396" i="10" s="1"/>
  <c r="AD400" i="10"/>
  <c r="AF400" i="10" s="1"/>
  <c r="AD4" i="10"/>
  <c r="AF4" i="10" s="1"/>
  <c r="Z12" i="10"/>
  <c r="Z30" i="10"/>
  <c r="Z72" i="10"/>
  <c r="Z91" i="10"/>
  <c r="Z116" i="10"/>
  <c r="Z136" i="10"/>
  <c r="Z159" i="10"/>
  <c r="Z162" i="10"/>
  <c r="Z208" i="10"/>
  <c r="Z275" i="10"/>
  <c r="AC57" i="10"/>
  <c r="AC147" i="10"/>
  <c r="AD181" i="10"/>
  <c r="AD200" i="10"/>
  <c r="AC208" i="10"/>
  <c r="AD227" i="10"/>
  <c r="AD275" i="10"/>
  <c r="Z9" i="10"/>
  <c r="Z26" i="10"/>
  <c r="AF26" i="10" s="1"/>
  <c r="AG26" i="10" s="1"/>
  <c r="Z58" i="10"/>
  <c r="Z66" i="10"/>
  <c r="Z101" i="10"/>
  <c r="Z133" i="10"/>
  <c r="Z180" i="10"/>
  <c r="Z200" i="10"/>
  <c r="Z218" i="10"/>
  <c r="Z402" i="10"/>
  <c r="AD13" i="10"/>
  <c r="AF13" i="10" s="1"/>
  <c r="AG13" i="10" s="1"/>
  <c r="AD21" i="10"/>
  <c r="AF21" i="10" s="1"/>
  <c r="AG21" i="10" s="1"/>
  <c r="AD31" i="10"/>
  <c r="AF31" i="10" s="1"/>
  <c r="AG31" i="10" s="1"/>
  <c r="AD42" i="10"/>
  <c r="AD51" i="10"/>
  <c r="AF57" i="10"/>
  <c r="AG57" i="10" s="1"/>
  <c r="AC143" i="10"/>
  <c r="AD162" i="10"/>
  <c r="AD176" i="10"/>
  <c r="AF208" i="10"/>
  <c r="AG208" i="10" s="1"/>
  <c r="AD218" i="10"/>
  <c r="AD301" i="10"/>
  <c r="AD346" i="10"/>
  <c r="Z79" i="10"/>
  <c r="Z176" i="10"/>
  <c r="Z209" i="10"/>
  <c r="AC2" i="10"/>
  <c r="AD159" i="10"/>
  <c r="AD192" i="10"/>
  <c r="AD209" i="10"/>
  <c r="AD239" i="10"/>
  <c r="AF239" i="10" s="1"/>
  <c r="AG239" i="10" s="1"/>
  <c r="AC254" i="10"/>
  <c r="AF9" i="10"/>
  <c r="AG9" i="10" s="1"/>
  <c r="AF17" i="10"/>
  <c r="AG17" i="10" s="1"/>
  <c r="AF47" i="10"/>
  <c r="AG47" i="10" s="1"/>
  <c r="AF184" i="10"/>
  <c r="AG184" i="10" s="1"/>
  <c r="AF254" i="10"/>
  <c r="AG254" i="10" s="1"/>
  <c r="AF288" i="10"/>
  <c r="AG288" i="10" s="1"/>
  <c r="Y45" i="10"/>
  <c r="Z50" i="10"/>
  <c r="Z54" i="10"/>
  <c r="Z59" i="10"/>
  <c r="Y69" i="10"/>
  <c r="Z76" i="10"/>
  <c r="Z84" i="10"/>
  <c r="Z98" i="10"/>
  <c r="Z106" i="10"/>
  <c r="Z125" i="10"/>
  <c r="Z146" i="10"/>
  <c r="Z166" i="10"/>
  <c r="Z181" i="10"/>
  <c r="AF181" i="10" s="1"/>
  <c r="AG181" i="10" s="1"/>
  <c r="Z192" i="10"/>
  <c r="Z227" i="10"/>
  <c r="Z346" i="10"/>
  <c r="AD58" i="10"/>
  <c r="AD64" i="10"/>
  <c r="AD70" i="10"/>
  <c r="AD75" i="10"/>
  <c r="AF75" i="10" s="1"/>
  <c r="AG75" i="10" s="1"/>
  <c r="AD79" i="10"/>
  <c r="AD84" i="10"/>
  <c r="AD90" i="10"/>
  <c r="AD95" i="10"/>
  <c r="AF95" i="10" s="1"/>
  <c r="AG95" i="10" s="1"/>
  <c r="AD101" i="10"/>
  <c r="AF101" i="10" s="1"/>
  <c r="AG101" i="10" s="1"/>
  <c r="AD106" i="10"/>
  <c r="AD110" i="10"/>
  <c r="AD115" i="10"/>
  <c r="AF115" i="10" s="1"/>
  <c r="AG115" i="10" s="1"/>
  <c r="AD119" i="10"/>
  <c r="AF119" i="10" s="1"/>
  <c r="AG119" i="10" s="1"/>
  <c r="AD125" i="10"/>
  <c r="AF125" i="10" s="1"/>
  <c r="AG125" i="10" s="1"/>
  <c r="AD132" i="10"/>
  <c r="AD136" i="10"/>
  <c r="AD142" i="10"/>
  <c r="AF142" i="10" s="1"/>
  <c r="AG142" i="10" s="1"/>
  <c r="AD146" i="10"/>
  <c r="AD151" i="10"/>
  <c r="AD173" i="10"/>
  <c r="AD186" i="10"/>
  <c r="AD199" i="10"/>
  <c r="AD220" i="10"/>
  <c r="AD236" i="10"/>
  <c r="AD401" i="10"/>
  <c r="Z46" i="10"/>
  <c r="Z51" i="10"/>
  <c r="Z55" i="10"/>
  <c r="AF55" i="10" s="1"/>
  <c r="AG55" i="10" s="1"/>
  <c r="Y62" i="10"/>
  <c r="Z70" i="10"/>
  <c r="Z80" i="10"/>
  <c r="Z90" i="10"/>
  <c r="Z102" i="10"/>
  <c r="Z110" i="10"/>
  <c r="Z122" i="10"/>
  <c r="Z132" i="10"/>
  <c r="Z143" i="10"/>
  <c r="AF143" i="10" s="1"/>
  <c r="AG143" i="10" s="1"/>
  <c r="Z151" i="10"/>
  <c r="Z163" i="10"/>
  <c r="AF163" i="10" s="1"/>
  <c r="Z173" i="10"/>
  <c r="Z186" i="10"/>
  <c r="Z199" i="10"/>
  <c r="Z220" i="10"/>
  <c r="Z236" i="10"/>
  <c r="Z301" i="10"/>
  <c r="Z401" i="10"/>
  <c r="AD8" i="10"/>
  <c r="AF8" i="10" s="1"/>
  <c r="AG8" i="10" s="1"/>
  <c r="AD12" i="10"/>
  <c r="AF12" i="10" s="1"/>
  <c r="AG12" i="10" s="1"/>
  <c r="AD16" i="10"/>
  <c r="AF16" i="10" s="1"/>
  <c r="AG16" i="10" s="1"/>
  <c r="AD20" i="10"/>
  <c r="AF20" i="10" s="1"/>
  <c r="AG20" i="10" s="1"/>
  <c r="AD25" i="10"/>
  <c r="AF25" i="10" s="1"/>
  <c r="AG25" i="10" s="1"/>
  <c r="AD30" i="10"/>
  <c r="AD34" i="10"/>
  <c r="AF34" i="10" s="1"/>
  <c r="AG34" i="10" s="1"/>
  <c r="AD38" i="10"/>
  <c r="AF38" i="10" s="1"/>
  <c r="AG38" i="10" s="1"/>
  <c r="AD46" i="10"/>
  <c r="AD50" i="10"/>
  <c r="AD54" i="10"/>
  <c r="AD59" i="10"/>
  <c r="AD66" i="10"/>
  <c r="AF66" i="10" s="1"/>
  <c r="AG66" i="10" s="1"/>
  <c r="AD72" i="10"/>
  <c r="AD76" i="10"/>
  <c r="AD80" i="10"/>
  <c r="AD86" i="10"/>
  <c r="AD91" i="10"/>
  <c r="AD98" i="10"/>
  <c r="AF98" i="10" s="1"/>
  <c r="AG98" i="10" s="1"/>
  <c r="AD102" i="10"/>
  <c r="AD107" i="10"/>
  <c r="AD112" i="10"/>
  <c r="AF112" i="10" s="1"/>
  <c r="AG112" i="10" s="1"/>
  <c r="AD116" i="10"/>
  <c r="AF116" i="10" s="1"/>
  <c r="AG116" i="10" s="1"/>
  <c r="AD122" i="10"/>
  <c r="AD126" i="10"/>
  <c r="AD133" i="10"/>
  <c r="AD137" i="10"/>
  <c r="AF137" i="10" s="1"/>
  <c r="AG137" i="10" s="1"/>
  <c r="AD158" i="10"/>
  <c r="AF158" i="10" s="1"/>
  <c r="AG158" i="10" s="1"/>
  <c r="AD169" i="10"/>
  <c r="AD180" i="10"/>
  <c r="AD193" i="10"/>
  <c r="AD229" i="10"/>
  <c r="AD363" i="10"/>
  <c r="Y57" i="10"/>
  <c r="Z86" i="10"/>
  <c r="Z107" i="10"/>
  <c r="Z126" i="10"/>
  <c r="Z147" i="10"/>
  <c r="AF147" i="10" s="1"/>
  <c r="AG147" i="10" s="1"/>
  <c r="Z169" i="10"/>
  <c r="Z193" i="10"/>
  <c r="Z229" i="10"/>
  <c r="Z363" i="10"/>
  <c r="AD3" i="10"/>
  <c r="AF3" i="10" s="1"/>
  <c r="AG3" i="10" s="1"/>
  <c r="AD5" i="10"/>
  <c r="AD10" i="10"/>
  <c r="AD14" i="10"/>
  <c r="AD18" i="10"/>
  <c r="AD23" i="10"/>
  <c r="AD27" i="10"/>
  <c r="AD32" i="10"/>
  <c r="AD36" i="10"/>
  <c r="AD43" i="10"/>
  <c r="AD48" i="10"/>
  <c r="AD52" i="10"/>
  <c r="AD56" i="10"/>
  <c r="AD61" i="10"/>
  <c r="AD67" i="10"/>
  <c r="AD73" i="10"/>
  <c r="AD77" i="10"/>
  <c r="AD81" i="10"/>
  <c r="AD88" i="10"/>
  <c r="AD93" i="10"/>
  <c r="AD99" i="10"/>
  <c r="AD104" i="10"/>
  <c r="AD108" i="10"/>
  <c r="AD113" i="10"/>
  <c r="AD117" i="10"/>
  <c r="AD123" i="10"/>
  <c r="AD127" i="10"/>
  <c r="AD134" i="10"/>
  <c r="AD138" i="10"/>
  <c r="AD144" i="10"/>
  <c r="AD148" i="10"/>
  <c r="AD155" i="10"/>
  <c r="AD160" i="10"/>
  <c r="AD164" i="10"/>
  <c r="AD170" i="10"/>
  <c r="AD178" i="10"/>
  <c r="AD182" i="10"/>
  <c r="AD188" i="10"/>
  <c r="AD197" i="10"/>
  <c r="AD201" i="10"/>
  <c r="AD210" i="10"/>
  <c r="AD221" i="10"/>
  <c r="AD232" i="10"/>
  <c r="AD240" i="10"/>
  <c r="AD284" i="10"/>
  <c r="AD314" i="10"/>
  <c r="AD371" i="10"/>
  <c r="AD7" i="10"/>
  <c r="AD11" i="10"/>
  <c r="AD15" i="10"/>
  <c r="AD19" i="10"/>
  <c r="AD24" i="10"/>
  <c r="AD29" i="10"/>
  <c r="AD33" i="10"/>
  <c r="AD37" i="10"/>
  <c r="AD45" i="10"/>
  <c r="AF45" i="10" s="1"/>
  <c r="AG45" i="10" s="1"/>
  <c r="AD49" i="10"/>
  <c r="AF49" i="10" s="1"/>
  <c r="AG49" i="10" s="1"/>
  <c r="AD53" i="10"/>
  <c r="AD62" i="10"/>
  <c r="AF62" i="10" s="1"/>
  <c r="AG62" i="10" s="1"/>
  <c r="AD69" i="10"/>
  <c r="AF69" i="10" s="1"/>
  <c r="AG69" i="10" s="1"/>
  <c r="AD74" i="10"/>
  <c r="AD78" i="10"/>
  <c r="AD82" i="10"/>
  <c r="AD89" i="10"/>
  <c r="AD94" i="10"/>
  <c r="AD100" i="10"/>
  <c r="AD105" i="10"/>
  <c r="AD109" i="10"/>
  <c r="AD114" i="10"/>
  <c r="AD118" i="10"/>
  <c r="AD124" i="10"/>
  <c r="AD129" i="10"/>
  <c r="AD135" i="10"/>
  <c r="AD140" i="10"/>
  <c r="AD145" i="10"/>
  <c r="AD150" i="10"/>
  <c r="AD156" i="10"/>
  <c r="AD161" i="10"/>
  <c r="AD165" i="10"/>
  <c r="AD171" i="10"/>
  <c r="AD179" i="10"/>
  <c r="AD183" i="10"/>
  <c r="AD190" i="10"/>
  <c r="AD198" i="10"/>
  <c r="AD206" i="10"/>
  <c r="AD214" i="10"/>
  <c r="AD223" i="10"/>
  <c r="AD235" i="10"/>
  <c r="AD251" i="10"/>
  <c r="AD285" i="10"/>
  <c r="AD320" i="10"/>
  <c r="AD381" i="10"/>
  <c r="Z5" i="10"/>
  <c r="Z10" i="10"/>
  <c r="Z14" i="10"/>
  <c r="Z18" i="10"/>
  <c r="Z23" i="10"/>
  <c r="Z27" i="10"/>
  <c r="Z32" i="10"/>
  <c r="Z36" i="10"/>
  <c r="Z43" i="10"/>
  <c r="Z48" i="10"/>
  <c r="Z52" i="10"/>
  <c r="Z56" i="10"/>
  <c r="Z61" i="10"/>
  <c r="Z67" i="10"/>
  <c r="Z73" i="10"/>
  <c r="Z77" i="10"/>
  <c r="Z81" i="10"/>
  <c r="Z88" i="10"/>
  <c r="Z93" i="10"/>
  <c r="Z99" i="10"/>
  <c r="Z104" i="10"/>
  <c r="Z108" i="10"/>
  <c r="Z113" i="10"/>
  <c r="Z117" i="10"/>
  <c r="Z123" i="10"/>
  <c r="Z127" i="10"/>
  <c r="Z134" i="10"/>
  <c r="Z138" i="10"/>
  <c r="Z144" i="10"/>
  <c r="Z148" i="10"/>
  <c r="Z155" i="10"/>
  <c r="Z160" i="10"/>
  <c r="Z164" i="10"/>
  <c r="Z170" i="10"/>
  <c r="Z178" i="10"/>
  <c r="Z182" i="10"/>
  <c r="Z188" i="10"/>
  <c r="Z197" i="10"/>
  <c r="Z201" i="10"/>
  <c r="Z210" i="10"/>
  <c r="Z221" i="10"/>
  <c r="Z232" i="10"/>
  <c r="Z240" i="10"/>
  <c r="Z284" i="10"/>
  <c r="Z314" i="10"/>
  <c r="Z371" i="10"/>
  <c r="Z7" i="10"/>
  <c r="Z11" i="10"/>
  <c r="Z15" i="10"/>
  <c r="Z19" i="10"/>
  <c r="Z24" i="10"/>
  <c r="Z29" i="10"/>
  <c r="Z33" i="10"/>
  <c r="Z37" i="10"/>
  <c r="Z53" i="10"/>
  <c r="Z74" i="10"/>
  <c r="Z78" i="10"/>
  <c r="Z82" i="10"/>
  <c r="Z89" i="10"/>
  <c r="Z94" i="10"/>
  <c r="Z100" i="10"/>
  <c r="Z105" i="10"/>
  <c r="Z109" i="10"/>
  <c r="Z114" i="10"/>
  <c r="Z118" i="10"/>
  <c r="Z124" i="10"/>
  <c r="Z129" i="10"/>
  <c r="Z135" i="10"/>
  <c r="Z140" i="10"/>
  <c r="Z145" i="10"/>
  <c r="Z150" i="10"/>
  <c r="Z156" i="10"/>
  <c r="Z161" i="10"/>
  <c r="Z165" i="10"/>
  <c r="Z171" i="10"/>
  <c r="Z179" i="10"/>
  <c r="Z183" i="10"/>
  <c r="Z190" i="10"/>
  <c r="Z198" i="10"/>
  <c r="Z206" i="10"/>
  <c r="Z214" i="10"/>
  <c r="Z223" i="10"/>
  <c r="Z235" i="10"/>
  <c r="Z251" i="10"/>
  <c r="Z285" i="10"/>
  <c r="Z320" i="10"/>
  <c r="Z381" i="10"/>
  <c r="U3" i="10"/>
  <c r="V3" i="10" s="1"/>
  <c r="U7" i="10"/>
  <c r="V7" i="10" s="1"/>
  <c r="U11" i="10"/>
  <c r="V11" i="10" s="1"/>
  <c r="U15" i="10"/>
  <c r="V15" i="10" s="1"/>
  <c r="U19" i="10"/>
  <c r="V19" i="10" s="1"/>
  <c r="U23" i="10"/>
  <c r="V23" i="10" s="1"/>
  <c r="U27" i="10"/>
  <c r="V27" i="10" s="1"/>
  <c r="U31" i="10"/>
  <c r="V31" i="10" s="1"/>
  <c r="U35" i="10"/>
  <c r="V35" i="10" s="1"/>
  <c r="U39" i="10"/>
  <c r="V39" i="10" s="1"/>
  <c r="U43" i="10"/>
  <c r="V43" i="10" s="1"/>
  <c r="U47" i="10"/>
  <c r="V47" i="10" s="1"/>
  <c r="U51" i="10"/>
  <c r="V51" i="10" s="1"/>
  <c r="U55" i="10"/>
  <c r="V55" i="10" s="1"/>
  <c r="U59" i="10"/>
  <c r="V59" i="10" s="1"/>
  <c r="U63" i="10"/>
  <c r="V63" i="10" s="1"/>
  <c r="U67" i="10"/>
  <c r="V67" i="10" s="1"/>
  <c r="U71" i="10"/>
  <c r="V71" i="10" s="1"/>
  <c r="U75" i="10"/>
  <c r="V75" i="10" s="1"/>
  <c r="U79" i="10"/>
  <c r="V79" i="10" s="1"/>
  <c r="U83" i="10"/>
  <c r="V83" i="10" s="1"/>
  <c r="U87" i="10"/>
  <c r="V87" i="10" s="1"/>
  <c r="U91" i="10"/>
  <c r="V91" i="10" s="1"/>
  <c r="U95" i="10"/>
  <c r="V95" i="10" s="1"/>
  <c r="U99" i="10"/>
  <c r="V99" i="10" s="1"/>
  <c r="U103" i="10"/>
  <c r="V103" i="10" s="1"/>
  <c r="U107" i="10"/>
  <c r="V107" i="10" s="1"/>
  <c r="U111" i="10"/>
  <c r="V111" i="10" s="1"/>
  <c r="U115" i="10"/>
  <c r="V115" i="10" s="1"/>
  <c r="U119" i="10"/>
  <c r="V119" i="10" s="1"/>
  <c r="U123" i="10"/>
  <c r="V123" i="10" s="1"/>
  <c r="U127" i="10"/>
  <c r="V127" i="10" s="1"/>
  <c r="U131" i="10"/>
  <c r="V131" i="10" s="1"/>
  <c r="U135" i="10"/>
  <c r="V135" i="10" s="1"/>
  <c r="U139" i="10"/>
  <c r="V139" i="10" s="1"/>
  <c r="U143" i="10"/>
  <c r="V143" i="10" s="1"/>
  <c r="U147" i="10"/>
  <c r="V147" i="10" s="1"/>
  <c r="U151" i="10"/>
  <c r="V151" i="10" s="1"/>
  <c r="U155" i="10"/>
  <c r="V155" i="10" s="1"/>
  <c r="U159" i="10"/>
  <c r="V159" i="10" s="1"/>
  <c r="U163" i="10"/>
  <c r="V163" i="10" s="1"/>
  <c r="U167" i="10"/>
  <c r="V167" i="10" s="1"/>
  <c r="U171" i="10"/>
  <c r="V171" i="10" s="1"/>
  <c r="U175" i="10"/>
  <c r="V175" i="10" s="1"/>
  <c r="U179" i="10"/>
  <c r="V179" i="10" s="1"/>
  <c r="U183" i="10"/>
  <c r="V183" i="10" s="1"/>
  <c r="U187" i="10"/>
  <c r="V187" i="10" s="1"/>
  <c r="U191" i="10"/>
  <c r="V191" i="10" s="1"/>
  <c r="U195" i="10"/>
  <c r="V195" i="10" s="1"/>
  <c r="U199" i="10"/>
  <c r="V199" i="10" s="1"/>
  <c r="U203" i="10"/>
  <c r="V203" i="10" s="1"/>
  <c r="U207" i="10"/>
  <c r="V207" i="10" s="1"/>
  <c r="U211" i="10"/>
  <c r="V211" i="10" s="1"/>
  <c r="U215" i="10"/>
  <c r="V215" i="10" s="1"/>
  <c r="U219" i="10"/>
  <c r="V219" i="10" s="1"/>
  <c r="U223" i="10"/>
  <c r="V223" i="10" s="1"/>
  <c r="U227" i="10"/>
  <c r="V227" i="10" s="1"/>
  <c r="U231" i="10"/>
  <c r="V231" i="10" s="1"/>
  <c r="U235" i="10"/>
  <c r="V235" i="10" s="1"/>
  <c r="U239" i="10"/>
  <c r="V239" i="10" s="1"/>
  <c r="U243" i="10"/>
  <c r="V243" i="10" s="1"/>
  <c r="U247" i="10"/>
  <c r="V247" i="10" s="1"/>
  <c r="U251" i="10"/>
  <c r="V251" i="10" s="1"/>
  <c r="U255" i="10"/>
  <c r="V255" i="10" s="1"/>
  <c r="U259" i="10"/>
  <c r="V259" i="10" s="1"/>
  <c r="U263" i="10"/>
  <c r="V263" i="10" s="1"/>
  <c r="U267" i="10"/>
  <c r="V267" i="10" s="1"/>
  <c r="U271" i="10"/>
  <c r="V271" i="10" s="1"/>
  <c r="U275" i="10"/>
  <c r="V275" i="10" s="1"/>
  <c r="U279" i="10"/>
  <c r="V279" i="10" s="1"/>
  <c r="U283" i="10"/>
  <c r="V283" i="10" s="1"/>
  <c r="U287" i="10"/>
  <c r="V287" i="10" s="1"/>
  <c r="U291" i="10"/>
  <c r="V291" i="10" s="1"/>
  <c r="U295" i="10"/>
  <c r="V295" i="10" s="1"/>
  <c r="U299" i="10"/>
  <c r="V299" i="10" s="1"/>
  <c r="U303" i="10"/>
  <c r="V303" i="10" s="1"/>
  <c r="U307" i="10"/>
  <c r="V307" i="10" s="1"/>
  <c r="U311" i="10"/>
  <c r="V311" i="10" s="1"/>
  <c r="U315" i="10"/>
  <c r="V315" i="10" s="1"/>
  <c r="U319" i="10"/>
  <c r="V319" i="10" s="1"/>
  <c r="U323" i="10"/>
  <c r="V323" i="10" s="1"/>
  <c r="U327" i="10"/>
  <c r="V327" i="10" s="1"/>
  <c r="U331" i="10"/>
  <c r="V331" i="10" s="1"/>
  <c r="U335" i="10"/>
  <c r="V335" i="10" s="1"/>
  <c r="U339" i="10"/>
  <c r="V339" i="10" s="1"/>
  <c r="U343" i="10"/>
  <c r="V343" i="10" s="1"/>
  <c r="U347" i="10"/>
  <c r="V347" i="10" s="1"/>
  <c r="U351" i="10"/>
  <c r="V351" i="10" s="1"/>
  <c r="U355" i="10"/>
  <c r="V355" i="10" s="1"/>
  <c r="U359" i="10"/>
  <c r="V359" i="10" s="1"/>
  <c r="U363" i="10"/>
  <c r="V363" i="10" s="1"/>
  <c r="U367" i="10"/>
  <c r="V367" i="10" s="1"/>
  <c r="U371" i="10"/>
  <c r="V371" i="10" s="1"/>
  <c r="U375" i="10"/>
  <c r="V375" i="10" s="1"/>
  <c r="U379" i="10"/>
  <c r="V379" i="10" s="1"/>
  <c r="U383" i="10"/>
  <c r="V383" i="10" s="1"/>
  <c r="U387" i="10"/>
  <c r="V387" i="10" s="1"/>
  <c r="U391" i="10"/>
  <c r="V391" i="10" s="1"/>
  <c r="U395" i="10"/>
  <c r="V395" i="10" s="1"/>
  <c r="U399" i="10"/>
  <c r="V399" i="10" s="1"/>
  <c r="U403" i="10"/>
  <c r="V403" i="10" s="1"/>
  <c r="U2" i="10"/>
  <c r="V2" i="10" s="1"/>
  <c r="U6" i="10"/>
  <c r="V6" i="10" s="1"/>
  <c r="U10" i="10"/>
  <c r="V10" i="10" s="1"/>
  <c r="U14" i="10"/>
  <c r="V14" i="10" s="1"/>
  <c r="U18" i="10"/>
  <c r="V18" i="10" s="1"/>
  <c r="U22" i="10"/>
  <c r="V22" i="10" s="1"/>
  <c r="U26" i="10"/>
  <c r="V26" i="10" s="1"/>
  <c r="U30" i="10"/>
  <c r="V30" i="10" s="1"/>
  <c r="U34" i="10"/>
  <c r="V34" i="10" s="1"/>
  <c r="U38" i="10"/>
  <c r="V38" i="10" s="1"/>
  <c r="U42" i="10"/>
  <c r="V42" i="10" s="1"/>
  <c r="U46" i="10"/>
  <c r="V46" i="10" s="1"/>
  <c r="U50" i="10"/>
  <c r="V50" i="10" s="1"/>
  <c r="U54" i="10"/>
  <c r="V54" i="10" s="1"/>
  <c r="U58" i="10"/>
  <c r="V58" i="10" s="1"/>
  <c r="U62" i="10"/>
  <c r="V62" i="10" s="1"/>
  <c r="U66" i="10"/>
  <c r="V66" i="10" s="1"/>
  <c r="U70" i="10"/>
  <c r="V70" i="10" s="1"/>
  <c r="U74" i="10"/>
  <c r="V74" i="10" s="1"/>
  <c r="U78" i="10"/>
  <c r="V78" i="10" s="1"/>
  <c r="U82" i="10"/>
  <c r="V82" i="10" s="1"/>
  <c r="U86" i="10"/>
  <c r="V86" i="10" s="1"/>
  <c r="U90" i="10"/>
  <c r="V90" i="10" s="1"/>
  <c r="U94" i="10"/>
  <c r="V94" i="10" s="1"/>
  <c r="U98" i="10"/>
  <c r="V98" i="10" s="1"/>
  <c r="U102" i="10"/>
  <c r="V102" i="10" s="1"/>
  <c r="U106" i="10"/>
  <c r="V106" i="10" s="1"/>
  <c r="U110" i="10"/>
  <c r="V110" i="10" s="1"/>
  <c r="U114" i="10"/>
  <c r="V114" i="10" s="1"/>
  <c r="U118" i="10"/>
  <c r="V118" i="10" s="1"/>
  <c r="U122" i="10"/>
  <c r="V122" i="10" s="1"/>
  <c r="U126" i="10"/>
  <c r="V126" i="10" s="1"/>
  <c r="U130" i="10"/>
  <c r="V130" i="10" s="1"/>
  <c r="U134" i="10"/>
  <c r="V134" i="10" s="1"/>
  <c r="U138" i="10"/>
  <c r="V138" i="10" s="1"/>
  <c r="U142" i="10"/>
  <c r="V142" i="10" s="1"/>
  <c r="U146" i="10"/>
  <c r="V146" i="10" s="1"/>
  <c r="U150" i="10"/>
  <c r="V150" i="10" s="1"/>
  <c r="U154" i="10"/>
  <c r="V154" i="10" s="1"/>
  <c r="U158" i="10"/>
  <c r="V158" i="10" s="1"/>
  <c r="U162" i="10"/>
  <c r="V162" i="10" s="1"/>
  <c r="U166" i="10"/>
  <c r="V166" i="10" s="1"/>
  <c r="U170" i="10"/>
  <c r="V170" i="10" s="1"/>
  <c r="U174" i="10"/>
  <c r="V174" i="10" s="1"/>
  <c r="U178" i="10"/>
  <c r="V178" i="10" s="1"/>
  <c r="U182" i="10"/>
  <c r="V182" i="10" s="1"/>
  <c r="U186" i="10"/>
  <c r="V186" i="10" s="1"/>
  <c r="U190" i="10"/>
  <c r="V190" i="10" s="1"/>
  <c r="U194" i="10"/>
  <c r="V194" i="10" s="1"/>
  <c r="U198" i="10"/>
  <c r="V198" i="10" s="1"/>
  <c r="U202" i="10"/>
  <c r="V202" i="10" s="1"/>
  <c r="U206" i="10"/>
  <c r="V206" i="10" s="1"/>
  <c r="U210" i="10"/>
  <c r="V210" i="10" s="1"/>
  <c r="U214" i="10"/>
  <c r="V214" i="10" s="1"/>
  <c r="U218" i="10"/>
  <c r="V218" i="10" s="1"/>
  <c r="U222" i="10"/>
  <c r="V222" i="10" s="1"/>
  <c r="U226" i="10"/>
  <c r="V226" i="10" s="1"/>
  <c r="U230" i="10"/>
  <c r="V230" i="10" s="1"/>
  <c r="U234" i="10"/>
  <c r="V234" i="10" s="1"/>
  <c r="U238" i="10"/>
  <c r="V238" i="10" s="1"/>
  <c r="U242" i="10"/>
  <c r="V242" i="10" s="1"/>
  <c r="U246" i="10"/>
  <c r="V246" i="10" s="1"/>
  <c r="U250" i="10"/>
  <c r="V250" i="10" s="1"/>
  <c r="U254" i="10"/>
  <c r="V254" i="10" s="1"/>
  <c r="U258" i="10"/>
  <c r="V258" i="10" s="1"/>
  <c r="U262" i="10"/>
  <c r="V262" i="10" s="1"/>
  <c r="U266" i="10"/>
  <c r="V266" i="10" s="1"/>
  <c r="U270" i="10"/>
  <c r="V270" i="10" s="1"/>
  <c r="U274" i="10"/>
  <c r="V274" i="10" s="1"/>
  <c r="U278" i="10"/>
  <c r="V278" i="10" s="1"/>
  <c r="U282" i="10"/>
  <c r="V282" i="10" s="1"/>
  <c r="U286" i="10"/>
  <c r="V286" i="10" s="1"/>
  <c r="U290" i="10"/>
  <c r="V290" i="10" s="1"/>
  <c r="U294" i="10"/>
  <c r="V294" i="10" s="1"/>
  <c r="U298" i="10"/>
  <c r="V298" i="10" s="1"/>
  <c r="U302" i="10"/>
  <c r="V302" i="10" s="1"/>
  <c r="U306" i="10"/>
  <c r="V306" i="10" s="1"/>
  <c r="U310" i="10"/>
  <c r="V310" i="10" s="1"/>
  <c r="U314" i="10"/>
  <c r="V314" i="10" s="1"/>
  <c r="U318" i="10"/>
  <c r="V318" i="10" s="1"/>
  <c r="U322" i="10"/>
  <c r="V322" i="10" s="1"/>
  <c r="U326" i="10"/>
  <c r="V326" i="10" s="1"/>
  <c r="U330" i="10"/>
  <c r="V330" i="10" s="1"/>
  <c r="U334" i="10"/>
  <c r="V334" i="10" s="1"/>
  <c r="U338" i="10"/>
  <c r="V338" i="10" s="1"/>
  <c r="U342" i="10"/>
  <c r="V342" i="10" s="1"/>
  <c r="U346" i="10"/>
  <c r="V346" i="10" s="1"/>
  <c r="U350" i="10"/>
  <c r="V350" i="10" s="1"/>
  <c r="U354" i="10"/>
  <c r="V354" i="10" s="1"/>
  <c r="U358" i="10"/>
  <c r="V358" i="10" s="1"/>
  <c r="U362" i="10"/>
  <c r="V362" i="10" s="1"/>
  <c r="U366" i="10"/>
  <c r="V366" i="10" s="1"/>
  <c r="U370" i="10"/>
  <c r="V370" i="10" s="1"/>
  <c r="U374" i="10"/>
  <c r="V374" i="10" s="1"/>
  <c r="U378" i="10"/>
  <c r="V378" i="10" s="1"/>
  <c r="U382" i="10"/>
  <c r="V382" i="10" s="1"/>
  <c r="U386" i="10"/>
  <c r="V386" i="10" s="1"/>
  <c r="U390" i="10"/>
  <c r="V390" i="10" s="1"/>
  <c r="U394" i="10"/>
  <c r="V394" i="10" s="1"/>
  <c r="U398" i="10"/>
  <c r="V398" i="10" s="1"/>
  <c r="U402" i="10"/>
  <c r="V402" i="10" s="1"/>
  <c r="U5" i="10"/>
  <c r="V5" i="10" s="1"/>
  <c r="U9" i="10"/>
  <c r="V9" i="10" s="1"/>
  <c r="U13" i="10"/>
  <c r="V13" i="10" s="1"/>
  <c r="U17" i="10"/>
  <c r="V17" i="10" s="1"/>
  <c r="U21" i="10"/>
  <c r="V21" i="10" s="1"/>
  <c r="U25" i="10"/>
  <c r="V25" i="10" s="1"/>
  <c r="U29" i="10"/>
  <c r="V29" i="10" s="1"/>
  <c r="U33" i="10"/>
  <c r="V33" i="10" s="1"/>
  <c r="U37" i="10"/>
  <c r="V37" i="10" s="1"/>
  <c r="U41" i="10"/>
  <c r="V41" i="10" s="1"/>
  <c r="U45" i="10"/>
  <c r="V45" i="10" s="1"/>
  <c r="U49" i="10"/>
  <c r="V49" i="10" s="1"/>
  <c r="U53" i="10"/>
  <c r="V53" i="10" s="1"/>
  <c r="U57" i="10"/>
  <c r="V57" i="10" s="1"/>
  <c r="U61" i="10"/>
  <c r="V61" i="10" s="1"/>
  <c r="U65" i="10"/>
  <c r="V65" i="10" s="1"/>
  <c r="U69" i="10"/>
  <c r="V69" i="10" s="1"/>
  <c r="U73" i="10"/>
  <c r="V73" i="10" s="1"/>
  <c r="U77" i="10"/>
  <c r="V77" i="10" s="1"/>
  <c r="U81" i="10"/>
  <c r="V81" i="10" s="1"/>
  <c r="U85" i="10"/>
  <c r="V85" i="10" s="1"/>
  <c r="U89" i="10"/>
  <c r="V89" i="10" s="1"/>
  <c r="U93" i="10"/>
  <c r="V93" i="10" s="1"/>
  <c r="U97" i="10"/>
  <c r="V97" i="10" s="1"/>
  <c r="U101" i="10"/>
  <c r="V101" i="10" s="1"/>
  <c r="U105" i="10"/>
  <c r="V105" i="10" s="1"/>
  <c r="U109" i="10"/>
  <c r="V109" i="10" s="1"/>
  <c r="U113" i="10"/>
  <c r="V113" i="10" s="1"/>
  <c r="U117" i="10"/>
  <c r="V117" i="10" s="1"/>
  <c r="U121" i="10"/>
  <c r="V121" i="10" s="1"/>
  <c r="U125" i="10"/>
  <c r="V125" i="10" s="1"/>
  <c r="U129" i="10"/>
  <c r="V129" i="10" s="1"/>
  <c r="U133" i="10"/>
  <c r="V133" i="10" s="1"/>
  <c r="U137" i="10"/>
  <c r="V137" i="10" s="1"/>
  <c r="U141" i="10"/>
  <c r="V141" i="10" s="1"/>
  <c r="U145" i="10"/>
  <c r="V145" i="10" s="1"/>
  <c r="U149" i="10"/>
  <c r="V149" i="10" s="1"/>
  <c r="U153" i="10"/>
  <c r="V153" i="10" s="1"/>
  <c r="U157" i="10"/>
  <c r="V157" i="10" s="1"/>
  <c r="U161" i="10"/>
  <c r="V161" i="10" s="1"/>
  <c r="U165" i="10"/>
  <c r="V165" i="10" s="1"/>
  <c r="U169" i="10"/>
  <c r="V169" i="10" s="1"/>
  <c r="U173" i="10"/>
  <c r="V173" i="10" s="1"/>
  <c r="U177" i="10"/>
  <c r="V177" i="10" s="1"/>
  <c r="U181" i="10"/>
  <c r="V181" i="10" s="1"/>
  <c r="U185" i="10"/>
  <c r="V185" i="10" s="1"/>
  <c r="U189" i="10"/>
  <c r="V189" i="10" s="1"/>
  <c r="U193" i="10"/>
  <c r="V193" i="10" s="1"/>
  <c r="U197" i="10"/>
  <c r="V197" i="10" s="1"/>
  <c r="U201" i="10"/>
  <c r="V201" i="10" s="1"/>
  <c r="U205" i="10"/>
  <c r="V205" i="10" s="1"/>
  <c r="U209" i="10"/>
  <c r="V209" i="10" s="1"/>
  <c r="U213" i="10"/>
  <c r="V213" i="10" s="1"/>
  <c r="U217" i="10"/>
  <c r="V217" i="10" s="1"/>
  <c r="U221" i="10"/>
  <c r="V221" i="10" s="1"/>
  <c r="U225" i="10"/>
  <c r="V225" i="10" s="1"/>
  <c r="U229" i="10"/>
  <c r="V229" i="10" s="1"/>
  <c r="U233" i="10"/>
  <c r="V233" i="10" s="1"/>
  <c r="U237" i="10"/>
  <c r="V237" i="10" s="1"/>
  <c r="U241" i="10"/>
  <c r="V241" i="10" s="1"/>
  <c r="U245" i="10"/>
  <c r="V245" i="10" s="1"/>
  <c r="U249" i="10"/>
  <c r="V249" i="10" s="1"/>
  <c r="U253" i="10"/>
  <c r="V253" i="10" s="1"/>
  <c r="U257" i="10"/>
  <c r="V257" i="10" s="1"/>
  <c r="U261" i="10"/>
  <c r="V261" i="10" s="1"/>
  <c r="U265" i="10"/>
  <c r="V265" i="10" s="1"/>
  <c r="U269" i="10"/>
  <c r="V269" i="10" s="1"/>
  <c r="U273" i="10"/>
  <c r="V273" i="10" s="1"/>
  <c r="U277" i="10"/>
  <c r="V277" i="10" s="1"/>
  <c r="U281" i="10"/>
  <c r="V281" i="10" s="1"/>
  <c r="U285" i="10"/>
  <c r="V285" i="10" s="1"/>
  <c r="U289" i="10"/>
  <c r="V289" i="10" s="1"/>
  <c r="U293" i="10"/>
  <c r="V293" i="10" s="1"/>
  <c r="U297" i="10"/>
  <c r="V297" i="10" s="1"/>
  <c r="U301" i="10"/>
  <c r="V301" i="10" s="1"/>
  <c r="U305" i="10"/>
  <c r="V305" i="10" s="1"/>
  <c r="U309" i="10"/>
  <c r="V309" i="10" s="1"/>
  <c r="U313" i="10"/>
  <c r="V313" i="10" s="1"/>
  <c r="U317" i="10"/>
  <c r="V317" i="10" s="1"/>
  <c r="U321" i="10"/>
  <c r="V321" i="10" s="1"/>
  <c r="U325" i="10"/>
  <c r="V325" i="10" s="1"/>
  <c r="U329" i="10"/>
  <c r="V329" i="10" s="1"/>
  <c r="U333" i="10"/>
  <c r="V333" i="10" s="1"/>
  <c r="U337" i="10"/>
  <c r="V337" i="10" s="1"/>
  <c r="U341" i="10"/>
  <c r="V341" i="10" s="1"/>
  <c r="U345" i="10"/>
  <c r="V345" i="10" s="1"/>
  <c r="U349" i="10"/>
  <c r="V349" i="10" s="1"/>
  <c r="U353" i="10"/>
  <c r="V353" i="10" s="1"/>
  <c r="U357" i="10"/>
  <c r="V357" i="10" s="1"/>
  <c r="U361" i="10"/>
  <c r="V361" i="10" s="1"/>
  <c r="U365" i="10"/>
  <c r="V365" i="10" s="1"/>
  <c r="U369" i="10"/>
  <c r="V369" i="10" s="1"/>
  <c r="U373" i="10"/>
  <c r="V373" i="10" s="1"/>
  <c r="U377" i="10"/>
  <c r="V377" i="10" s="1"/>
  <c r="U381" i="10"/>
  <c r="V381" i="10" s="1"/>
  <c r="U385" i="10"/>
  <c r="V385" i="10" s="1"/>
  <c r="U389" i="10"/>
  <c r="V389" i="10" s="1"/>
  <c r="U393" i="10"/>
  <c r="V393" i="10" s="1"/>
  <c r="U397" i="10"/>
  <c r="V397" i="10" s="1"/>
  <c r="U401" i="10"/>
  <c r="V401" i="10" s="1"/>
  <c r="U405" i="10"/>
  <c r="V405" i="10" s="1"/>
  <c r="U4" i="10"/>
  <c r="V4" i="10" s="1"/>
  <c r="U8" i="10"/>
  <c r="V8" i="10" s="1"/>
  <c r="U12" i="10"/>
  <c r="V12" i="10" s="1"/>
  <c r="U16" i="10"/>
  <c r="V16" i="10" s="1"/>
  <c r="U20" i="10"/>
  <c r="V20" i="10" s="1"/>
  <c r="U24" i="10"/>
  <c r="V24" i="10" s="1"/>
  <c r="U28" i="10"/>
  <c r="V28" i="10" s="1"/>
  <c r="U32" i="10"/>
  <c r="V32" i="10" s="1"/>
  <c r="U36" i="10"/>
  <c r="V36" i="10" s="1"/>
  <c r="U40" i="10"/>
  <c r="V40" i="10" s="1"/>
  <c r="U44" i="10"/>
  <c r="V44" i="10" s="1"/>
  <c r="U48" i="10"/>
  <c r="V48" i="10" s="1"/>
  <c r="U52" i="10"/>
  <c r="V52" i="10" s="1"/>
  <c r="U56" i="10"/>
  <c r="V56" i="10" s="1"/>
  <c r="U60" i="10"/>
  <c r="V60" i="10" s="1"/>
  <c r="U64" i="10"/>
  <c r="V64" i="10" s="1"/>
  <c r="U68" i="10"/>
  <c r="V68" i="10" s="1"/>
  <c r="U72" i="10"/>
  <c r="V72" i="10" s="1"/>
  <c r="U76" i="10"/>
  <c r="V76" i="10" s="1"/>
  <c r="U80" i="10"/>
  <c r="V80" i="10" s="1"/>
  <c r="U84" i="10"/>
  <c r="V84" i="10" s="1"/>
  <c r="U88" i="10"/>
  <c r="V88" i="10" s="1"/>
  <c r="U92" i="10"/>
  <c r="V92" i="10" s="1"/>
  <c r="U96" i="10"/>
  <c r="V96" i="10" s="1"/>
  <c r="U100" i="10"/>
  <c r="V100" i="10" s="1"/>
  <c r="U104" i="10"/>
  <c r="V104" i="10" s="1"/>
  <c r="U108" i="10"/>
  <c r="V108" i="10" s="1"/>
  <c r="U112" i="10"/>
  <c r="V112" i="10" s="1"/>
  <c r="U116" i="10"/>
  <c r="V116" i="10" s="1"/>
  <c r="U120" i="10"/>
  <c r="V120" i="10" s="1"/>
  <c r="U124" i="10"/>
  <c r="V124" i="10" s="1"/>
  <c r="U128" i="10"/>
  <c r="V128" i="10" s="1"/>
  <c r="U132" i="10"/>
  <c r="V132" i="10" s="1"/>
  <c r="U136" i="10"/>
  <c r="V136" i="10" s="1"/>
  <c r="U140" i="10"/>
  <c r="V140" i="10" s="1"/>
  <c r="U144" i="10"/>
  <c r="V144" i="10" s="1"/>
  <c r="U148" i="10"/>
  <c r="V148" i="10" s="1"/>
  <c r="U152" i="10"/>
  <c r="V152" i="10" s="1"/>
  <c r="U156" i="10"/>
  <c r="V156" i="10" s="1"/>
  <c r="U160" i="10"/>
  <c r="V160" i="10" s="1"/>
  <c r="U164" i="10"/>
  <c r="V164" i="10" s="1"/>
  <c r="U168" i="10"/>
  <c r="V168" i="10" s="1"/>
  <c r="U172" i="10"/>
  <c r="V172" i="10" s="1"/>
  <c r="U176" i="10"/>
  <c r="V176" i="10" s="1"/>
  <c r="U180" i="10"/>
  <c r="V180" i="10" s="1"/>
  <c r="U184" i="10"/>
  <c r="V184" i="10" s="1"/>
  <c r="U188" i="10"/>
  <c r="V188" i="10" s="1"/>
  <c r="U192" i="10"/>
  <c r="V192" i="10" s="1"/>
  <c r="U196" i="10"/>
  <c r="V196" i="10" s="1"/>
  <c r="U200" i="10"/>
  <c r="V200" i="10" s="1"/>
  <c r="U204" i="10"/>
  <c r="V204" i="10" s="1"/>
  <c r="U208" i="10"/>
  <c r="V208" i="10" s="1"/>
  <c r="U212" i="10"/>
  <c r="V212" i="10" s="1"/>
  <c r="U216" i="10"/>
  <c r="V216" i="10" s="1"/>
  <c r="U220" i="10"/>
  <c r="V220" i="10" s="1"/>
  <c r="U224" i="10"/>
  <c r="V224" i="10" s="1"/>
  <c r="U228" i="10"/>
  <c r="V228" i="10" s="1"/>
  <c r="U232" i="10"/>
  <c r="V232" i="10" s="1"/>
  <c r="U236" i="10"/>
  <c r="V236" i="10" s="1"/>
  <c r="U240" i="10"/>
  <c r="V240" i="10" s="1"/>
  <c r="U244" i="10"/>
  <c r="V244" i="10" s="1"/>
  <c r="U248" i="10"/>
  <c r="V248" i="10" s="1"/>
  <c r="U252" i="10"/>
  <c r="V252" i="10" s="1"/>
  <c r="U256" i="10"/>
  <c r="V256" i="10" s="1"/>
  <c r="U260" i="10"/>
  <c r="V260" i="10" s="1"/>
  <c r="U264" i="10"/>
  <c r="V264" i="10" s="1"/>
  <c r="U268" i="10"/>
  <c r="V268" i="10" s="1"/>
  <c r="U272" i="10"/>
  <c r="V272" i="10" s="1"/>
  <c r="U276" i="10"/>
  <c r="V276" i="10" s="1"/>
  <c r="U280" i="10"/>
  <c r="V280" i="10" s="1"/>
  <c r="U284" i="10"/>
  <c r="V284" i="10" s="1"/>
  <c r="U288" i="10"/>
  <c r="V288" i="10" s="1"/>
  <c r="U292" i="10"/>
  <c r="V292" i="10" s="1"/>
  <c r="U296" i="10"/>
  <c r="V296" i="10" s="1"/>
  <c r="U300" i="10"/>
  <c r="V300" i="10" s="1"/>
  <c r="U304" i="10"/>
  <c r="V304" i="10" s="1"/>
  <c r="U308" i="10"/>
  <c r="V308" i="10" s="1"/>
  <c r="U312" i="10"/>
  <c r="V312" i="10" s="1"/>
  <c r="U316" i="10"/>
  <c r="V316" i="10" s="1"/>
  <c r="U320" i="10"/>
  <c r="V320" i="10" s="1"/>
  <c r="U324" i="10"/>
  <c r="V324" i="10" s="1"/>
  <c r="U328" i="10"/>
  <c r="V328" i="10" s="1"/>
  <c r="U332" i="10"/>
  <c r="V332" i="10" s="1"/>
  <c r="U336" i="10"/>
  <c r="V336" i="10" s="1"/>
  <c r="U340" i="10"/>
  <c r="V340" i="10" s="1"/>
  <c r="U344" i="10"/>
  <c r="V344" i="10" s="1"/>
  <c r="U348" i="10"/>
  <c r="V348" i="10" s="1"/>
  <c r="U352" i="10"/>
  <c r="V352" i="10" s="1"/>
  <c r="U356" i="10"/>
  <c r="V356" i="10" s="1"/>
  <c r="U360" i="10"/>
  <c r="V360" i="10" s="1"/>
  <c r="U364" i="10"/>
  <c r="V364" i="10" s="1"/>
  <c r="U368" i="10"/>
  <c r="V368" i="10" s="1"/>
  <c r="U372" i="10"/>
  <c r="V372" i="10" s="1"/>
  <c r="U376" i="10"/>
  <c r="V376" i="10" s="1"/>
  <c r="U380" i="10"/>
  <c r="V380" i="10" s="1"/>
  <c r="U384" i="10"/>
  <c r="V384" i="10" s="1"/>
  <c r="U388" i="10"/>
  <c r="V388" i="10" s="1"/>
  <c r="U392" i="10"/>
  <c r="V392" i="10" s="1"/>
  <c r="U396" i="10"/>
  <c r="V396" i="10" s="1"/>
  <c r="U400" i="10"/>
  <c r="V400" i="10" s="1"/>
  <c r="U404" i="10"/>
  <c r="V404" i="10" s="1"/>
  <c r="Z2" i="10"/>
  <c r="AF2" i="10" s="1"/>
  <c r="AG2" i="10" s="1"/>
  <c r="F53" i="3"/>
  <c r="F55" i="3" s="1"/>
  <c r="U2" i="12" l="1"/>
  <c r="AF402" i="10"/>
  <c r="AG402" i="10" s="1"/>
  <c r="AF40" i="11"/>
  <c r="AG40" i="11" s="1"/>
  <c r="AF24" i="11"/>
  <c r="AG24" i="11" s="1"/>
  <c r="AF16" i="11"/>
  <c r="AG16" i="11" s="1"/>
  <c r="AF8" i="11"/>
  <c r="AG8" i="11" s="1"/>
  <c r="T13" i="12"/>
  <c r="U13" i="12" s="1"/>
  <c r="T7" i="12"/>
  <c r="U7" i="12" s="1"/>
  <c r="T16" i="12"/>
  <c r="U12" i="12"/>
  <c r="U16" i="12" s="1"/>
  <c r="T6" i="12"/>
  <c r="U6" i="12" s="1"/>
  <c r="AF35" i="11"/>
  <c r="AG35" i="11" s="1"/>
  <c r="AF32" i="11"/>
  <c r="AG32" i="11" s="1"/>
  <c r="AF28" i="11"/>
  <c r="AG28" i="11" s="1"/>
  <c r="AF3" i="11"/>
  <c r="BG2" i="11"/>
  <c r="BG44" i="11" s="1"/>
  <c r="BF44" i="11"/>
  <c r="AF36" i="11"/>
  <c r="AG36" i="11" s="1"/>
  <c r="AF20" i="11"/>
  <c r="AG20" i="11" s="1"/>
  <c r="AF12" i="11"/>
  <c r="AG12" i="11" s="1"/>
  <c r="AF4" i="11"/>
  <c r="AG4" i="11" s="1"/>
  <c r="L2" i="12"/>
  <c r="L10" i="12" s="1"/>
  <c r="K10" i="12"/>
  <c r="T9" i="12"/>
  <c r="U9" i="12" s="1"/>
  <c r="AF10" i="11"/>
  <c r="AG10" i="11" s="1"/>
  <c r="BC44" i="11"/>
  <c r="C33" i="15"/>
  <c r="D33" i="15"/>
  <c r="F16" i="15"/>
  <c r="E29" i="15"/>
  <c r="V44" i="11"/>
  <c r="U44" i="11"/>
  <c r="AF51" i="10"/>
  <c r="AF227" i="10"/>
  <c r="AG227" i="10" s="1"/>
  <c r="AF133" i="10"/>
  <c r="AG133" i="10" s="1"/>
  <c r="AF72" i="10"/>
  <c r="AG72" i="10" s="1"/>
  <c r="AF50" i="10"/>
  <c r="AG50" i="10" s="1"/>
  <c r="AF64" i="10"/>
  <c r="AG64" i="10" s="1"/>
  <c r="AF275" i="10"/>
  <c r="AG275" i="10" s="1"/>
  <c r="AF180" i="10"/>
  <c r="AG180" i="10" s="1"/>
  <c r="AF91" i="10"/>
  <c r="AG91" i="10" s="1"/>
  <c r="AF30" i="10"/>
  <c r="AG30" i="10" s="1"/>
  <c r="AF346" i="10"/>
  <c r="AG346" i="10" s="1"/>
  <c r="AF166" i="10"/>
  <c r="AF162" i="10"/>
  <c r="AG162" i="10" s="1"/>
  <c r="AF42" i="10"/>
  <c r="AG42" i="10" s="1"/>
  <c r="AG396" i="10"/>
  <c r="AN396" i="10"/>
  <c r="AO396" i="10" s="1"/>
  <c r="AG379" i="10"/>
  <c r="AN379" i="10"/>
  <c r="AO379" i="10" s="1"/>
  <c r="AG361" i="10"/>
  <c r="AN361" i="10"/>
  <c r="AO361" i="10" s="1"/>
  <c r="AG344" i="10"/>
  <c r="AN344" i="10"/>
  <c r="AO344" i="10" s="1"/>
  <c r="AG395" i="10"/>
  <c r="AN395" i="10"/>
  <c r="AO395" i="10" s="1"/>
  <c r="AG378" i="10"/>
  <c r="AN378" i="10"/>
  <c r="AO378" i="10" s="1"/>
  <c r="AG360" i="10"/>
  <c r="AN360" i="10"/>
  <c r="AO360" i="10" s="1"/>
  <c r="AG343" i="10"/>
  <c r="AN343" i="10"/>
  <c r="AO343" i="10" s="1"/>
  <c r="AG327" i="10"/>
  <c r="AN327" i="10"/>
  <c r="AO327" i="10" s="1"/>
  <c r="AG309" i="10"/>
  <c r="AN309" i="10"/>
  <c r="AO309" i="10" s="1"/>
  <c r="AG292" i="10"/>
  <c r="AN292" i="10"/>
  <c r="AO292" i="10" s="1"/>
  <c r="AG272" i="10"/>
  <c r="AN272" i="10"/>
  <c r="AO272" i="10" s="1"/>
  <c r="AG256" i="10"/>
  <c r="AN256" i="10"/>
  <c r="AO256" i="10" s="1"/>
  <c r="AG234" i="10"/>
  <c r="AN234" i="10"/>
  <c r="AO234" i="10" s="1"/>
  <c r="AG207" i="10"/>
  <c r="AN207" i="10"/>
  <c r="AO207" i="10" s="1"/>
  <c r="AG168" i="10"/>
  <c r="AN168" i="10"/>
  <c r="AO168" i="10" s="1"/>
  <c r="AG96" i="10"/>
  <c r="AN96" i="10"/>
  <c r="AO96" i="10" s="1"/>
  <c r="AG6" i="10"/>
  <c r="AN6" i="10"/>
  <c r="AO6" i="10" s="1"/>
  <c r="AG338" i="10"/>
  <c r="AN338" i="10"/>
  <c r="AO338" i="10" s="1"/>
  <c r="AG322" i="10"/>
  <c r="AN322" i="10"/>
  <c r="AO322" i="10" s="1"/>
  <c r="AG304" i="10"/>
  <c r="AN304" i="10"/>
  <c r="AO304" i="10" s="1"/>
  <c r="AG245" i="10"/>
  <c r="AN245" i="10"/>
  <c r="AO245" i="10" s="1"/>
  <c r="AG219" i="10"/>
  <c r="AN219" i="10"/>
  <c r="AO219" i="10" s="1"/>
  <c r="AG189" i="10"/>
  <c r="AN189" i="10"/>
  <c r="AO189" i="10" s="1"/>
  <c r="AG130" i="10"/>
  <c r="AN130" i="10"/>
  <c r="AO130" i="10" s="1"/>
  <c r="AG400" i="10"/>
  <c r="AN400" i="10"/>
  <c r="AO400" i="10" s="1"/>
  <c r="AG384" i="10"/>
  <c r="AN384" i="10"/>
  <c r="AO384" i="10" s="1"/>
  <c r="AG366" i="10"/>
  <c r="AN366" i="10"/>
  <c r="AO366" i="10" s="1"/>
  <c r="AG349" i="10"/>
  <c r="AN349" i="10"/>
  <c r="AO349" i="10" s="1"/>
  <c r="AG399" i="10"/>
  <c r="AN399" i="10"/>
  <c r="AO399" i="10" s="1"/>
  <c r="AG383" i="10"/>
  <c r="AN383" i="10"/>
  <c r="AO383" i="10" s="1"/>
  <c r="AG365" i="10"/>
  <c r="AN365" i="10"/>
  <c r="AO365" i="10" s="1"/>
  <c r="AG348" i="10"/>
  <c r="AN348" i="10"/>
  <c r="AO348" i="10" s="1"/>
  <c r="AG331" i="10"/>
  <c r="AN331" i="10"/>
  <c r="AO331" i="10" s="1"/>
  <c r="AG313" i="10"/>
  <c r="AN313" i="10"/>
  <c r="AO313" i="10" s="1"/>
  <c r="AG296" i="10"/>
  <c r="AN296" i="10"/>
  <c r="AO296" i="10" s="1"/>
  <c r="AG277" i="10"/>
  <c r="AN277" i="10"/>
  <c r="AO277" i="10" s="1"/>
  <c r="AG260" i="10"/>
  <c r="AN260" i="10"/>
  <c r="AO260" i="10" s="1"/>
  <c r="AG242" i="10"/>
  <c r="AN242" i="10"/>
  <c r="AO242" i="10" s="1"/>
  <c r="AG215" i="10"/>
  <c r="AN215" i="10"/>
  <c r="AO215" i="10" s="1"/>
  <c r="AG177" i="10"/>
  <c r="AN177" i="10"/>
  <c r="AO177" i="10" s="1"/>
  <c r="AG120" i="10"/>
  <c r="AN120" i="10"/>
  <c r="AO120" i="10" s="1"/>
  <c r="AG40" i="10"/>
  <c r="AN40" i="10"/>
  <c r="AO40" i="10" s="1"/>
  <c r="AG342" i="10"/>
  <c r="AN342" i="10"/>
  <c r="AO342" i="10" s="1"/>
  <c r="AG345" i="10"/>
  <c r="AN345" i="10"/>
  <c r="AO345" i="10" s="1"/>
  <c r="AG326" i="10"/>
  <c r="AN326" i="10"/>
  <c r="AO326" i="10" s="1"/>
  <c r="AG308" i="10"/>
  <c r="AN308" i="10"/>
  <c r="AO308" i="10" s="1"/>
  <c r="AG271" i="10"/>
  <c r="AN271" i="10"/>
  <c r="AO271" i="10" s="1"/>
  <c r="AG226" i="10"/>
  <c r="AN226" i="10"/>
  <c r="AO226" i="10" s="1"/>
  <c r="AG196" i="10"/>
  <c r="AN196" i="10"/>
  <c r="AO196" i="10" s="1"/>
  <c r="AG149" i="10"/>
  <c r="AN149" i="10"/>
  <c r="AO149" i="10" s="1"/>
  <c r="AF192" i="10"/>
  <c r="AG192" i="10" s="1"/>
  <c r="AF176" i="10"/>
  <c r="AG176" i="10" s="1"/>
  <c r="AN398" i="10"/>
  <c r="AO398" i="10" s="1"/>
  <c r="AN364" i="10"/>
  <c r="AO364" i="10" s="1"/>
  <c r="AN350" i="10"/>
  <c r="AO350" i="10" s="1"/>
  <c r="AN325" i="10"/>
  <c r="AO325" i="10" s="1"/>
  <c r="AN307" i="10"/>
  <c r="AO307" i="10" s="1"/>
  <c r="AN294" i="10"/>
  <c r="AO294" i="10" s="1"/>
  <c r="AN276" i="10"/>
  <c r="AO276" i="10" s="1"/>
  <c r="AN263" i="10"/>
  <c r="AO263" i="10" s="1"/>
  <c r="AN253" i="10"/>
  <c r="AO253" i="10" s="1"/>
  <c r="AN230" i="10"/>
  <c r="AO230" i="10" s="1"/>
  <c r="AN203" i="10"/>
  <c r="AO203" i="10" s="1"/>
  <c r="AN154" i="10"/>
  <c r="AO154" i="10" s="1"/>
  <c r="AN103" i="10"/>
  <c r="AO103" i="10" s="1"/>
  <c r="AN44" i="10"/>
  <c r="AO44" i="10" s="1"/>
  <c r="AN403" i="10"/>
  <c r="AO403" i="10" s="1"/>
  <c r="AN390" i="10"/>
  <c r="AO390" i="10" s="1"/>
  <c r="AN377" i="10"/>
  <c r="AO377" i="10" s="1"/>
  <c r="AN359" i="10"/>
  <c r="AO359" i="10" s="1"/>
  <c r="AN332" i="10"/>
  <c r="AO332" i="10" s="1"/>
  <c r="AN315" i="10"/>
  <c r="AO315" i="10" s="1"/>
  <c r="AN299" i="10"/>
  <c r="AO299" i="10" s="1"/>
  <c r="AN290" i="10"/>
  <c r="AO290" i="10" s="1"/>
  <c r="AN269" i="10"/>
  <c r="AO269" i="10" s="1"/>
  <c r="AN259" i="10"/>
  <c r="AO259" i="10" s="1"/>
  <c r="AN248" i="10"/>
  <c r="AO248" i="10" s="1"/>
  <c r="AN225" i="10"/>
  <c r="AO225" i="10" s="1"/>
  <c r="AN195" i="10"/>
  <c r="AO195" i="10" s="1"/>
  <c r="AN141" i="10"/>
  <c r="AO141" i="10" s="1"/>
  <c r="AN71" i="10"/>
  <c r="AO71" i="10" s="1"/>
  <c r="AN397" i="10"/>
  <c r="AO397" i="10" s="1"/>
  <c r="AN389" i="10"/>
  <c r="AO389" i="10" s="1"/>
  <c r="AN380" i="10"/>
  <c r="AO380" i="10" s="1"/>
  <c r="AN362" i="10"/>
  <c r="AO362" i="10" s="1"/>
  <c r="AN337" i="10"/>
  <c r="AO337" i="10" s="1"/>
  <c r="AN321" i="10"/>
  <c r="AO321" i="10" s="1"/>
  <c r="AN303" i="10"/>
  <c r="AO303" i="10" s="1"/>
  <c r="AN289" i="10"/>
  <c r="AO289" i="10" s="1"/>
  <c r="AN274" i="10"/>
  <c r="AO274" i="10" s="1"/>
  <c r="AN262" i="10"/>
  <c r="AO262" i="10" s="1"/>
  <c r="AN247" i="10"/>
  <c r="AO247" i="10" s="1"/>
  <c r="AN224" i="10"/>
  <c r="AO224" i="10" s="1"/>
  <c r="AN194" i="10"/>
  <c r="AO194" i="10" s="1"/>
  <c r="AN139" i="10"/>
  <c r="AO139" i="10" s="1"/>
  <c r="AN87" i="10"/>
  <c r="AO87" i="10" s="1"/>
  <c r="AN28" i="10"/>
  <c r="AO28" i="10" s="1"/>
  <c r="AN368" i="10"/>
  <c r="AO368" i="10" s="1"/>
  <c r="AN351" i="10"/>
  <c r="AO351" i="10" s="1"/>
  <c r="AN336" i="10"/>
  <c r="AO336" i="10" s="1"/>
  <c r="AN319" i="10"/>
  <c r="AO319" i="10" s="1"/>
  <c r="AN302" i="10"/>
  <c r="AO302" i="10" s="1"/>
  <c r="AN291" i="10"/>
  <c r="AO291" i="10" s="1"/>
  <c r="AN273" i="10"/>
  <c r="AO273" i="10" s="1"/>
  <c r="AN261" i="10"/>
  <c r="AO261" i="10" s="1"/>
  <c r="AN249" i="10"/>
  <c r="AO249" i="10" s="1"/>
  <c r="AN231" i="10"/>
  <c r="AO231" i="10" s="1"/>
  <c r="AN204" i="10"/>
  <c r="AO204" i="10" s="1"/>
  <c r="AN157" i="10"/>
  <c r="AO157" i="10" s="1"/>
  <c r="AN85" i="10"/>
  <c r="AO85" i="10" s="1"/>
  <c r="AN22" i="10"/>
  <c r="AO22" i="10" s="1"/>
  <c r="AG4" i="10"/>
  <c r="AN4" i="10"/>
  <c r="AO4" i="10" s="1"/>
  <c r="AG388" i="10"/>
  <c r="AN388" i="10"/>
  <c r="AO388" i="10" s="1"/>
  <c r="AG370" i="10"/>
  <c r="AN370" i="10"/>
  <c r="AO370" i="10" s="1"/>
  <c r="AG353" i="10"/>
  <c r="AN353" i="10"/>
  <c r="AO353" i="10" s="1"/>
  <c r="AG405" i="10"/>
  <c r="AN405" i="10"/>
  <c r="AO405" i="10" s="1"/>
  <c r="AG387" i="10"/>
  <c r="AN387" i="10"/>
  <c r="AO387" i="10" s="1"/>
  <c r="AG369" i="10"/>
  <c r="AN369" i="10"/>
  <c r="AO369" i="10" s="1"/>
  <c r="AG352" i="10"/>
  <c r="AN352" i="10"/>
  <c r="AO352" i="10" s="1"/>
  <c r="AG335" i="10"/>
  <c r="AN335" i="10"/>
  <c r="AO335" i="10" s="1"/>
  <c r="AG318" i="10"/>
  <c r="AN318" i="10"/>
  <c r="AO318" i="10" s="1"/>
  <c r="AG300" i="10"/>
  <c r="AN300" i="10"/>
  <c r="AO300" i="10" s="1"/>
  <c r="AG281" i="10"/>
  <c r="AN281" i="10"/>
  <c r="AO281" i="10" s="1"/>
  <c r="AG264" i="10"/>
  <c r="AN264" i="10"/>
  <c r="AO264" i="10" s="1"/>
  <c r="AG246" i="10"/>
  <c r="AN246" i="10"/>
  <c r="AO246" i="10" s="1"/>
  <c r="AG222" i="10"/>
  <c r="AN222" i="10"/>
  <c r="AO222" i="10" s="1"/>
  <c r="AG191" i="10"/>
  <c r="AN191" i="10"/>
  <c r="AO191" i="10" s="1"/>
  <c r="AG131" i="10"/>
  <c r="AN131" i="10"/>
  <c r="AO131" i="10" s="1"/>
  <c r="AG63" i="10"/>
  <c r="AN63" i="10"/>
  <c r="AO63" i="10" s="1"/>
  <c r="AG404" i="10"/>
  <c r="AN404" i="10"/>
  <c r="AO404" i="10" s="1"/>
  <c r="AG330" i="10"/>
  <c r="AN330" i="10"/>
  <c r="AO330" i="10" s="1"/>
  <c r="AG312" i="10"/>
  <c r="AN312" i="10"/>
  <c r="AO312" i="10" s="1"/>
  <c r="AG280" i="10"/>
  <c r="AN280" i="10"/>
  <c r="AO280" i="10" s="1"/>
  <c r="AG233" i="10"/>
  <c r="AN233" i="10"/>
  <c r="AO233" i="10" s="1"/>
  <c r="AG205" i="10"/>
  <c r="AN205" i="10"/>
  <c r="AO205" i="10" s="1"/>
  <c r="AG167" i="10"/>
  <c r="AN167" i="10"/>
  <c r="AO167" i="10" s="1"/>
  <c r="AG39" i="10"/>
  <c r="AN39" i="10"/>
  <c r="AO39" i="10" s="1"/>
  <c r="AF132" i="10"/>
  <c r="AG132" i="10" s="1"/>
  <c r="AF90" i="10"/>
  <c r="AG90" i="10" s="1"/>
  <c r="AG392" i="10"/>
  <c r="AN392" i="10"/>
  <c r="AO392" i="10" s="1"/>
  <c r="AG375" i="10"/>
  <c r="AN375" i="10"/>
  <c r="AO375" i="10" s="1"/>
  <c r="AG357" i="10"/>
  <c r="AN357" i="10"/>
  <c r="AO357" i="10" s="1"/>
  <c r="AG340" i="10"/>
  <c r="AN340" i="10"/>
  <c r="AO340" i="10" s="1"/>
  <c r="AG391" i="10"/>
  <c r="AN391" i="10"/>
  <c r="AO391" i="10" s="1"/>
  <c r="AG374" i="10"/>
  <c r="AN374" i="10"/>
  <c r="AO374" i="10" s="1"/>
  <c r="AG356" i="10"/>
  <c r="AN356" i="10"/>
  <c r="AO356" i="10" s="1"/>
  <c r="AG339" i="10"/>
  <c r="AN339" i="10"/>
  <c r="AO339" i="10" s="1"/>
  <c r="AG323" i="10"/>
  <c r="AN323" i="10"/>
  <c r="AO323" i="10" s="1"/>
  <c r="AG305" i="10"/>
  <c r="AN305" i="10"/>
  <c r="AO305" i="10" s="1"/>
  <c r="AG287" i="10"/>
  <c r="AN287" i="10"/>
  <c r="AO287" i="10" s="1"/>
  <c r="AG268" i="10"/>
  <c r="AN268" i="10"/>
  <c r="AO268" i="10" s="1"/>
  <c r="AG250" i="10"/>
  <c r="AN250" i="10"/>
  <c r="AO250" i="10" s="1"/>
  <c r="AG228" i="10"/>
  <c r="AN228" i="10"/>
  <c r="AO228" i="10" s="1"/>
  <c r="AG202" i="10"/>
  <c r="AN202" i="10"/>
  <c r="AO202" i="10" s="1"/>
  <c r="AG152" i="10"/>
  <c r="AN152" i="10"/>
  <c r="AO152" i="10" s="1"/>
  <c r="AG83" i="10"/>
  <c r="AN83" i="10"/>
  <c r="AO83" i="10" s="1"/>
  <c r="AG334" i="10"/>
  <c r="AN334" i="10"/>
  <c r="AO334" i="10" s="1"/>
  <c r="AG317" i="10"/>
  <c r="AN317" i="10"/>
  <c r="AO317" i="10" s="1"/>
  <c r="AG286" i="10"/>
  <c r="AN286" i="10"/>
  <c r="AO286" i="10" s="1"/>
  <c r="AG241" i="10"/>
  <c r="AN241" i="10"/>
  <c r="AO241" i="10" s="1"/>
  <c r="AG213" i="10"/>
  <c r="AN213" i="10"/>
  <c r="AO213" i="10" s="1"/>
  <c r="AG175" i="10"/>
  <c r="AN175" i="10"/>
  <c r="AO175" i="10" s="1"/>
  <c r="AG92" i="10"/>
  <c r="AN92" i="10"/>
  <c r="AO92" i="10" s="1"/>
  <c r="AF136" i="10"/>
  <c r="AG136" i="10" s="1"/>
  <c r="AF209" i="10"/>
  <c r="AG209" i="10" s="1"/>
  <c r="AN372" i="10"/>
  <c r="AO372" i="10" s="1"/>
  <c r="AN354" i="10"/>
  <c r="AO354" i="10" s="1"/>
  <c r="AN333" i="10"/>
  <c r="AO333" i="10" s="1"/>
  <c r="AN316" i="10"/>
  <c r="AO316" i="10" s="1"/>
  <c r="AN297" i="10"/>
  <c r="AO297" i="10" s="1"/>
  <c r="AN282" i="10"/>
  <c r="AO282" i="10" s="1"/>
  <c r="AN270" i="10"/>
  <c r="AO270" i="10" s="1"/>
  <c r="AN257" i="10"/>
  <c r="AO257" i="10" s="1"/>
  <c r="AN243" i="10"/>
  <c r="AO243" i="10" s="1"/>
  <c r="AN216" i="10"/>
  <c r="AO216" i="10" s="1"/>
  <c r="AN185" i="10"/>
  <c r="AO185" i="10" s="1"/>
  <c r="AN121" i="10"/>
  <c r="AO121" i="10" s="1"/>
  <c r="AN65" i="10"/>
  <c r="AO65" i="10" s="1"/>
  <c r="AN382" i="10"/>
  <c r="AO382" i="10" s="1"/>
  <c r="AN394" i="10"/>
  <c r="AO394" i="10" s="1"/>
  <c r="AN386" i="10"/>
  <c r="AO386" i="10" s="1"/>
  <c r="AN367" i="10"/>
  <c r="AO367" i="10" s="1"/>
  <c r="AN347" i="10"/>
  <c r="AO347" i="10" s="1"/>
  <c r="AN324" i="10"/>
  <c r="AO324" i="10" s="1"/>
  <c r="AN306" i="10"/>
  <c r="AO306" i="10" s="1"/>
  <c r="AN293" i="10"/>
  <c r="AO293" i="10" s="1"/>
  <c r="AN279" i="10"/>
  <c r="AO279" i="10" s="1"/>
  <c r="AN266" i="10"/>
  <c r="AO266" i="10" s="1"/>
  <c r="AN252" i="10"/>
  <c r="AO252" i="10" s="1"/>
  <c r="AN238" i="10"/>
  <c r="AO238" i="10" s="1"/>
  <c r="AN212" i="10"/>
  <c r="AO212" i="10" s="1"/>
  <c r="AN174" i="10"/>
  <c r="AO174" i="10" s="1"/>
  <c r="AN97" i="10"/>
  <c r="AO97" i="10" s="1"/>
  <c r="AN41" i="10"/>
  <c r="AO41" i="10" s="1"/>
  <c r="AN393" i="10"/>
  <c r="AO393" i="10" s="1"/>
  <c r="AN385" i="10"/>
  <c r="AO385" i="10" s="1"/>
  <c r="AN373" i="10"/>
  <c r="AO373" i="10" s="1"/>
  <c r="AN355" i="10"/>
  <c r="AO355" i="10" s="1"/>
  <c r="AN329" i="10"/>
  <c r="AO329" i="10" s="1"/>
  <c r="AN311" i="10"/>
  <c r="AO311" i="10" s="1"/>
  <c r="AN295" i="10"/>
  <c r="AO295" i="10" s="1"/>
  <c r="AN278" i="10"/>
  <c r="AO278" i="10" s="1"/>
  <c r="AN265" i="10"/>
  <c r="AO265" i="10" s="1"/>
  <c r="AN255" i="10"/>
  <c r="AO255" i="10" s="1"/>
  <c r="AN237" i="10"/>
  <c r="AO237" i="10" s="1"/>
  <c r="AN211" i="10"/>
  <c r="AO211" i="10" s="1"/>
  <c r="AN172" i="10"/>
  <c r="AO172" i="10" s="1"/>
  <c r="AN111" i="10"/>
  <c r="AO111" i="10" s="1"/>
  <c r="AN60" i="10"/>
  <c r="AO60" i="10" s="1"/>
  <c r="AN376" i="10"/>
  <c r="AO376" i="10" s="1"/>
  <c r="AN358" i="10"/>
  <c r="AO358" i="10" s="1"/>
  <c r="AN341" i="10"/>
  <c r="AO341" i="10" s="1"/>
  <c r="AN328" i="10"/>
  <c r="AO328" i="10" s="1"/>
  <c r="AN310" i="10"/>
  <c r="AO310" i="10" s="1"/>
  <c r="AN298" i="10"/>
  <c r="AO298" i="10" s="1"/>
  <c r="AN283" i="10"/>
  <c r="AO283" i="10" s="1"/>
  <c r="AN267" i="10"/>
  <c r="AO267" i="10" s="1"/>
  <c r="AN258" i="10"/>
  <c r="AO258" i="10" s="1"/>
  <c r="AN244" i="10"/>
  <c r="AO244" i="10" s="1"/>
  <c r="AN217" i="10"/>
  <c r="AO217" i="10" s="1"/>
  <c r="AN187" i="10"/>
  <c r="AO187" i="10" s="1"/>
  <c r="AN128" i="10"/>
  <c r="AO128" i="10" s="1"/>
  <c r="AN68" i="10"/>
  <c r="AO68" i="10" s="1"/>
  <c r="AG163" i="10"/>
  <c r="AN163" i="10"/>
  <c r="AO163" i="10" s="1"/>
  <c r="AG51" i="10"/>
  <c r="AN51" i="10"/>
  <c r="AO51" i="10" s="1"/>
  <c r="AG166" i="10"/>
  <c r="AN166" i="10"/>
  <c r="AO166" i="10" s="1"/>
  <c r="AF122" i="10"/>
  <c r="AF80" i="10"/>
  <c r="AF59" i="10"/>
  <c r="AF79" i="10"/>
  <c r="AF58" i="10"/>
  <c r="AN57" i="10"/>
  <c r="AO57" i="10" s="1"/>
  <c r="AN254" i="10"/>
  <c r="AO254" i="10" s="1"/>
  <c r="AN208" i="10"/>
  <c r="AO208" i="10" s="1"/>
  <c r="AN180" i="10"/>
  <c r="AO180" i="10" s="1"/>
  <c r="AN158" i="10"/>
  <c r="AO158" i="10" s="1"/>
  <c r="AN136" i="10"/>
  <c r="AO136" i="10" s="1"/>
  <c r="AN115" i="10"/>
  <c r="AO115" i="10" s="1"/>
  <c r="AN95" i="10"/>
  <c r="AO95" i="10" s="1"/>
  <c r="AN75" i="10"/>
  <c r="AO75" i="10" s="1"/>
  <c r="AN34" i="10"/>
  <c r="AO34" i="10" s="1"/>
  <c r="AN16" i="10"/>
  <c r="AO16" i="10" s="1"/>
  <c r="AF159" i="10"/>
  <c r="AN402" i="10"/>
  <c r="AO402" i="10" s="1"/>
  <c r="AN239" i="10"/>
  <c r="AO239" i="10" s="1"/>
  <c r="AN176" i="10"/>
  <c r="AO176" i="10" s="1"/>
  <c r="AN153" i="10"/>
  <c r="AO153" i="10" s="1"/>
  <c r="AN133" i="10"/>
  <c r="AO133" i="10" s="1"/>
  <c r="AN112" i="10"/>
  <c r="AO112" i="10" s="1"/>
  <c r="AN91" i="10"/>
  <c r="AO91" i="10" s="1"/>
  <c r="AN72" i="10"/>
  <c r="AO72" i="10" s="1"/>
  <c r="AN31" i="10"/>
  <c r="AO31" i="10" s="1"/>
  <c r="AN13" i="10"/>
  <c r="AO13" i="10" s="1"/>
  <c r="AF381" i="10"/>
  <c r="AF235" i="10"/>
  <c r="AF198" i="10"/>
  <c r="AF171" i="10"/>
  <c r="AF150" i="10"/>
  <c r="AF129" i="10"/>
  <c r="AF109" i="10"/>
  <c r="AF89" i="10"/>
  <c r="AF24" i="10"/>
  <c r="AF7" i="10"/>
  <c r="AF371" i="10"/>
  <c r="AF232" i="10"/>
  <c r="AF197" i="10"/>
  <c r="AF170" i="10"/>
  <c r="AF148" i="10"/>
  <c r="AF127" i="10"/>
  <c r="AF108" i="10"/>
  <c r="AF88" i="10"/>
  <c r="AF67" i="10"/>
  <c r="AF48" i="10"/>
  <c r="AF27" i="10"/>
  <c r="AF10" i="10"/>
  <c r="AF169" i="10"/>
  <c r="AF107" i="10"/>
  <c r="AF86" i="10"/>
  <c r="AF46" i="10"/>
  <c r="AF301" i="10"/>
  <c r="AF146" i="10"/>
  <c r="AF106" i="10"/>
  <c r="AF84" i="10"/>
  <c r="AN62" i="10"/>
  <c r="AO62" i="10" s="1"/>
  <c r="AN45" i="10"/>
  <c r="AO45" i="10" s="1"/>
  <c r="AN288" i="10"/>
  <c r="AO288" i="10" s="1"/>
  <c r="AN184" i="10"/>
  <c r="AO184" i="10" s="1"/>
  <c r="AN162" i="10"/>
  <c r="AO162" i="10" s="1"/>
  <c r="AN142" i="10"/>
  <c r="AO142" i="10" s="1"/>
  <c r="AN119" i="10"/>
  <c r="AO119" i="10" s="1"/>
  <c r="AN101" i="10"/>
  <c r="AO101" i="10" s="1"/>
  <c r="AN38" i="10"/>
  <c r="AO38" i="10" s="1"/>
  <c r="AN20" i="10"/>
  <c r="AO20" i="10" s="1"/>
  <c r="AN2" i="10"/>
  <c r="AN275" i="10"/>
  <c r="AO275" i="10" s="1"/>
  <c r="AN209" i="10"/>
  <c r="AO209" i="10" s="1"/>
  <c r="AN181" i="10"/>
  <c r="AO181" i="10" s="1"/>
  <c r="AN137" i="10"/>
  <c r="AO137" i="10" s="1"/>
  <c r="AN116" i="10"/>
  <c r="AO116" i="10" s="1"/>
  <c r="AN98" i="10"/>
  <c r="AO98" i="10" s="1"/>
  <c r="AN55" i="10"/>
  <c r="AO55" i="10" s="1"/>
  <c r="AN35" i="10"/>
  <c r="AO35" i="10" s="1"/>
  <c r="AN17" i="10"/>
  <c r="AO17" i="10" s="1"/>
  <c r="AF218" i="10"/>
  <c r="AF220" i="10"/>
  <c r="AN69" i="10"/>
  <c r="AO69" i="10" s="1"/>
  <c r="AN49" i="10"/>
  <c r="AO49" i="10" s="1"/>
  <c r="AN346" i="10"/>
  <c r="AO346" i="10" s="1"/>
  <c r="AN227" i="10"/>
  <c r="AO227" i="10" s="1"/>
  <c r="AN192" i="10"/>
  <c r="AO192" i="10" s="1"/>
  <c r="AN125" i="10"/>
  <c r="AO125" i="10" s="1"/>
  <c r="AN64" i="10"/>
  <c r="AO64" i="10" s="1"/>
  <c r="AN25" i="10"/>
  <c r="AO25" i="10" s="1"/>
  <c r="AN8" i="10"/>
  <c r="AO8" i="10" s="1"/>
  <c r="AN143" i="10"/>
  <c r="AO143" i="10" s="1"/>
  <c r="AN42" i="10"/>
  <c r="AO42" i="10" s="1"/>
  <c r="AN21" i="10"/>
  <c r="AO21" i="10" s="1"/>
  <c r="AN3" i="10"/>
  <c r="AO3" i="10" s="1"/>
  <c r="AF200" i="10"/>
  <c r="AN132" i="10"/>
  <c r="AO132" i="10" s="1"/>
  <c r="AN90" i="10"/>
  <c r="AO90" i="10" s="1"/>
  <c r="AN50" i="10"/>
  <c r="AO50" i="10" s="1"/>
  <c r="AN30" i="10"/>
  <c r="AO30" i="10" s="1"/>
  <c r="AN12" i="10"/>
  <c r="AO12" i="10" s="1"/>
  <c r="AN147" i="10"/>
  <c r="AO147" i="10" s="1"/>
  <c r="AN66" i="10"/>
  <c r="AO66" i="10" s="1"/>
  <c r="AN47" i="10"/>
  <c r="AO47" i="10" s="1"/>
  <c r="AN26" i="10"/>
  <c r="AO26" i="10" s="1"/>
  <c r="AN9" i="10"/>
  <c r="AO9" i="10" s="1"/>
  <c r="AF285" i="10"/>
  <c r="AF214" i="10"/>
  <c r="AF183" i="10"/>
  <c r="AF161" i="10"/>
  <c r="AF140" i="10"/>
  <c r="AF118" i="10"/>
  <c r="AF100" i="10"/>
  <c r="AF78" i="10"/>
  <c r="AF53" i="10"/>
  <c r="AF33" i="10"/>
  <c r="AF15" i="10"/>
  <c r="AF284" i="10"/>
  <c r="AF210" i="10"/>
  <c r="AF182" i="10"/>
  <c r="AF160" i="10"/>
  <c r="AF138" i="10"/>
  <c r="AF117" i="10"/>
  <c r="AF99" i="10"/>
  <c r="AF77" i="10"/>
  <c r="AF56" i="10"/>
  <c r="AF36" i="10"/>
  <c r="AF18" i="10"/>
  <c r="AF193" i="10"/>
  <c r="AF76" i="10"/>
  <c r="AF54" i="10"/>
  <c r="AF236" i="10"/>
  <c r="AF173" i="10"/>
  <c r="AF320" i="10"/>
  <c r="AF223" i="10"/>
  <c r="AF190" i="10"/>
  <c r="AF165" i="10"/>
  <c r="AF145" i="10"/>
  <c r="AF124" i="10"/>
  <c r="AF105" i="10"/>
  <c r="AF82" i="10"/>
  <c r="AF37" i="10"/>
  <c r="AF19" i="10"/>
  <c r="AF314" i="10"/>
  <c r="AF221" i="10"/>
  <c r="AF188" i="10"/>
  <c r="AF164" i="10"/>
  <c r="AF144" i="10"/>
  <c r="AF123" i="10"/>
  <c r="AF104" i="10"/>
  <c r="AF81" i="10"/>
  <c r="AF61" i="10"/>
  <c r="AF43" i="10"/>
  <c r="AF23" i="10"/>
  <c r="AF5" i="10"/>
  <c r="AF229" i="10"/>
  <c r="AF102" i="10"/>
  <c r="AF401" i="10"/>
  <c r="AF186" i="10"/>
  <c r="AF363" i="10"/>
  <c r="AF126" i="10"/>
  <c r="AF199" i="10"/>
  <c r="AF251" i="10"/>
  <c r="AF206" i="10"/>
  <c r="AF179" i="10"/>
  <c r="AF156" i="10"/>
  <c r="AF135" i="10"/>
  <c r="AF114" i="10"/>
  <c r="AF94" i="10"/>
  <c r="AF74" i="10"/>
  <c r="AF29" i="10"/>
  <c r="AF11" i="10"/>
  <c r="AF240" i="10"/>
  <c r="AF201" i="10"/>
  <c r="AF178" i="10"/>
  <c r="AF155" i="10"/>
  <c r="AF134" i="10"/>
  <c r="AF113" i="10"/>
  <c r="AF93" i="10"/>
  <c r="AF73" i="10"/>
  <c r="AF52" i="10"/>
  <c r="AF32" i="10"/>
  <c r="AF14" i="10"/>
  <c r="AF151" i="10"/>
  <c r="AF110" i="10"/>
  <c r="AF70" i="10"/>
  <c r="I4" i="4"/>
  <c r="L4" i="4" s="1"/>
  <c r="N4" i="4" s="1"/>
  <c r="AG3" i="11" l="1"/>
  <c r="AG44" i="11" s="1"/>
  <c r="AF44" i="11"/>
  <c r="U10" i="12"/>
  <c r="BF47" i="11"/>
  <c r="BF48" i="11" s="1"/>
  <c r="T10" i="12"/>
  <c r="T17" i="12" s="1"/>
  <c r="F29" i="15"/>
  <c r="E33" i="15"/>
  <c r="I33" i="15"/>
  <c r="E32" i="15"/>
  <c r="AO2" i="10"/>
  <c r="AG151" i="10"/>
  <c r="AN151" i="10"/>
  <c r="AO151" i="10" s="1"/>
  <c r="AG179" i="10"/>
  <c r="AN179" i="10"/>
  <c r="AO179" i="10" s="1"/>
  <c r="AG43" i="10"/>
  <c r="AN43" i="10"/>
  <c r="AO43" i="10" s="1"/>
  <c r="AG37" i="10"/>
  <c r="AN37" i="10"/>
  <c r="AO37" i="10" s="1"/>
  <c r="AG76" i="10"/>
  <c r="AN76" i="10"/>
  <c r="AO76" i="10" s="1"/>
  <c r="AG284" i="10"/>
  <c r="AN284" i="10"/>
  <c r="AO284" i="10" s="1"/>
  <c r="AG146" i="10"/>
  <c r="AN146" i="10"/>
  <c r="AO146" i="10" s="1"/>
  <c r="AG24" i="10"/>
  <c r="AN24" i="10"/>
  <c r="AO24" i="10" s="1"/>
  <c r="AG73" i="10"/>
  <c r="AN73" i="10"/>
  <c r="AO73" i="10" s="1"/>
  <c r="AG155" i="10"/>
  <c r="AN155" i="10"/>
  <c r="AO155" i="10" s="1"/>
  <c r="AG94" i="10"/>
  <c r="AN94" i="10"/>
  <c r="AO94" i="10" s="1"/>
  <c r="AG126" i="10"/>
  <c r="AN126" i="10"/>
  <c r="AO126" i="10" s="1"/>
  <c r="AG102" i="10"/>
  <c r="AN102" i="10"/>
  <c r="AO102" i="10" s="1"/>
  <c r="AG123" i="10"/>
  <c r="AN123" i="10"/>
  <c r="AO123" i="10" s="1"/>
  <c r="AG221" i="10"/>
  <c r="AN221" i="10"/>
  <c r="AO221" i="10" s="1"/>
  <c r="AG145" i="10"/>
  <c r="AN145" i="10"/>
  <c r="AO145" i="10" s="1"/>
  <c r="AG320" i="10"/>
  <c r="AN320" i="10"/>
  <c r="AO320" i="10" s="1"/>
  <c r="AG56" i="10"/>
  <c r="AN56" i="10"/>
  <c r="AO56" i="10" s="1"/>
  <c r="AG138" i="10"/>
  <c r="AN138" i="10"/>
  <c r="AO138" i="10" s="1"/>
  <c r="AG53" i="10"/>
  <c r="AN53" i="10"/>
  <c r="AO53" i="10" s="1"/>
  <c r="AG140" i="10"/>
  <c r="AN140" i="10"/>
  <c r="AO140" i="10" s="1"/>
  <c r="AG285" i="10"/>
  <c r="AN285" i="10"/>
  <c r="AO285" i="10" s="1"/>
  <c r="AG200" i="10"/>
  <c r="AN200" i="10"/>
  <c r="AO200" i="10" s="1"/>
  <c r="AG86" i="10"/>
  <c r="AN86" i="10"/>
  <c r="AO86" i="10" s="1"/>
  <c r="AG27" i="10"/>
  <c r="AN27" i="10"/>
  <c r="AO27" i="10" s="1"/>
  <c r="AG108" i="10"/>
  <c r="AN108" i="10"/>
  <c r="AO108" i="10" s="1"/>
  <c r="AG197" i="10"/>
  <c r="AN197" i="10"/>
  <c r="AO197" i="10" s="1"/>
  <c r="AG150" i="10"/>
  <c r="AN150" i="10"/>
  <c r="AO150" i="10" s="1"/>
  <c r="AG381" i="10"/>
  <c r="AN381" i="10"/>
  <c r="AO381" i="10" s="1"/>
  <c r="AG58" i="10"/>
  <c r="AN58" i="10"/>
  <c r="AO58" i="10" s="1"/>
  <c r="AG122" i="10"/>
  <c r="AN122" i="10"/>
  <c r="AO122" i="10" s="1"/>
  <c r="AG110" i="10"/>
  <c r="AN110" i="10"/>
  <c r="AO110" i="10" s="1"/>
  <c r="AG52" i="10"/>
  <c r="AN52" i="10"/>
  <c r="AO52" i="10" s="1"/>
  <c r="AG134" i="10"/>
  <c r="AN134" i="10"/>
  <c r="AO134" i="10" s="1"/>
  <c r="AG240" i="10"/>
  <c r="AN240" i="10"/>
  <c r="AO240" i="10" s="1"/>
  <c r="AG74" i="10"/>
  <c r="AN74" i="10"/>
  <c r="AO74" i="10" s="1"/>
  <c r="AG156" i="10"/>
  <c r="AN156" i="10"/>
  <c r="AO156" i="10" s="1"/>
  <c r="AG199" i="10"/>
  <c r="AN199" i="10"/>
  <c r="AO199" i="10" s="1"/>
  <c r="AG401" i="10"/>
  <c r="AN401" i="10"/>
  <c r="AO401" i="10" s="1"/>
  <c r="AG23" i="10"/>
  <c r="AN23" i="10"/>
  <c r="AO23" i="10" s="1"/>
  <c r="AG104" i="10"/>
  <c r="AN104" i="10"/>
  <c r="AO104" i="10" s="1"/>
  <c r="AG188" i="10"/>
  <c r="AN188" i="10"/>
  <c r="AO188" i="10" s="1"/>
  <c r="AG19" i="10"/>
  <c r="AN19" i="10"/>
  <c r="AO19" i="10" s="1"/>
  <c r="AG124" i="10"/>
  <c r="AN124" i="10"/>
  <c r="AO124" i="10" s="1"/>
  <c r="AG223" i="10"/>
  <c r="AN223" i="10"/>
  <c r="AO223" i="10" s="1"/>
  <c r="AG54" i="10"/>
  <c r="AN54" i="10"/>
  <c r="AO54" i="10" s="1"/>
  <c r="AG36" i="10"/>
  <c r="AN36" i="10"/>
  <c r="AO36" i="10" s="1"/>
  <c r="AG117" i="10"/>
  <c r="AN117" i="10"/>
  <c r="AO117" i="10" s="1"/>
  <c r="AG210" i="10"/>
  <c r="AN210" i="10"/>
  <c r="AO210" i="10" s="1"/>
  <c r="AG33" i="10"/>
  <c r="AN33" i="10"/>
  <c r="AO33" i="10" s="1"/>
  <c r="AG118" i="10"/>
  <c r="AN118" i="10"/>
  <c r="AO118" i="10" s="1"/>
  <c r="AG214" i="10"/>
  <c r="AN214" i="10"/>
  <c r="AO214" i="10" s="1"/>
  <c r="AG218" i="10"/>
  <c r="AN218" i="10"/>
  <c r="AO218" i="10" s="1"/>
  <c r="AG106" i="10"/>
  <c r="AN106" i="10"/>
  <c r="AO106" i="10" s="1"/>
  <c r="AG46" i="10"/>
  <c r="AN46" i="10"/>
  <c r="AO46" i="10" s="1"/>
  <c r="AG10" i="10"/>
  <c r="AN10" i="10"/>
  <c r="AO10" i="10" s="1"/>
  <c r="AG88" i="10"/>
  <c r="AN88" i="10"/>
  <c r="AO88" i="10" s="1"/>
  <c r="AG170" i="10"/>
  <c r="AN170" i="10"/>
  <c r="AO170" i="10" s="1"/>
  <c r="AG7" i="10"/>
  <c r="AN7" i="10"/>
  <c r="AO7" i="10" s="1"/>
  <c r="AG129" i="10"/>
  <c r="AN129" i="10"/>
  <c r="AO129" i="10" s="1"/>
  <c r="AG235" i="10"/>
  <c r="AN235" i="10"/>
  <c r="AO235" i="10" s="1"/>
  <c r="AG159" i="10"/>
  <c r="AN159" i="10"/>
  <c r="AO159" i="10" s="1"/>
  <c r="AG80" i="10"/>
  <c r="AN80" i="10"/>
  <c r="AO80" i="10" s="1"/>
  <c r="AG70" i="10"/>
  <c r="AN70" i="10"/>
  <c r="AO70" i="10" s="1"/>
  <c r="AG113" i="10"/>
  <c r="AN113" i="10"/>
  <c r="AO113" i="10" s="1"/>
  <c r="AG135" i="10"/>
  <c r="AN135" i="10"/>
  <c r="AO135" i="10" s="1"/>
  <c r="AG5" i="10"/>
  <c r="AN5" i="10"/>
  <c r="AO5" i="10" s="1"/>
  <c r="AG236" i="10"/>
  <c r="AN236" i="10"/>
  <c r="AO236" i="10" s="1"/>
  <c r="AG15" i="10"/>
  <c r="AN15" i="10"/>
  <c r="AO15" i="10" s="1"/>
  <c r="AG169" i="10"/>
  <c r="AN169" i="10"/>
  <c r="AO169" i="10" s="1"/>
  <c r="AG109" i="10"/>
  <c r="AN109" i="10"/>
  <c r="AO109" i="10" s="1"/>
  <c r="AG32" i="10"/>
  <c r="AN32" i="10"/>
  <c r="AO32" i="10" s="1"/>
  <c r="AG201" i="10"/>
  <c r="AN201" i="10"/>
  <c r="AO201" i="10" s="1"/>
  <c r="AG29" i="10"/>
  <c r="AN29" i="10"/>
  <c r="AO29" i="10" s="1"/>
  <c r="AG251" i="10"/>
  <c r="AN251" i="10"/>
  <c r="AO251" i="10" s="1"/>
  <c r="AG186" i="10"/>
  <c r="AN186" i="10"/>
  <c r="AO186" i="10" s="1"/>
  <c r="AG81" i="10"/>
  <c r="AN81" i="10"/>
  <c r="AO81" i="10" s="1"/>
  <c r="AG164" i="10"/>
  <c r="AN164" i="10"/>
  <c r="AO164" i="10" s="1"/>
  <c r="AG105" i="10"/>
  <c r="AN105" i="10"/>
  <c r="AO105" i="10" s="1"/>
  <c r="AG190" i="10"/>
  <c r="AN190" i="10"/>
  <c r="AO190" i="10" s="1"/>
  <c r="AG18" i="10"/>
  <c r="AN18" i="10"/>
  <c r="AO18" i="10" s="1"/>
  <c r="AG99" i="10"/>
  <c r="AN99" i="10"/>
  <c r="AO99" i="10" s="1"/>
  <c r="AG182" i="10"/>
  <c r="AN182" i="10"/>
  <c r="AO182" i="10" s="1"/>
  <c r="AG100" i="10"/>
  <c r="AN100" i="10"/>
  <c r="AO100" i="10" s="1"/>
  <c r="AG183" i="10"/>
  <c r="AN183" i="10"/>
  <c r="AO183" i="10" s="1"/>
  <c r="AG220" i="10"/>
  <c r="AN220" i="10"/>
  <c r="AO220" i="10" s="1"/>
  <c r="AG84" i="10"/>
  <c r="AN84" i="10"/>
  <c r="AO84" i="10" s="1"/>
  <c r="AG301" i="10"/>
  <c r="AN301" i="10"/>
  <c r="AO301" i="10" s="1"/>
  <c r="AG67" i="10"/>
  <c r="AN67" i="10"/>
  <c r="AO67" i="10" s="1"/>
  <c r="AG148" i="10"/>
  <c r="AN148" i="10"/>
  <c r="AO148" i="10" s="1"/>
  <c r="AG371" i="10"/>
  <c r="AN371" i="10"/>
  <c r="AO371" i="10" s="1"/>
  <c r="AG198" i="10"/>
  <c r="AN198" i="10"/>
  <c r="AO198" i="10" s="1"/>
  <c r="AG59" i="10"/>
  <c r="AN59" i="10"/>
  <c r="AO59" i="10" s="1"/>
  <c r="AG14" i="10"/>
  <c r="AN14" i="10"/>
  <c r="AO14" i="10" s="1"/>
  <c r="AG93" i="10"/>
  <c r="AN93" i="10"/>
  <c r="AO93" i="10" s="1"/>
  <c r="AG178" i="10"/>
  <c r="AN178" i="10"/>
  <c r="AO178" i="10" s="1"/>
  <c r="AG11" i="10"/>
  <c r="AN11" i="10"/>
  <c r="AO11" i="10" s="1"/>
  <c r="AG114" i="10"/>
  <c r="AN114" i="10"/>
  <c r="AO114" i="10" s="1"/>
  <c r="AG206" i="10"/>
  <c r="AN206" i="10"/>
  <c r="AO206" i="10" s="1"/>
  <c r="AG363" i="10"/>
  <c r="AN363" i="10"/>
  <c r="AO363" i="10" s="1"/>
  <c r="AG229" i="10"/>
  <c r="AN229" i="10"/>
  <c r="AO229" i="10" s="1"/>
  <c r="AG61" i="10"/>
  <c r="AN61" i="10"/>
  <c r="AO61" i="10" s="1"/>
  <c r="AG144" i="10"/>
  <c r="AN144" i="10"/>
  <c r="AO144" i="10" s="1"/>
  <c r="AG314" i="10"/>
  <c r="AN314" i="10"/>
  <c r="AO314" i="10" s="1"/>
  <c r="AG82" i="10"/>
  <c r="AN82" i="10"/>
  <c r="AO82" i="10" s="1"/>
  <c r="AG165" i="10"/>
  <c r="AN165" i="10"/>
  <c r="AO165" i="10" s="1"/>
  <c r="AG173" i="10"/>
  <c r="AN173" i="10"/>
  <c r="AO173" i="10" s="1"/>
  <c r="AG193" i="10"/>
  <c r="AN193" i="10"/>
  <c r="AO193" i="10" s="1"/>
  <c r="AG77" i="10"/>
  <c r="AN77" i="10"/>
  <c r="AO77" i="10" s="1"/>
  <c r="AG160" i="10"/>
  <c r="AN160" i="10"/>
  <c r="AO160" i="10" s="1"/>
  <c r="AG78" i="10"/>
  <c r="AN78" i="10"/>
  <c r="AO78" i="10" s="1"/>
  <c r="AG161" i="10"/>
  <c r="AN161" i="10"/>
  <c r="AO161" i="10" s="1"/>
  <c r="AG107" i="10"/>
  <c r="AN107" i="10"/>
  <c r="AO107" i="10" s="1"/>
  <c r="AG48" i="10"/>
  <c r="AN48" i="10"/>
  <c r="AO48" i="10" s="1"/>
  <c r="AG127" i="10"/>
  <c r="AN127" i="10"/>
  <c r="AO127" i="10" s="1"/>
  <c r="AG232" i="10"/>
  <c r="AN232" i="10"/>
  <c r="AO232" i="10" s="1"/>
  <c r="AG89" i="10"/>
  <c r="AN89" i="10"/>
  <c r="AO89" i="10" s="1"/>
  <c r="AG171" i="10"/>
  <c r="AN171" i="10"/>
  <c r="AO171" i="10" s="1"/>
  <c r="AG79" i="10"/>
  <c r="AN79" i="10"/>
  <c r="AO79" i="10" s="1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2" i="3"/>
  <c r="S339" i="7"/>
  <c r="AB339" i="7" s="1"/>
  <c r="AD339" i="7" s="1"/>
  <c r="S272" i="7"/>
  <c r="AB272" i="7" s="1"/>
  <c r="AD272" i="7" s="1"/>
  <c r="S245" i="7"/>
  <c r="AB245" i="7" s="1"/>
  <c r="AD245" i="7" s="1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374" i="7"/>
  <c r="AD375" i="7"/>
  <c r="AD376" i="7"/>
  <c r="AD377" i="7"/>
  <c r="AD378" i="7"/>
  <c r="AD379" i="7"/>
  <c r="AD380" i="7"/>
  <c r="AD381" i="7"/>
  <c r="AD382" i="7"/>
  <c r="AD383" i="7"/>
  <c r="AD384" i="7"/>
  <c r="AD385" i="7"/>
  <c r="AD386" i="7"/>
  <c r="AD387" i="7"/>
  <c r="AD388" i="7"/>
  <c r="AD389" i="7"/>
  <c r="AD390" i="7"/>
  <c r="AD391" i="7"/>
  <c r="AD392" i="7"/>
  <c r="AD393" i="7"/>
  <c r="AD394" i="7"/>
  <c r="AD395" i="7"/>
  <c r="AD396" i="7"/>
  <c r="AD397" i="7"/>
  <c r="AD398" i="7"/>
  <c r="AD399" i="7"/>
  <c r="AD400" i="7"/>
  <c r="AD401" i="7"/>
  <c r="AD402" i="7"/>
  <c r="AD403" i="7"/>
  <c r="AD404" i="7"/>
  <c r="AD405" i="7"/>
  <c r="AD406" i="7"/>
  <c r="AD407" i="7"/>
  <c r="AD408" i="7"/>
  <c r="AD409" i="7"/>
  <c r="AD410" i="7"/>
  <c r="AD411" i="7"/>
  <c r="AD412" i="7"/>
  <c r="AD413" i="7"/>
  <c r="AD414" i="7"/>
  <c r="AD2" i="7"/>
  <c r="AO415" i="10" l="1"/>
  <c r="AN415" i="10"/>
  <c r="BF49" i="11" s="1"/>
  <c r="I13" i="4"/>
  <c r="L13" i="4" s="1"/>
  <c r="N13" i="4" s="1"/>
  <c r="I12" i="4"/>
  <c r="L12" i="4" s="1"/>
  <c r="N12" i="4" s="1"/>
  <c r="I11" i="4"/>
  <c r="L11" i="4" s="1"/>
  <c r="N11" i="4" s="1"/>
  <c r="I10" i="4"/>
  <c r="L10" i="4" s="1"/>
  <c r="N10" i="4" s="1"/>
  <c r="I9" i="4"/>
  <c r="L9" i="4" s="1"/>
  <c r="N9" i="4" s="1"/>
  <c r="I8" i="4"/>
  <c r="L8" i="4" s="1"/>
  <c r="N8" i="4" s="1"/>
  <c r="G17" i="4" l="1"/>
  <c r="F17" i="4"/>
  <c r="I3" i="4" l="1"/>
  <c r="L3" i="4" s="1"/>
  <c r="N3" i="4" s="1"/>
  <c r="G22" i="4" l="1"/>
  <c r="F22" i="4"/>
  <c r="G475" i="2" l="1"/>
  <c r="M475" i="2" l="1"/>
  <c r="I5" i="4" l="1"/>
  <c r="L5" i="4" s="1"/>
  <c r="N5" i="4" s="1"/>
  <c r="I6" i="4"/>
  <c r="L6" i="4" s="1"/>
  <c r="N6" i="4" s="1"/>
  <c r="I7" i="4"/>
  <c r="L7" i="4" s="1"/>
  <c r="N7" i="4" s="1"/>
  <c r="I2" i="4"/>
  <c r="L2" i="4" s="1"/>
  <c r="N2" i="4" s="1"/>
  <c r="G2" i="5" l="1"/>
  <c r="G3" i="5"/>
  <c r="I3" i="5" s="1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601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<sst xmlns="http://schemas.openxmlformats.org/spreadsheetml/2006/main" count="7981" uniqueCount="628">
  <si>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</si>
  <si>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</si>
  <si>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</si>
  <si>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</si>
  <si>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</si>
  <si>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</si>
  <si>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</si>
  <si>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</si>
  <si>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</si>
  <si>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</si>
  <si>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</si>
  <si>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</si>
  <si>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</si>
  <si>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</si>
  <si>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</si>
  <si>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</si>
  <si>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</si>
  <si>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</si>
  <si>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</si>
  <si>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</si>
  <si>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</si>
  <si>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</si>
  <si>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</si>
  <si>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</si>
  <si>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</si>
  <si>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</si>
  <si>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</si>
  <si>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</si>
  <si>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</si>
  <si>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</si>
  <si>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</si>
  <si>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</si>
  <si>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</si>
  <si>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</si>
  <si>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</si>
  <si>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</si>
  <si>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</si>
  <si>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</si>
  <si>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</si>
  <si>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</si>
  <si>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</si>
  <si>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</si>
  <si>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</si>
  <si>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</si>
  <si>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</si>
  <si>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</si>
  <si>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</si>
  <si>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</si>
  <si>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</si>
  <si>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</si>
  <si>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</si>
  <si>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</si>
  <si>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</si>
  <si>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</si>
  <si>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</si>
  <si>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</si>
  <si>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</si>
  <si>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</si>
  <si>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</si>
  <si>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</si>
  <si>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</si>
  <si>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</si>
  <si>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</si>
  <si>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</si>
  <si>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</si>
  <si>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</si>
  <si>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</si>
  <si>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</si>
  <si>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</si>
  <si>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</si>
  <si>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</si>
  <si>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</si>
  <si>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</si>
  <si>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</si>
  <si>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</si>
  <si>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Nguyễn Ngọc Trìu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</si>
  <si>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</si>
  <si>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</si>
  <si>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</si>
  <si>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</si>
  <si>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</si>
  <si>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</si>
  <si>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</si>
  <si>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</si>
  <si>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</si>
  <si>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</si>
  <si>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</si>
  <si>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</si>
  <si>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</si>
  <si>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</si>
  <si>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</si>
  <si>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</si>
  <si>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</si>
  <si>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</si>
  <si>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</si>
  <si>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</si>
  <si>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</si>
  <si>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</si>
  <si>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</si>
  <si>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</si>
  <si>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</si>
  <si>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</si>
  <si>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</si>
  <si>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</si>
  <si>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</si>
  <si>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</si>
  <si>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</si>
  <si>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</si>
  <si>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</si>
  <si>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</si>
  <si>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</si>
  <si>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</si>
  <si>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</si>
  <si>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</si>
  <si>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</si>
  <si>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</si>
  <si>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</si>
  <si>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</si>
  <si>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</si>
  <si>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</si>
  <si>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</si>
  <si>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</si>
  <si>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</si>
  <si>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</si>
  <si>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</si>
  <si>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</si>
  <si>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</si>
  <si>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</si>
  <si>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</si>
  <si>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</si>
  <si>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</si>
  <si>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</si>
  <si>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</si>
  <si>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</si>
  <si>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</si>
  <si>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</si>
  <si>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</si>
  <si>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</si>
  <si>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</si>
  <si>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</si>
  <si>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</si>
  <si>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</si>
  <si>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</si>
  <si>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</si>
  <si>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</si>
  <si>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</si>
  <si>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</si>
  <si>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</si>
  <si>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</si>
  <si>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</si>
  <si>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</si>
  <si>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</si>
  <si>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</si>
  <si>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</si>
  <si>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</si>
  <si>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</si>
  <si>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</si>
  <si>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</si>
  <si>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</si>
  <si>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</si>
  <si>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</si>
  <si>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</si>
  <si>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</si>
  <si>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</si>
  <si>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</si>
  <si>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</si>
  <si>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</si>
  <si>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</si>
  <si>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</si>
  <si>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</si>
  <si>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</si>
  <si>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</si>
  <si>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</si>
  <si>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</si>
  <si>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</si>
  <si>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</si>
  <si>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</si>
  <si>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</si>
  <si>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</si>
  <si>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</si>
  <si>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</si>
  <si>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</si>
  <si>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</si>
  <si>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</si>
  <si>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</si>
  <si>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</si>
  <si>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</si>
  <si>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</si>
  <si>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</si>
  <si>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</si>
  <si>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</si>
  <si>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</si>
  <si>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</si>
  <si>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</si>
  <si>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</si>
  <si>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</si>
  <si>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</si>
  <si>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</si>
  <si>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</si>
  <si>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</si>
  <si>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</si>
  <si>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</si>
  <si>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</si>
  <si>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</si>
  <si>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</si>
  <si>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</si>
  <si>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</si>
  <si>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</si>
  <si>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</si>
  <si>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</si>
  <si>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</si>
  <si>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</si>
  <si>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</si>
  <si>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</si>
  <si>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</si>
  <si>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</si>
  <si>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</si>
  <si>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</si>
  <si>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</si>
  <si>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</si>
  <si>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</si>
  <si>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</si>
  <si>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</si>
  <si>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</si>
  <si>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Nhom Chung LL</t>
  </si>
  <si>
    <t>CG_THD</t>
  </si>
  <si>
    <t>Nhom Chung THD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</si>
  <si>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</si>
  <si>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</si>
  <si>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</si>
  <si>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</si>
  <si>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</si>
  <si>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</si>
  <si>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</si>
  <si>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</si>
  <si>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</si>
  <si>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</si>
  <si>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</si>
  <si>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</si>
  <si>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</si>
  <si>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</si>
  <si>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</si>
  <si>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</si>
  <si>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</si>
  <si>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</si>
  <si>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Thạch Kim Độ</t>
  </si>
  <si>
    <t>Lê Trọng Đại</t>
  </si>
  <si>
    <t>Nguyễn Quốc Tú</t>
  </si>
  <si>
    <t>Nguyễn Tấn Phát</t>
  </si>
  <si>
    <t>Nguyễn Thị Tình</t>
  </si>
  <si>
    <t>Nguyễn Hưng</t>
  </si>
  <si>
    <t>Nguyễn Phan Huy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</si>
  <si>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</si>
  <si>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</si>
  <si>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</si>
  <si>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</si>
  <si>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</si>
  <si>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</si>
  <si>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</si>
  <si>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</si>
  <si>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</si>
  <si>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</si>
  <si>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</si>
  <si>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 xml:space="preserve">HV        </t>
  </si>
  <si>
    <t xml:space="preserve">AE2       </t>
  </si>
  <si>
    <t>Phụ cấp vị trí</t>
  </si>
  <si>
    <t>Hoàng Đinh Trúc Vân</t>
  </si>
  <si>
    <t>Từ Minh Thiện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</si>
  <si>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</si>
  <si>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</si>
  <si>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</si>
  <si>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</si>
  <si>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</si>
  <si>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</si>
  <si>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</si>
  <si>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Luân Thanh Phúc</t>
  </si>
  <si>
    <t>Phạm Thị Lan Dung</t>
  </si>
  <si>
    <t>Ngô Phương Vy</t>
  </si>
  <si>
    <t>Nguyễn Thị Thùy Trang</t>
  </si>
  <si>
    <t>Trần Trung Hiếu</t>
  </si>
  <si>
    <t>Đào Thị Lý</t>
  </si>
  <si>
    <t>Nguyễn Mai Thi</t>
  </si>
  <si>
    <t>Phùng Quang Vinh</t>
  </si>
  <si>
    <t>LL1</t>
  </si>
  <si>
    <t>LL2</t>
  </si>
  <si>
    <t>Phạm Công Hòa</t>
  </si>
  <si>
    <t>Nguyễn Đức Thụy My</t>
  </si>
  <si>
    <t>Võ Thị Thúy Lan</t>
  </si>
  <si>
    <t>Nguyễn Thị Chính</t>
  </si>
  <si>
    <t>Nguyễn Thị Quý</t>
  </si>
  <si>
    <t>Phạm Lan Chi</t>
  </si>
  <si>
    <t>Xa Châu Thanh Thảo</t>
  </si>
  <si>
    <t>Nguyễn Thị Ánh Nguyệt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</si>
  <si>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</si>
  <si>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</si>
  <si>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</si>
  <si>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</si>
  <si>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</si>
  <si>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</si>
  <si>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</si>
  <si>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</si>
  <si>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</si>
  <si>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</si>
  <si>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</si>
  <si>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</si>
  <si>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</si>
  <si>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</si>
  <si>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</si>
  <si>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</si>
  <si>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</si>
  <si>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</si>
  <si>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</si>
  <si>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</si>
  <si>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</si>
  <si>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</si>
  <si>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</si>
  <si>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Nhom Chung LL2</t>
  </si>
  <si>
    <t>NVT</t>
  </si>
  <si>
    <t>Huỳnh Tấn Thuế</t>
  </si>
  <si>
    <t>Dương Văn Sỹ Khiêm</t>
  </si>
  <si>
    <t>Phan Huy Tín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</si>
  <si>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</si>
  <si>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</si>
  <si>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</si>
  <si>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</si>
  <si>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</si>
  <si>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</si>
  <si>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</si>
  <si>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</si>
  <si>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</si>
  <si>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</si>
  <si>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</si>
  <si>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</si>
  <si>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</si>
  <si>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</si>
  <si>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</si>
  <si>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</si>
  <si>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</si>
  <si>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</si>
  <si>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</si>
  <si>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</si>
  <si>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</si>
  <si>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Lưu Hữu Tài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</si>
  <si>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</si>
  <si>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</si>
  <si>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</si>
  <si>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</si>
  <si>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</si>
  <si>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</si>
  <si>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</si>
  <si>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</si>
  <si>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</si>
  <si>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</si>
  <si>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</si>
  <si>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Phạm Văn Thạnh</t>
  </si>
  <si>
    <t>Đào Quang Trung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</si>
  <si>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</si>
  <si>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</si>
  <si>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</si>
  <si>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</si>
  <si>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</si>
  <si>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</si>
  <si>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</si>
  <si>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</si>
  <si>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Trịnh Huy Ánh</t>
  </si>
  <si>
    <t>Phạm Thị Như</t>
  </si>
  <si>
    <t>Nguyễn Hà Vân</t>
  </si>
  <si>
    <t>LH1</t>
  </si>
  <si>
    <t>LH2</t>
  </si>
  <si>
    <t>NVT2</t>
  </si>
  <si>
    <t>Nguyễn Thị Thúy Phượng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</si>
  <si>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</si>
  <si>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</si>
  <si>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</si>
  <si>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</si>
  <si>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</si>
  <si>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</si>
  <si>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</si>
  <si>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</si>
  <si>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</si>
  <si>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</si>
  <si>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Nguyễn Hữu Việt</t>
  </si>
  <si>
    <t>Phạm Thị Giang</t>
  </si>
  <si>
    <t>Phạm Văn Dương</t>
  </si>
  <si>
    <t>CG_HN_6</t>
  </si>
  <si>
    <t>Nhom Chung LH2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</si>
  <si>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</si>
  <si>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</si>
  <si>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</si>
  <si>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</si>
  <si>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</si>
  <si>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</si>
  <si>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</si>
  <si>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</si>
  <si>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</si>
  <si>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</si>
  <si>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Phạm Hải Long</t>
  </si>
  <si>
    <t>Trương Công Hoàng Duy</t>
  </si>
  <si>
    <t>Hứa Minh Trí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</si>
  <si>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</si>
  <si>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</si>
  <si>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</si>
  <si>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</si>
  <si>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</si>
  <si>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</si>
  <si>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Nguyễn Xuân Trường</t>
  </si>
  <si>
    <t>Kiều Đăng Khuê</t>
  </si>
  <si>
    <t>Trần Thị Hiền</t>
  </si>
  <si>
    <t>Đồng Thị Hà Nhung</t>
  </si>
  <si>
    <t>Vương Đình Dũng</t>
  </si>
  <si>
    <t>Võ Nhật Viên</t>
  </si>
  <si>
    <t>Nguyễn Hoàng Vĩnh Phú</t>
  </si>
  <si>
    <t>Phan Văn Dũng</t>
  </si>
  <si>
    <t>Nguyễn Ngọc Lảnh Quan</t>
  </si>
  <si>
    <t>Nguyễn Xuân Lộc</t>
  </si>
  <si>
    <t>Đỗ Văn Khiêm</t>
  </si>
  <si>
    <t>Lê Quốc Minh Dương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</si>
  <si>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</si>
  <si>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</si>
  <si>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</si>
  <si>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</si>
  <si>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</si>
  <si>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</si>
  <si>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</si>
  <si>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</si>
  <si>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</si>
  <si>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</si>
  <si>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</si>
  <si>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Trần Đăng Khoa</t>
  </si>
  <si>
    <t>Hoàng Hồng Trang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</si>
  <si>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</si>
  <si>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</si>
  <si>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</si>
  <si>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</si>
  <si>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</si>
  <si>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</si>
  <si>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</si>
  <si>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</si>
  <si>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</si>
  <si>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</si>
  <si>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</si>
  <si>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</si>
  <si>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</si>
  <si>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Nguyễn Anh Tuấn</t>
  </si>
  <si>
    <t>Phan Thị Bích Liên</t>
  </si>
  <si>
    <t>Nguyễn Thị Phương Anh</t>
  </si>
  <si>
    <t>Triệu Hoài Thương</t>
  </si>
  <si>
    <t>Phan Thị Thúy Hằng</t>
  </si>
  <si>
    <t>Huỳnh Thị Thanh Thủy</t>
  </si>
  <si>
    <t>Trần Thị Thu Hằng</t>
  </si>
  <si>
    <t>Hà Hoàng Việt</t>
  </si>
  <si>
    <t>Nguyễn Văn Tú</t>
  </si>
  <si>
    <t>Nguyễn Đình Nguyên</t>
  </si>
  <si>
    <t>Nguyễn Vũ Thành</t>
  </si>
  <si>
    <t>Phạm Thu Huyền</t>
  </si>
  <si>
    <t>Hồ Giang Sang</t>
  </si>
  <si>
    <t>Đỗ Thị Phương Nam</t>
  </si>
  <si>
    <t>Phạm Thị Hồng Vân</t>
  </si>
  <si>
    <t>Nguyễn Thanh Tùng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</si>
  <si>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</si>
  <si>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</si>
  <si>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</si>
  <si>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</si>
  <si>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</si>
  <si>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</si>
  <si>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</si>
  <si>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</si>
  <si>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</si>
  <si>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</si>
  <si>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</si>
  <si>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</si>
  <si>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</si>
  <si>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</si>
  <si>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</si>
  <si>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</si>
  <si>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</si>
  <si>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</si>
  <si>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</si>
  <si>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</si>
  <si>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</si>
  <si>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</si>
  <si>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</si>
  <si>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</si>
  <si>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</si>
  <si>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</si>
  <si>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</si>
  <si>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Phụ cấp đặc biệt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</si>
  <si>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</si>
  <si>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</si>
  <si>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</si>
  <si>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</si>
  <si>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</si>
  <si>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</si>
  <si>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</si>
  <si>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</si>
  <si>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</si>
  <si>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Lương Thế Vinh</t>
  </si>
  <si>
    <t>Nguyễn Thị Thanh Xuân</t>
  </si>
  <si>
    <t>Nguyễn Thị Việt Hiếu</t>
  </si>
  <si>
    <t>Lê Tấn Thành</t>
  </si>
  <si>
    <t>Huỳnh Quang Triết Nguyên</t>
  </si>
  <si>
    <t>Nguyễn Thị Hạnh Hoa</t>
  </si>
  <si>
    <t>Nguyễn Gia Hòa</t>
  </si>
  <si>
    <t>Tôn Thiện Mai Nhi</t>
  </si>
  <si>
    <t>Lục Gia Bửu</t>
  </si>
  <si>
    <t>Ngô Văn Quang</t>
  </si>
  <si>
    <t>Phùng Gia Hồng</t>
  </si>
  <si>
    <t>Nguyễn Thị Khánh</t>
  </si>
  <si>
    <t>Võ Thị Lê Quỳnh</t>
  </si>
  <si>
    <t>Phạm Văn Cường</t>
  </si>
  <si>
    <t>Hoàng Tú Hiếu</t>
  </si>
  <si>
    <t>Trần Minh Hải</t>
  </si>
  <si>
    <t>Bùi Thanh Lâm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</si>
  <si>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</si>
  <si>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</si>
  <si>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</si>
  <si>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</si>
  <si>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</si>
  <si>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</si>
  <si>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Nguyễn Thị Khánh Linh</t>
  </si>
  <si>
    <t>Lưu Chí Kháng</t>
  </si>
  <si>
    <t>Đỗ Nguyên Mạnh</t>
  </si>
  <si>
    <t>Trần Đăng Hưởng</t>
  </si>
  <si>
    <t>Nguyễn Thị Ánh Ngọc</t>
  </si>
  <si>
    <t>Nguyễn Thanh Mộng Hùng</t>
  </si>
  <si>
    <t>Nguyễn Thúy Quỳnh</t>
  </si>
  <si>
    <t>Nguyễn Thị Bình</t>
  </si>
  <si>
    <t>CG_CHOLON</t>
  </si>
  <si>
    <t>CG_LELAI</t>
  </si>
  <si>
    <t>CG_LELAI_2</t>
  </si>
  <si>
    <t>CG1</t>
  </si>
  <si>
    <t>Lê Ngọc Trâm</t>
  </si>
  <si>
    <t>Vũ Khánh Linh</t>
  </si>
  <si>
    <t>Nguyễn Thị Như Ý</t>
  </si>
  <si>
    <t>Trần Huy Hoàng</t>
  </si>
  <si>
    <t>Dương Nguyễn Tâm</t>
  </si>
  <si>
    <t>Đinh Văn Chức</t>
  </si>
  <si>
    <t>Vũ Hoài Nam</t>
  </si>
  <si>
    <t>LL3</t>
  </si>
  <si>
    <t>Nguyễn Thanh Sơn</t>
  </si>
  <si>
    <t>Đỗ Tuấn Liêm</t>
  </si>
  <si>
    <t>Nguyễn Sử Ngọc Sinh</t>
  </si>
  <si>
    <t>Hồ Thị Bích Thủy</t>
  </si>
  <si>
    <t>Nguyễn Quang Di Sơn</t>
  </si>
  <si>
    <t>Trần Minh Tuấn</t>
  </si>
  <si>
    <t>Đào Duy Anh</t>
  </si>
  <si>
    <t>Trần Tuyết Linh</t>
  </si>
  <si>
    <t>Employee
 Code</t>
  </si>
  <si>
    <t>Position_E</t>
  </si>
  <si>
    <t>SUPs ID</t>
  </si>
  <si>
    <t>Full Name</t>
  </si>
  <si>
    <t>Bù trừ tháng trước</t>
  </si>
  <si>
    <t xml:space="preserve"> </t>
  </si>
  <si>
    <t>001181</t>
  </si>
  <si>
    <t>CHO LON</t>
  </si>
  <si>
    <t>7.606.512</t>
  </si>
  <si>
    <t>Tổng PGDR (Cá Nhân + Nhóm)</t>
  </si>
  <si>
    <t>Bù tháng trước</t>
  </si>
  <si>
    <t>AE-SUP</t>
  </si>
  <si>
    <t>MD</t>
  </si>
  <si>
    <t>BÁO CÁO TỔNG HỢP</t>
  </si>
  <si>
    <t>TP HỒ CHÍ MINH</t>
  </si>
  <si>
    <t>I</t>
  </si>
  <si>
    <t>GIÁM ĐỐC ĐIỀU HÀNH</t>
  </si>
  <si>
    <t>STT</t>
  </si>
  <si>
    <t>Vị trí</t>
  </si>
  <si>
    <t>Tổng giá trị giao dịch</t>
  </si>
  <si>
    <t>Tổng phí ròng</t>
  </si>
  <si>
    <t>Mức thưởng 
trước thuế</t>
  </si>
  <si>
    <t>Tỷ lệ thưởng</t>
  </si>
  <si>
    <t>(1)</t>
  </si>
  <si>
    <t>(2)</t>
  </si>
  <si>
    <t>(3)</t>
  </si>
  <si>
    <t>(4)=(3/2)</t>
  </si>
  <si>
    <t>II</t>
  </si>
  <si>
    <t>VĂN PHÒNG LÊ LAI I</t>
  </si>
  <si>
    <r>
      <t>AE (</t>
    </r>
    <r>
      <rPr>
        <i/>
        <sz val="11"/>
        <color indexed="8"/>
        <rFont val="Arial"/>
        <family val="2"/>
      </rPr>
      <t>Include SUP.</t>
    </r>
    <r>
      <rPr>
        <b/>
        <sz val="11"/>
        <color indexed="8"/>
        <rFont val="Arial"/>
        <family val="2"/>
      </rPr>
      <t>)</t>
    </r>
  </si>
  <si>
    <r>
      <t xml:space="preserve">SUP. </t>
    </r>
    <r>
      <rPr>
        <i/>
        <sz val="11"/>
        <color indexed="8"/>
        <rFont val="Arial"/>
        <family val="2"/>
      </rPr>
      <t>(overriding)</t>
    </r>
  </si>
  <si>
    <t>MANAGER</t>
  </si>
  <si>
    <t>Nhóm Chung</t>
  </si>
  <si>
    <t>III</t>
  </si>
  <si>
    <t>VĂN PHÒNG LÊ LAI II</t>
  </si>
  <si>
    <t>IV</t>
  </si>
  <si>
    <t>VĂN PHÒNG THÁI VĂN LUNG</t>
  </si>
  <si>
    <t>V</t>
  </si>
  <si>
    <t>VĂN PHÒNG TRẦN HƯNG ĐẠO</t>
  </si>
  <si>
    <t>VI</t>
  </si>
  <si>
    <t>CHỢ LỚN</t>
  </si>
  <si>
    <t>VII</t>
  </si>
  <si>
    <t>NGUYỄN VĂN TRỖI I</t>
  </si>
  <si>
    <t>VIII</t>
  </si>
  <si>
    <t>NGUYỄN VĂN TRỖI II</t>
  </si>
  <si>
    <t>Tổng cộng HCM</t>
  </si>
  <si>
    <t>Người lập</t>
  </si>
  <si>
    <t>Kế toán</t>
  </si>
  <si>
    <t>Nhân sự</t>
  </si>
  <si>
    <t>Tổng giám đốc</t>
  </si>
  <si>
    <t>Đỗ Thị Thu Hà</t>
  </si>
  <si>
    <t>Lâm Hữu Hổ</t>
  </si>
  <si>
    <t>Trịnh Huyền Anh</t>
  </si>
  <si>
    <t>Johan Nyvene</t>
  </si>
  <si>
    <t>TP HÀ NỘI</t>
  </si>
  <si>
    <t>Mức thưởng trước thuế</t>
  </si>
  <si>
    <t>VĂN PHÒNG LÊ THÁNH TÔNG</t>
  </si>
  <si>
    <t>VĂN PHÒNG LÁNG HẠ I</t>
  </si>
  <si>
    <t>VĂN PHÒNG LÁNG HẠ II</t>
  </si>
  <si>
    <t>VĂN PHÒNG BÀ TRIỆU</t>
  </si>
  <si>
    <t>Tổng cộng Hà Nội</t>
  </si>
  <si>
    <t>Sup</t>
  </si>
  <si>
    <t>Man</t>
  </si>
  <si>
    <t>Branch</t>
  </si>
  <si>
    <t>Tỷ lệ</t>
  </si>
  <si>
    <t>Chợ Lớn</t>
  </si>
  <si>
    <t>NVT 1</t>
  </si>
  <si>
    <t>NVT 2</t>
  </si>
  <si>
    <t>HÀ NỘI</t>
  </si>
  <si>
    <t>LH 1</t>
  </si>
  <si>
    <t>LH 2</t>
  </si>
  <si>
    <t>KL</t>
  </si>
  <si>
    <t>Tổng cộng HSC</t>
  </si>
  <si>
    <t>Canh Thinh</t>
  </si>
  <si>
    <t>MANAGER DIRECTOR HCM</t>
  </si>
  <si>
    <t>MANAGER DIRECTOR HN</t>
  </si>
  <si>
    <t>CHI TRẢ HOA HỒNG THÁNG 1/2016</t>
  </si>
  <si>
    <t>TỔNG HỢP CHI PHÍ THƯỞNG CHO THÁNG 01.2016</t>
  </si>
  <si>
    <t>Từ 21.12.2015 - 20.01.2016</t>
  </si>
  <si>
    <t>VĂN PHÒNG LÊ LAI III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</si>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</sst>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  <numFmt numFmtId="170" formatCode="0.0000%"/>
    <numFmt numFmtId="171" formatCode="#000000"/>
    <numFmt numFmtId="172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sz val="10"/>
      <name val="VNI-Times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2"/>
      <color indexed="8"/>
      <name val="Arial"/>
      <family val="2"/>
    </font>
    <font>
      <i/>
      <sz val="11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8"/>
      <color indexed="8"/>
      <name val="Arial"/>
      <family val="2"/>
    </font>
    <font>
      <b/>
      <sz val="15"/>
      <color indexed="8"/>
      <name val="Arial"/>
      <family val="2"/>
    </font>
    <font>
      <b/>
      <sz val="12"/>
      <color indexed="10"/>
      <name val="Arial"/>
      <family val="2"/>
    </font>
    <font>
      <i/>
      <sz val="12"/>
      <color indexed="8"/>
      <name val="Arial"/>
      <family val="2"/>
    </font>
    <font>
      <sz val="12"/>
      <color indexed="8"/>
      <name val="Times New Roman"/>
      <family val="1"/>
    </font>
    <font>
      <b/>
      <i/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315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0" fontId="0" fillId="6" borderId="0" xfId="0" applyFill="1"/>
    <xf numFmtId="165" fontId="0" fillId="6" borderId="0" xfId="1" applyNumberFormat="1" applyFont="1" applyFill="1"/>
    <xf numFmtId="3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3" fontId="0" fillId="9" borderId="0" xfId="0" applyNumberFormat="1" applyFill="1"/>
    <xf numFmtId="0" fontId="0" fillId="10" borderId="0" xfId="0" applyFill="1"/>
    <xf numFmtId="3" fontId="0" fillId="10" borderId="0" xfId="0" applyNumberFormat="1" applyFill="1"/>
    <xf numFmtId="0" fontId="0" fillId="11" borderId="0" xfId="0" applyFill="1"/>
    <xf numFmtId="168" fontId="0" fillId="6" borderId="0" xfId="0" applyNumberForma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4" borderId="0" xfId="1" applyNumberFormat="1" applyFont="1" applyFill="1"/>
    <xf numFmtId="0" fontId="0" fillId="12" borderId="0" xfId="0" applyFill="1"/>
    <xf numFmtId="0" fontId="0" fillId="13" borderId="0" xfId="0" applyFill="1"/>
    <xf numFmtId="3" fontId="0" fillId="13" borderId="0" xfId="1" applyNumberFormat="1" applyFont="1" applyFill="1"/>
    <xf numFmtId="3" fontId="0" fillId="13" borderId="0" xfId="0" applyNumberFormat="1" applyFill="1"/>
    <xf numFmtId="165" fontId="0" fillId="9" borderId="0" xfId="1" applyNumberFormat="1" applyFont="1" applyFill="1"/>
    <xf numFmtId="3" fontId="0" fillId="9" borderId="0" xfId="1" applyNumberFormat="1" applyFont="1" applyFill="1"/>
    <xf numFmtId="43" fontId="0" fillId="9" borderId="0" xfId="0" applyNumberFormat="1" applyFill="1"/>
    <xf numFmtId="3" fontId="0" fillId="11" borderId="0" xfId="0" applyNumberFormat="1" applyFill="1"/>
    <xf numFmtId="3" fontId="0" fillId="11" borderId="0" xfId="1" applyNumberFormat="1" applyFont="1" applyFill="1"/>
    <xf numFmtId="165" fontId="0" fillId="11" borderId="0" xfId="1" applyNumberFormat="1" applyFont="1" applyFill="1"/>
    <xf numFmtId="0" fontId="0" fillId="0" borderId="0" xfId="0" applyBorder="1"/>
    <xf numFmtId="3" fontId="0" fillId="0" borderId="0" xfId="0" applyNumberFormat="1" applyBorder="1"/>
    <xf numFmtId="10" fontId="0" fillId="0" borderId="0" xfId="0" applyNumberFormat="1" applyBorder="1"/>
    <xf numFmtId="9" fontId="0" fillId="0" borderId="0" xfId="0" applyNumberFormat="1"/>
    <xf numFmtId="170" fontId="0" fillId="0" borderId="0" xfId="0" applyNumberFormat="1"/>
    <xf numFmtId="171" fontId="6" fillId="14" borderId="0" xfId="3" applyNumberFormat="1" applyFont="1" applyFill="1" applyBorder="1" applyAlignment="1">
      <alignment horizontal="center" vertical="center" wrapText="1"/>
    </xf>
    <xf numFmtId="0" fontId="6" fillId="14" borderId="0" xfId="3" applyFont="1" applyFill="1" applyBorder="1" applyAlignment="1">
      <alignment horizontal="center" vertical="center"/>
    </xf>
    <xf numFmtId="0" fontId="7" fillId="0" borderId="0" xfId="4" applyFont="1"/>
    <xf numFmtId="0" fontId="8" fillId="0" borderId="0" xfId="4" applyFont="1"/>
    <xf numFmtId="0" fontId="5" fillId="0" borderId="0" xfId="4"/>
    <xf numFmtId="168" fontId="0" fillId="5" borderId="0" xfId="0" applyNumberFormat="1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43" fontId="0" fillId="5" borderId="0" xfId="0" applyNumberFormat="1" applyFill="1"/>
    <xf numFmtId="3" fontId="0" fillId="0" borderId="0" xfId="0" applyNumberFormat="1" applyAlignment="1">
      <alignment horizontal="right"/>
    </xf>
    <xf numFmtId="168" fontId="3" fillId="2" borderId="0" xfId="0" applyNumberFormat="1" applyFont="1" applyFill="1" applyAlignment="1">
      <alignment wrapText="1"/>
    </xf>
    <xf numFmtId="0" fontId="3" fillId="2" borderId="0" xfId="0" applyFont="1" applyFill="1" applyAlignment="1">
      <alignment wrapText="1"/>
    </xf>
    <xf numFmtId="4" fontId="3" fillId="2" borderId="0" xfId="1" applyNumberFormat="1" applyFont="1" applyFill="1" applyAlignment="1">
      <alignment wrapText="1"/>
    </xf>
    <xf numFmtId="164" fontId="3" fillId="2" borderId="0" xfId="1" applyFont="1" applyFill="1" applyAlignment="1">
      <alignment wrapText="1"/>
    </xf>
    <xf numFmtId="4" fontId="3" fillId="2" borderId="0" xfId="0" applyNumberFormat="1" applyFont="1" applyFill="1" applyAlignment="1">
      <alignment wrapText="1"/>
    </xf>
    <xf numFmtId="3" fontId="3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168" fontId="3" fillId="2" borderId="0" xfId="0" applyNumberFormat="1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4" fontId="3" fillId="2" borderId="0" xfId="1" applyNumberFormat="1" applyFont="1" applyFill="1" applyAlignment="1">
      <alignment vertical="center" wrapText="1"/>
    </xf>
    <xf numFmtId="164" fontId="3" fillId="2" borderId="0" xfId="1" applyFont="1" applyFill="1" applyAlignment="1">
      <alignment vertical="center" wrapText="1"/>
    </xf>
    <xf numFmtId="4" fontId="3" fillId="2" borderId="0" xfId="0" applyNumberFormat="1" applyFont="1" applyFill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10" borderId="0" xfId="1" applyNumberFormat="1" applyFont="1" applyFill="1"/>
    <xf numFmtId="164" fontId="0" fillId="10" borderId="0" xfId="1" applyFont="1" applyFill="1"/>
    <xf numFmtId="4" fontId="0" fillId="10" borderId="0" xfId="1" applyNumberFormat="1" applyFont="1" applyFill="1"/>
    <xf numFmtId="165" fontId="0" fillId="10" borderId="0" xfId="1" applyNumberFormat="1" applyFont="1" applyFill="1" applyAlignment="1">
      <alignment horizontal="left" indent="1"/>
    </xf>
    <xf numFmtId="165" fontId="4" fillId="10" borderId="0" xfId="1" applyNumberFormat="1" applyFont="1" applyFill="1"/>
    <xf numFmtId="165" fontId="0" fillId="12" borderId="0" xfId="1" applyNumberFormat="1" applyFont="1" applyFill="1"/>
    <xf numFmtId="4" fontId="0" fillId="12" borderId="0" xfId="1" applyNumberFormat="1" applyFont="1" applyFill="1"/>
    <xf numFmtId="165" fontId="2" fillId="0" borderId="0" xfId="0" applyNumberFormat="1" applyFont="1" applyFill="1"/>
    <xf numFmtId="165" fontId="4" fillId="10" borderId="0" xfId="1" applyNumberFormat="1" applyFont="1" applyFill="1" applyAlignment="1">
      <alignment vertical="center"/>
    </xf>
    <xf numFmtId="9" fontId="10" fillId="6" borderId="0" xfId="0" applyNumberFormat="1" applyFont="1" applyFill="1" applyAlignment="1">
      <alignment horizontal="center" wrapText="1"/>
    </xf>
    <xf numFmtId="165" fontId="4" fillId="6" borderId="0" xfId="0" applyNumberFormat="1" applyFont="1" applyFill="1"/>
    <xf numFmtId="165" fontId="4" fillId="6" borderId="0" xfId="1" applyNumberFormat="1" applyFont="1" applyFill="1"/>
    <xf numFmtId="3" fontId="2" fillId="0" borderId="0" xfId="0" applyNumberFormat="1" applyFont="1" applyFill="1"/>
    <xf numFmtId="3" fontId="4" fillId="0" borderId="0" xfId="0" applyNumberFormat="1" applyFont="1" applyFill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165" fontId="2" fillId="0" borderId="0" xfId="0" applyNumberFormat="1" applyFont="1"/>
    <xf numFmtId="0" fontId="11" fillId="0" borderId="0" xfId="0" applyFont="1"/>
    <xf numFmtId="0" fontId="2" fillId="0" borderId="0" xfId="0" applyFont="1" applyBorder="1"/>
    <xf numFmtId="3" fontId="2" fillId="0" borderId="0" xfId="0" applyNumberFormat="1" applyFont="1" applyBorder="1"/>
    <xf numFmtId="10" fontId="2" fillId="0" borderId="0" xfId="0" applyNumberFormat="1" applyFont="1" applyBorder="1"/>
    <xf numFmtId="10" fontId="2" fillId="0" borderId="0" xfId="0" applyNumberFormat="1" applyFont="1"/>
    <xf numFmtId="169" fontId="2" fillId="0" borderId="0" xfId="2" applyNumberFormat="1" applyFont="1"/>
    <xf numFmtId="165" fontId="2" fillId="0" borderId="0" xfId="1" applyNumberFormat="1" applyFont="1"/>
    <xf numFmtId="10" fontId="2" fillId="0" borderId="0" xfId="2" applyNumberFormat="1" applyFont="1"/>
    <xf numFmtId="0" fontId="0" fillId="0" borderId="0" xfId="0" applyFont="1"/>
    <xf numFmtId="10" fontId="3" fillId="3" borderId="0" xfId="0" applyNumberFormat="1" applyFont="1" applyFill="1" applyAlignment="1">
      <alignment vertical="center" wrapText="1"/>
    </xf>
    <xf numFmtId="3" fontId="3" fillId="3" borderId="0" xfId="0" applyNumberFormat="1" applyFont="1" applyFill="1" applyAlignment="1">
      <alignment vertical="center" wrapText="1"/>
    </xf>
    <xf numFmtId="166" fontId="3" fillId="3" borderId="0" xfId="1" applyNumberFormat="1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65" fontId="3" fillId="3" borderId="0" xfId="1" applyNumberFormat="1" applyFont="1" applyFill="1" applyAlignment="1">
      <alignment vertical="center" wrapText="1"/>
    </xf>
    <xf numFmtId="3" fontId="0" fillId="13" borderId="0" xfId="0" applyNumberFormat="1" applyFill="1" applyBorder="1"/>
    <xf numFmtId="10" fontId="0" fillId="10" borderId="0" xfId="0" applyNumberFormat="1" applyFill="1"/>
    <xf numFmtId="3" fontId="11" fillId="0" borderId="0" xfId="0" applyNumberFormat="1" applyFont="1"/>
    <xf numFmtId="10" fontId="0" fillId="10" borderId="0" xfId="2" applyNumberFormat="1" applyFont="1" applyFill="1"/>
    <xf numFmtId="165" fontId="4" fillId="13" borderId="0" xfId="1" applyNumberFormat="1" applyFont="1" applyFill="1" applyAlignment="1">
      <alignment vertical="center"/>
    </xf>
    <xf numFmtId="165" fontId="2" fillId="16" borderId="0" xfId="0" applyNumberFormat="1" applyFont="1" applyFill="1"/>
    <xf numFmtId="0" fontId="0" fillId="0" borderId="1" xfId="0" applyBorder="1"/>
    <xf numFmtId="3" fontId="0" fillId="0" borderId="1" xfId="1" applyNumberFormat="1" applyFont="1" applyBorder="1"/>
    <xf numFmtId="165" fontId="0" fillId="0" borderId="1" xfId="1" applyNumberFormat="1" applyFont="1" applyBorder="1"/>
    <xf numFmtId="3" fontId="0" fillId="0" borderId="1" xfId="0" applyNumberFormat="1" applyBorder="1"/>
    <xf numFmtId="0" fontId="0" fillId="11" borderId="1" xfId="0" applyFill="1" applyBorder="1"/>
    <xf numFmtId="3" fontId="0" fillId="11" borderId="1" xfId="1" applyNumberFormat="1" applyFont="1" applyFill="1" applyBorder="1"/>
    <xf numFmtId="165" fontId="0" fillId="11" borderId="1" xfId="1" applyNumberFormat="1" applyFont="1" applyFill="1" applyBorder="1"/>
    <xf numFmtId="3" fontId="0" fillId="6" borderId="1" xfId="0" applyNumberFormat="1" applyFill="1" applyBorder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0" fontId="0" fillId="0" borderId="0" xfId="0" applyBorder="1" applyAlignment="1">
      <alignment wrapText="1"/>
    </xf>
    <xf numFmtId="165" fontId="0" fillId="15" borderId="0" xfId="1" applyNumberFormat="1" applyFont="1" applyFill="1"/>
    <xf numFmtId="3" fontId="0" fillId="13" borderId="1" xfId="0" applyNumberFormat="1" applyFill="1" applyBorder="1"/>
    <xf numFmtId="165" fontId="0" fillId="13" borderId="1" xfId="1" applyNumberFormat="1" applyFont="1" applyFill="1" applyBorder="1"/>
    <xf numFmtId="0" fontId="14" fillId="17" borderId="0" xfId="0" applyFont="1" applyFill="1" applyAlignment="1">
      <alignment horizontal="center"/>
    </xf>
    <xf numFmtId="0" fontId="14" fillId="17" borderId="0" xfId="0" applyFont="1" applyFill="1"/>
    <xf numFmtId="0" fontId="15" fillId="17" borderId="0" xfId="0" applyFont="1" applyFill="1"/>
    <xf numFmtId="169" fontId="15" fillId="17" borderId="0" xfId="2" applyNumberFormat="1" applyFont="1" applyFill="1"/>
    <xf numFmtId="0" fontId="14" fillId="0" borderId="3" xfId="0" applyFont="1" applyBorder="1" applyAlignment="1" applyProtection="1">
      <alignment horizontal="center" vertical="center"/>
    </xf>
    <xf numFmtId="0" fontId="14" fillId="0" borderId="3" xfId="0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169" fontId="14" fillId="0" borderId="1" xfId="2" applyNumberFormat="1" applyFont="1" applyFill="1" applyBorder="1" applyAlignment="1" applyProtection="1">
      <alignment horizontal="center" vertical="center" wrapText="1"/>
    </xf>
    <xf numFmtId="0" fontId="16" fillId="0" borderId="1" xfId="0" quotePrefix="1" applyFont="1" applyBorder="1" applyAlignment="1" applyProtection="1">
      <alignment horizontal="center" vertical="center"/>
    </xf>
    <xf numFmtId="0" fontId="16" fillId="0" borderId="1" xfId="0" quotePrefix="1" applyFont="1" applyFill="1" applyBorder="1" applyAlignment="1" applyProtection="1">
      <alignment horizontal="center" vertical="center"/>
    </xf>
    <xf numFmtId="169" fontId="16" fillId="0" borderId="1" xfId="2" quotePrefix="1" applyNumberFormat="1" applyFont="1" applyFill="1" applyBorder="1" applyAlignment="1" applyProtection="1">
      <alignment horizontal="center" vertic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172" fontId="15" fillId="0" borderId="1" xfId="1" applyNumberFormat="1" applyFont="1" applyFill="1" applyBorder="1"/>
    <xf numFmtId="169" fontId="15" fillId="0" borderId="1" xfId="2" applyNumberFormat="1" applyFont="1" applyFill="1" applyBorder="1"/>
    <xf numFmtId="0" fontId="17" fillId="0" borderId="0" xfId="0" applyFont="1" applyAlignment="1">
      <alignment horizontal="center"/>
    </xf>
    <xf numFmtId="169" fontId="17" fillId="0" borderId="0" xfId="2" applyNumberFormat="1" applyFont="1" applyAlignment="1">
      <alignment horizontal="center"/>
    </xf>
    <xf numFmtId="172" fontId="15" fillId="17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/>
    <xf numFmtId="172" fontId="15" fillId="0" borderId="4" xfId="1" applyNumberFormat="1" applyFont="1" applyFill="1" applyBorder="1"/>
    <xf numFmtId="165" fontId="15" fillId="0" borderId="4" xfId="1" applyNumberFormat="1" applyFont="1" applyFill="1" applyBorder="1"/>
    <xf numFmtId="169" fontId="15" fillId="0" borderId="4" xfId="2" applyNumberFormat="1" applyFont="1" applyFill="1" applyBorder="1"/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/>
    <xf numFmtId="172" fontId="15" fillId="0" borderId="5" xfId="1" applyNumberFormat="1" applyFont="1" applyFill="1" applyBorder="1"/>
    <xf numFmtId="165" fontId="15" fillId="0" borderId="5" xfId="1" applyNumberFormat="1" applyFont="1" applyFill="1" applyBorder="1"/>
    <xf numFmtId="169" fontId="15" fillId="0" borderId="5" xfId="2" applyNumberFormat="1" applyFont="1" applyFill="1" applyBorder="1"/>
    <xf numFmtId="0" fontId="15" fillId="0" borderId="6" xfId="0" applyFont="1" applyFill="1" applyBorder="1" applyAlignment="1">
      <alignment horizontal="center"/>
    </xf>
    <xf numFmtId="0" fontId="14" fillId="0" borderId="6" xfId="0" applyFont="1" applyFill="1" applyBorder="1"/>
    <xf numFmtId="172" fontId="15" fillId="0" borderId="6" xfId="1" applyNumberFormat="1" applyFont="1" applyFill="1" applyBorder="1"/>
    <xf numFmtId="165" fontId="15" fillId="0" borderId="6" xfId="1" applyNumberFormat="1" applyFont="1" applyFill="1" applyBorder="1"/>
    <xf numFmtId="169" fontId="15" fillId="0" borderId="6" xfId="2" applyNumberFormat="1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/>
    <xf numFmtId="172" fontId="15" fillId="0" borderId="0" xfId="1" applyNumberFormat="1" applyFont="1" applyFill="1" applyBorder="1"/>
    <xf numFmtId="169" fontId="15" fillId="0" borderId="0" xfId="2" applyNumberFormat="1" applyFont="1" applyFill="1" applyBorder="1"/>
    <xf numFmtId="165" fontId="15" fillId="0" borderId="0" xfId="1" applyNumberFormat="1" applyFont="1" applyFill="1" applyBorder="1"/>
    <xf numFmtId="0" fontId="16" fillId="0" borderId="7" xfId="0" applyFont="1" applyBorder="1" applyAlignment="1">
      <alignment horizontal="center"/>
    </xf>
    <xf numFmtId="172" fontId="14" fillId="0" borderId="7" xfId="0" applyNumberFormat="1" applyFont="1" applyBorder="1"/>
    <xf numFmtId="169" fontId="14" fillId="0" borderId="7" xfId="2" applyNumberFormat="1" applyFont="1" applyBorder="1"/>
    <xf numFmtId="172" fontId="7" fillId="0" borderId="6" xfId="1" applyNumberFormat="1" applyFont="1" applyFill="1" applyBorder="1"/>
    <xf numFmtId="0" fontId="15" fillId="0" borderId="8" xfId="0" applyFont="1" applyFill="1" applyBorder="1" applyAlignment="1">
      <alignment horizontal="center"/>
    </xf>
    <xf numFmtId="0" fontId="14" fillId="0" borderId="9" xfId="0" applyFont="1" applyFill="1" applyBorder="1"/>
    <xf numFmtId="172" fontId="15" fillId="0" borderId="10" xfId="1" applyNumberFormat="1" applyFont="1" applyFill="1" applyBorder="1"/>
    <xf numFmtId="169" fontId="15" fillId="0" borderId="10" xfId="2" applyNumberFormat="1" applyFont="1" applyFill="1" applyBorder="1"/>
    <xf numFmtId="172" fontId="14" fillId="18" borderId="1" xfId="0" applyNumberFormat="1" applyFont="1" applyFill="1" applyBorder="1" applyAlignment="1">
      <alignment vertical="center"/>
    </xf>
    <xf numFmtId="169" fontId="14" fillId="18" borderId="1" xfId="2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/>
    </xf>
    <xf numFmtId="172" fontId="14" fillId="0" borderId="0" xfId="0" applyNumberFormat="1" applyFont="1" applyFill="1" applyBorder="1"/>
    <xf numFmtId="0" fontId="17" fillId="0" borderId="0" xfId="0" applyFont="1" applyFill="1" applyBorder="1" applyAlignment="1" applyProtection="1"/>
    <xf numFmtId="0" fontId="17" fillId="0" borderId="0" xfId="0" applyFont="1" applyBorder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0" fontId="17" fillId="0" borderId="0" xfId="0" applyFont="1" applyFill="1" applyBorder="1" applyAlignment="1" applyProtection="1">
      <alignment horizontal="center"/>
    </xf>
    <xf numFmtId="0" fontId="17" fillId="0" borderId="0" xfId="0" applyFont="1" applyFill="1" applyProtection="1"/>
    <xf numFmtId="169" fontId="17" fillId="0" borderId="0" xfId="2" applyNumberFormat="1" applyFont="1" applyAlignment="1" applyProtection="1">
      <alignment horizontal="center"/>
    </xf>
    <xf numFmtId="0" fontId="17" fillId="0" borderId="0" xfId="0" applyFont="1" applyFill="1" applyAlignment="1" applyProtection="1">
      <alignment horizontal="center"/>
    </xf>
    <xf numFmtId="0" fontId="17" fillId="0" borderId="0" xfId="0" applyFont="1" applyFill="1" applyAlignment="1" applyProtection="1"/>
    <xf numFmtId="0" fontId="20" fillId="0" borderId="0" xfId="0" applyFont="1" applyAlignment="1"/>
    <xf numFmtId="169" fontId="17" fillId="0" borderId="0" xfId="2" applyNumberFormat="1" applyFont="1" applyFill="1" applyAlignment="1" applyProtection="1">
      <alignment horizontal="center"/>
    </xf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5" fillId="0" borderId="4" xfId="0" applyFont="1" applyBorder="1" applyAlignment="1">
      <alignment horizontal="center"/>
    </xf>
    <xf numFmtId="172" fontId="15" fillId="0" borderId="12" xfId="1" applyNumberFormat="1" applyFont="1" applyFill="1" applyBorder="1"/>
    <xf numFmtId="172" fontId="14" fillId="0" borderId="7" xfId="0" applyNumberFormat="1" applyFont="1" applyFill="1" applyBorder="1"/>
    <xf numFmtId="169" fontId="14" fillId="0" borderId="7" xfId="2" applyNumberFormat="1" applyFont="1" applyFill="1" applyBorder="1"/>
    <xf numFmtId="172" fontId="15" fillId="0" borderId="5" xfId="1" applyNumberFormat="1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169" fontId="15" fillId="0" borderId="0" xfId="2" applyNumberFormat="1" applyFont="1" applyBorder="1"/>
    <xf numFmtId="0" fontId="13" fillId="0" borderId="0" xfId="0" applyFont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172" fontId="13" fillId="0" borderId="0" xfId="0" applyNumberFormat="1" applyFont="1" applyFill="1" applyBorder="1" applyProtection="1"/>
    <xf numFmtId="165" fontId="21" fillId="0" borderId="0" xfId="1" applyNumberFormat="1" applyFont="1" applyFill="1" applyProtection="1"/>
    <xf numFmtId="172" fontId="13" fillId="0" borderId="0" xfId="1" applyNumberFormat="1" applyFont="1" applyFill="1" applyProtection="1"/>
    <xf numFmtId="169" fontId="13" fillId="0" borderId="0" xfId="2" applyNumberFormat="1" applyFont="1" applyProtection="1"/>
    <xf numFmtId="172" fontId="17" fillId="0" borderId="0" xfId="0" applyNumberFormat="1" applyFont="1" applyBorder="1" applyAlignment="1" applyProtection="1">
      <alignment horizontal="center"/>
    </xf>
    <xf numFmtId="172" fontId="0" fillId="0" borderId="0" xfId="0" applyNumberFormat="1"/>
    <xf numFmtId="9" fontId="16" fillId="0" borderId="0" xfId="2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20" fillId="0" borderId="14" xfId="0" quotePrefix="1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3" fontId="20" fillId="0" borderId="15" xfId="0" applyNumberFormat="1" applyFont="1" applyFill="1" applyBorder="1" applyAlignment="1">
      <alignment horizontal="right" vertical="center"/>
    </xf>
    <xf numFmtId="169" fontId="20" fillId="0" borderId="4" xfId="2" applyNumberFormat="1" applyFont="1" applyFill="1" applyBorder="1" applyAlignment="1">
      <alignment horizontal="right" vertical="center"/>
    </xf>
    <xf numFmtId="0" fontId="20" fillId="0" borderId="15" xfId="0" applyFont="1" applyBorder="1" applyAlignment="1">
      <alignment horizontal="center" vertical="center"/>
    </xf>
    <xf numFmtId="169" fontId="20" fillId="0" borderId="15" xfId="2" applyNumberFormat="1" applyFont="1" applyFill="1" applyBorder="1" applyAlignment="1">
      <alignment horizontal="right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3" fontId="20" fillId="0" borderId="16" xfId="0" applyNumberFormat="1" applyFont="1" applyFill="1" applyBorder="1" applyAlignment="1">
      <alignment horizontal="right" vertical="center"/>
    </xf>
    <xf numFmtId="0" fontId="20" fillId="0" borderId="17" xfId="0" applyFont="1" applyFill="1" applyBorder="1" applyAlignment="1">
      <alignment horizontal="center" vertical="center"/>
    </xf>
    <xf numFmtId="3" fontId="20" fillId="0" borderId="17" xfId="0" applyNumberFormat="1" applyFont="1" applyFill="1" applyBorder="1" applyAlignment="1">
      <alignment horizontal="right" vertical="center"/>
    </xf>
    <xf numFmtId="164" fontId="20" fillId="0" borderId="17" xfId="1" applyFont="1" applyFill="1" applyBorder="1" applyAlignment="1">
      <alignment horizontal="right" vertical="center"/>
    </xf>
    <xf numFmtId="169" fontId="20" fillId="0" borderId="17" xfId="2" applyNumberFormat="1" applyFont="1" applyFill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169" fontId="24" fillId="0" borderId="1" xfId="2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quotePrefix="1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9" fontId="20" fillId="0" borderId="0" xfId="2" applyFont="1" applyBorder="1" applyAlignment="1">
      <alignment horizontal="center" vertical="center"/>
    </xf>
    <xf numFmtId="0" fontId="25" fillId="0" borderId="0" xfId="0" applyFont="1"/>
    <xf numFmtId="0" fontId="20" fillId="0" borderId="0" xfId="0" applyFont="1" applyAlignment="1">
      <alignment horizontal="right"/>
    </xf>
    <xf numFmtId="0" fontId="26" fillId="0" borderId="0" xfId="0" applyFont="1" applyAlignment="1"/>
    <xf numFmtId="0" fontId="20" fillId="0" borderId="0" xfId="0" applyFont="1"/>
    <xf numFmtId="9" fontId="20" fillId="0" borderId="0" xfId="2" applyFont="1"/>
    <xf numFmtId="0" fontId="14" fillId="0" borderId="3" xfId="0" applyFont="1" applyBorder="1" applyAlignment="1">
      <alignment horizontal="center" vertical="center" wrapText="1"/>
    </xf>
    <xf numFmtId="0" fontId="20" fillId="0" borderId="4" xfId="0" quotePrefix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3" fontId="20" fillId="0" borderId="4" xfId="0" applyNumberFormat="1" applyFont="1" applyFill="1" applyBorder="1" applyAlignment="1">
      <alignment horizontal="right" vertical="center"/>
    </xf>
    <xf numFmtId="0" fontId="20" fillId="0" borderId="5" xfId="0" quotePrefix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3" fontId="20" fillId="0" borderId="5" xfId="0" applyNumberFormat="1" applyFont="1" applyFill="1" applyBorder="1" applyAlignment="1">
      <alignment horizontal="right" vertical="center"/>
    </xf>
    <xf numFmtId="169" fontId="20" fillId="0" borderId="5" xfId="2" applyNumberFormat="1" applyFont="1" applyFill="1" applyBorder="1" applyAlignment="1">
      <alignment horizontal="right" vertical="center"/>
    </xf>
    <xf numFmtId="0" fontId="20" fillId="0" borderId="5" xfId="0" quotePrefix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12" xfId="0" quotePrefix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right" vertical="center"/>
    </xf>
    <xf numFmtId="164" fontId="20" fillId="0" borderId="12" xfId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quotePrefix="1" applyFont="1" applyBorder="1" applyAlignment="1">
      <alignment horizontal="center" vertical="center"/>
    </xf>
    <xf numFmtId="3" fontId="24" fillId="0" borderId="0" xfId="0" applyNumberFormat="1" applyFont="1" applyBorder="1" applyAlignment="1">
      <alignment horizontal="right" vertical="center"/>
    </xf>
    <xf numFmtId="169" fontId="24" fillId="0" borderId="0" xfId="2" applyNumberFormat="1" applyFont="1" applyBorder="1" applyAlignment="1">
      <alignment horizontal="right" vertical="center"/>
    </xf>
    <xf numFmtId="165" fontId="0" fillId="0" borderId="0" xfId="1" applyNumberFormat="1" applyFont="1" applyBorder="1"/>
    <xf numFmtId="0" fontId="20" fillId="0" borderId="0" xfId="0" applyFont="1" applyFill="1" applyBorder="1" applyAlignment="1">
      <alignment horizontal="center" vertical="center"/>
    </xf>
    <xf numFmtId="165" fontId="9" fillId="0" borderId="0" xfId="1" applyNumberFormat="1" applyFont="1" applyFill="1"/>
    <xf numFmtId="0" fontId="14" fillId="0" borderId="0" xfId="0" applyFont="1" applyFill="1" applyBorder="1" applyAlignment="1" applyProtection="1"/>
    <xf numFmtId="0" fontId="14" fillId="0" borderId="0" xfId="0" applyFont="1" applyBorder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0" xfId="0" applyFont="1" applyFill="1" applyProtection="1"/>
    <xf numFmtId="165" fontId="14" fillId="0" borderId="0" xfId="0" applyNumberFormat="1" applyFont="1" applyAlignment="1" applyProtection="1">
      <alignment horizontal="center"/>
    </xf>
    <xf numFmtId="169" fontId="14" fillId="0" borderId="0" xfId="2" applyNumberFormat="1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172" fontId="14" fillId="0" borderId="0" xfId="1" applyNumberFormat="1" applyFont="1" applyAlignment="1" applyProtection="1">
      <alignment horizontal="center"/>
    </xf>
    <xf numFmtId="172" fontId="14" fillId="0" borderId="0" xfId="0" applyNumberFormat="1" applyFont="1" applyAlignment="1" applyProtection="1">
      <alignment horizontal="center"/>
    </xf>
    <xf numFmtId="0" fontId="14" fillId="0" borderId="0" xfId="0" applyFont="1" applyAlignment="1" applyProtection="1">
      <alignment horizontal="left"/>
    </xf>
    <xf numFmtId="0" fontId="14" fillId="0" borderId="0" xfId="0" applyFont="1" applyFill="1" applyAlignment="1" applyProtection="1"/>
    <xf numFmtId="0" fontId="28" fillId="0" borderId="0" xfId="0" applyFont="1"/>
    <xf numFmtId="165" fontId="28" fillId="0" borderId="0" xfId="1" applyNumberFormat="1" applyFont="1"/>
    <xf numFmtId="168" fontId="0" fillId="15" borderId="0" xfId="0" applyNumberFormat="1" applyFill="1"/>
    <xf numFmtId="0" fontId="0" fillId="15" borderId="0" xfId="0" applyFill="1"/>
    <xf numFmtId="4" fontId="0" fillId="15" borderId="0" xfId="1" applyNumberFormat="1" applyFont="1" applyFill="1"/>
    <xf numFmtId="167" fontId="0" fillId="15" borderId="0" xfId="1" applyNumberFormat="1" applyFont="1" applyFill="1"/>
    <xf numFmtId="3" fontId="0" fillId="15" borderId="0" xfId="1" applyNumberFormat="1" applyFont="1" applyFill="1"/>
    <xf numFmtId="3" fontId="0" fillId="15" borderId="0" xfId="0" applyNumberFormat="1" applyFill="1"/>
    <xf numFmtId="0" fontId="4" fillId="15" borderId="0" xfId="0" applyFont="1" applyFill="1"/>
    <xf numFmtId="0" fontId="0" fillId="15" borderId="0" xfId="0" applyFill="1" applyBorder="1"/>
    <xf numFmtId="3" fontId="0" fillId="15" borderId="0" xfId="0" applyNumberFormat="1" applyFill="1" applyBorder="1"/>
    <xf numFmtId="10" fontId="0" fillId="15" borderId="0" xfId="0" applyNumberFormat="1" applyFill="1" applyBorder="1"/>
    <xf numFmtId="10" fontId="0" fillId="15" borderId="0" xfId="0" applyNumberFormat="1" applyFill="1"/>
    <xf numFmtId="169" fontId="0" fillId="15" borderId="0" xfId="2" applyNumberFormat="1" applyFont="1" applyFill="1"/>
    <xf numFmtId="10" fontId="0" fillId="15" borderId="0" xfId="2" applyNumberFormat="1" applyFont="1" applyFill="1"/>
    <xf numFmtId="165" fontId="0" fillId="15" borderId="0" xfId="0" applyNumberFormat="1" applyFill="1"/>
    <xf numFmtId="0" fontId="17" fillId="0" borderId="0" xfId="0" applyFont="1" applyFill="1" applyAlignment="1" applyProtection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0" fillId="0" borderId="11" xfId="0" applyBorder="1"/>
    <xf numFmtId="169" fontId="27" fillId="19" borderId="1" xfId="2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quotePrefix="1" applyFont="1" applyBorder="1" applyAlignment="1">
      <alignment horizontal="center" vertical="center"/>
    </xf>
    <xf numFmtId="0" fontId="27" fillId="19" borderId="1" xfId="0" applyFont="1" applyFill="1" applyBorder="1" applyAlignment="1">
      <alignment horizontal="center" vertical="center"/>
    </xf>
    <xf numFmtId="3" fontId="27" fillId="19" borderId="1" xfId="0" applyNumberFormat="1" applyFont="1" applyFill="1" applyBorder="1" applyAlignment="1">
      <alignment horizontal="center" vertical="center"/>
    </xf>
    <xf numFmtId="165" fontId="27" fillId="19" borderId="1" xfId="1" applyNumberFormat="1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center"/>
    </xf>
    <xf numFmtId="0" fontId="29" fillId="0" borderId="0" xfId="0" applyFont="1" applyAlignment="1">
      <alignment horizontal="center"/>
    </xf>
  </cellXfs>
  <cellStyles count="8">
    <cellStyle name="Comma" xfId="1" builtinId="3"/>
    <cellStyle name="Comma 3" xfId="6"/>
    <cellStyle name="Normal" xfId="0" builtinId="0"/>
    <cellStyle name="Normal 2" xfId="4"/>
    <cellStyle name="Normal 2 2" xfId="5"/>
    <cellStyle name="Normal 3" xfId="7"/>
    <cellStyle name="Normal_eXP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&#7892;NG%20H&#7906;P%20T1.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%20E/broker's%20fee/2016/T12.15/Result_2015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>
        <row r="54">
          <cell r="F54">
            <v>400075700</v>
          </cell>
          <cell r="G54">
            <v>1240238.72</v>
          </cell>
        </row>
        <row r="57">
          <cell r="F57">
            <v>1314483794100</v>
          </cell>
          <cell r="G57">
            <v>1705202807.3600004</v>
          </cell>
          <cell r="H57">
            <v>621576037.35599995</v>
          </cell>
        </row>
        <row r="89">
          <cell r="F89">
            <v>1558354000</v>
          </cell>
          <cell r="G89">
            <v>4427843.4000000004</v>
          </cell>
        </row>
        <row r="93">
          <cell r="F93">
            <v>495467232100</v>
          </cell>
          <cell r="G93">
            <v>780395729.15999997</v>
          </cell>
          <cell r="H93">
            <v>179167542.322</v>
          </cell>
        </row>
        <row r="140">
          <cell r="F140">
            <v>173771000</v>
          </cell>
          <cell r="G140">
            <v>453802.6</v>
          </cell>
        </row>
        <row r="144">
          <cell r="F144">
            <v>353968226000</v>
          </cell>
          <cell r="G144">
            <v>594269591.60000002</v>
          </cell>
          <cell r="H144">
            <v>119385463.93999998</v>
          </cell>
        </row>
        <row r="174">
          <cell r="F174">
            <v>318456669000</v>
          </cell>
          <cell r="G174">
            <v>520597135.40000004</v>
          </cell>
          <cell r="H174">
            <v>113232968.36399999</v>
          </cell>
        </row>
        <row r="277">
          <cell r="F277">
            <v>386092000</v>
          </cell>
          <cell r="G277">
            <v>1196894.2</v>
          </cell>
        </row>
        <row r="283">
          <cell r="F283">
            <v>804686990100</v>
          </cell>
          <cell r="G283">
            <v>1290664137.96</v>
          </cell>
          <cell r="H283">
            <v>308303957.71599996</v>
          </cell>
        </row>
        <row r="312">
          <cell r="F312">
            <v>8432672000</v>
          </cell>
          <cell r="G312">
            <v>20332830.199999999</v>
          </cell>
        </row>
        <row r="319">
          <cell r="F319">
            <v>908316781800</v>
          </cell>
          <cell r="G319">
            <v>1344474218.2800002</v>
          </cell>
          <cell r="H319">
            <v>318640389.94400001</v>
          </cell>
        </row>
        <row r="353">
          <cell r="F353">
            <v>5305632000</v>
          </cell>
          <cell r="G353">
            <v>8873637.1999999993</v>
          </cell>
        </row>
        <row r="357">
          <cell r="F357">
            <v>338243746100</v>
          </cell>
          <cell r="G357">
            <v>572373603.56000018</v>
          </cell>
          <cell r="H357">
            <v>109193041.70999999</v>
          </cell>
        </row>
        <row r="402">
          <cell r="F402">
            <v>735339000</v>
          </cell>
          <cell r="G402">
            <v>2142292.4</v>
          </cell>
        </row>
        <row r="408">
          <cell r="F408">
            <v>537259115300</v>
          </cell>
          <cell r="G408">
            <v>857892115.88000011</v>
          </cell>
          <cell r="H408">
            <v>184900912.93599999</v>
          </cell>
        </row>
        <row r="424">
          <cell r="F424">
            <v>3022497000</v>
          </cell>
          <cell r="G424">
            <v>6824993.2000000002</v>
          </cell>
        </row>
        <row r="427">
          <cell r="F427">
            <v>436882115000</v>
          </cell>
          <cell r="G427">
            <v>617051301.00000012</v>
          </cell>
          <cell r="H427">
            <v>150728051.58000001</v>
          </cell>
        </row>
        <row r="461">
          <cell r="F461">
            <v>385754400</v>
          </cell>
          <cell r="G461">
            <v>1116148.24</v>
          </cell>
        </row>
        <row r="467">
          <cell r="F467">
            <v>751876808400</v>
          </cell>
          <cell r="G467">
            <v>1125022578.6400001</v>
          </cell>
          <cell r="H467">
            <v>272616732.148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E"/>
      <sheetName val="AE (2)"/>
      <sheetName val="SUP"/>
      <sheetName val="SUP (2)"/>
      <sheetName val="MAN-Cũ"/>
      <sheetName val="MAN-mới"/>
      <sheetName val="MAN (2)"/>
      <sheetName val="MD"/>
      <sheetName val="MD (2)"/>
      <sheetName val="Bu Tru Thang Truoc"/>
      <sheetName val="Summary "/>
      <sheetName val="TOTAL"/>
    </sheetNames>
    <sheetDataSet>
      <sheetData sheetId="0"/>
      <sheetData sheetId="1"/>
      <sheetData sheetId="2"/>
      <sheetData sheetId="3"/>
      <sheetData sheetId="4">
        <row r="45">
          <cell r="BF45">
            <v>381087191.46319997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9"/>
  <sheetViews>
    <sheetView topLeftCell="V1" zoomScaleNormal="100" workbookViewId="0">
      <pane ySplit="1" topLeftCell="A162" activePane="bottomLeft" state="frozen"/>
      <selection activeCell="G1" sqref="G1"/>
      <selection pane="bottomLeft" activeCell="AC173" sqref="AC173"/>
    </sheetView>
  </sheetViews>
  <sheetFormatPr defaultRowHeight="15" x14ac:dyDescent="0.25"/>
  <cols>
    <col min="1" max="1" width="12" style="20" customWidth="1"/>
    <col min="2" max="2" width="5.42578125" customWidth="1"/>
    <col min="3" max="3" width="6" customWidth="1"/>
    <col min="4" max="4" width="5.140625" customWidth="1"/>
    <col min="5" max="5" width="5.710937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0" width="14.28515625" customWidth="1"/>
    <col min="11" max="11" width="11.5703125" customWidth="1"/>
    <col min="12" max="12" width="14.28515625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2" width="12.5703125" customWidth="1"/>
    <col min="23" max="23" width="11.5703125" customWidth="1"/>
    <col min="24" max="24" width="12.5703125" customWidth="1"/>
    <col min="25" max="25" width="16.28515625" customWidth="1"/>
    <col min="26" max="26" width="15.28515625" customWidth="1"/>
    <col min="27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145</v>
      </c>
      <c r="B1" s="5" t="s">
        <v>112</v>
      </c>
      <c r="C1" s="5" t="s">
        <v>113</v>
      </c>
      <c r="D1" s="5" t="s">
        <v>114</v>
      </c>
      <c r="E1" s="5" t="s">
        <v>149</v>
      </c>
      <c r="F1" s="5" t="s">
        <v>115</v>
      </c>
      <c r="G1" s="5" t="s">
        <v>116</v>
      </c>
      <c r="H1" s="5" t="s">
        <v>117</v>
      </c>
      <c r="I1" s="5" t="s">
        <v>118</v>
      </c>
      <c r="J1" s="5" t="s">
        <v>151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21" t="s">
        <v>152</v>
      </c>
      <c r="Q1" s="5" t="s">
        <v>153</v>
      </c>
      <c r="R1" s="9" t="s">
        <v>154</v>
      </c>
      <c r="S1" s="14" t="s">
        <v>201</v>
      </c>
      <c r="T1" s="5" t="s">
        <v>155</v>
      </c>
      <c r="U1" s="5" t="s">
        <v>124</v>
      </c>
      <c r="V1" s="5" t="s">
        <v>125</v>
      </c>
      <c r="W1" s="5" t="s">
        <v>126</v>
      </c>
      <c r="X1" s="5" t="s">
        <v>127</v>
      </c>
      <c r="Y1" s="5" t="s">
        <v>128</v>
      </c>
      <c r="Z1" s="5" t="s">
        <v>129</v>
      </c>
      <c r="AA1" s="5" t="s">
        <v>130</v>
      </c>
      <c r="AB1" s="17" t="s">
        <v>156</v>
      </c>
      <c r="AC1" s="17" t="s">
        <v>146</v>
      </c>
      <c r="AD1" s="5" t="s">
        <v>131</v>
      </c>
    </row>
    <row r="2" spans="1:30" x14ac:dyDescent="0.25">
      <c r="A2" s="20">
        <v>8</v>
      </c>
      <c r="B2" t="s">
        <v>0</v>
      </c>
      <c r="C2" t="s">
        <v>1</v>
      </c>
      <c r="D2" t="s">
        <v>2</v>
      </c>
      <c r="E2" t="s">
        <v>283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144</v>
      </c>
    </row>
    <row r="3" spans="1:30" x14ac:dyDescent="0.25">
      <c r="A3" s="20">
        <v>17</v>
      </c>
      <c r="B3" t="s">
        <v>147</v>
      </c>
      <c r="C3" t="s">
        <v>264</v>
      </c>
      <c r="D3" t="s">
        <v>2</v>
      </c>
      <c r="E3" t="s">
        <v>4</v>
      </c>
      <c r="F3" t="s">
        <v>5</v>
      </c>
      <c r="G3" s="2">
        <v>68603163000</v>
      </c>
      <c r="H3" s="2">
        <v>6418825000</v>
      </c>
      <c r="I3" s="2">
        <v>62184338000</v>
      </c>
      <c r="J3" s="2">
        <v>120867736</v>
      </c>
      <c r="K3" s="2">
        <v>19304966</v>
      </c>
      <c r="L3" s="2">
        <v>101562770</v>
      </c>
      <c r="M3" s="2">
        <v>93426470.799999997</v>
      </c>
      <c r="N3" s="2">
        <v>16737436</v>
      </c>
      <c r="O3" s="2">
        <v>76689034.799999997</v>
      </c>
      <c r="P3" s="15">
        <v>0.1</v>
      </c>
      <c r="Q3" s="2">
        <v>1673743.6</v>
      </c>
      <c r="R3" s="13">
        <v>0.2</v>
      </c>
      <c r="S3" s="15">
        <v>0</v>
      </c>
      <c r="T3" s="2">
        <v>15337806.960000001</v>
      </c>
      <c r="U3" s="2">
        <v>4000000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21011550.559999999</v>
      </c>
      <c r="AD3" t="s">
        <v>41</v>
      </c>
    </row>
    <row r="4" spans="1:30" x14ac:dyDescent="0.25">
      <c r="A4" s="20">
        <v>23</v>
      </c>
      <c r="B4" t="s">
        <v>147</v>
      </c>
      <c r="C4" t="s">
        <v>264</v>
      </c>
      <c r="D4" t="s">
        <v>2</v>
      </c>
      <c r="E4" t="s">
        <v>4</v>
      </c>
      <c r="F4" t="s">
        <v>7</v>
      </c>
      <c r="G4" s="2">
        <v>9836866000</v>
      </c>
      <c r="H4" s="2">
        <v>9218644000</v>
      </c>
      <c r="I4" s="2">
        <v>618222000</v>
      </c>
      <c r="J4" s="2">
        <v>21125704</v>
      </c>
      <c r="K4" s="2">
        <v>18961927</v>
      </c>
      <c r="L4" s="2">
        <v>2163777</v>
      </c>
      <c r="M4" s="2">
        <v>17190957.600000001</v>
      </c>
      <c r="N4" s="2">
        <v>15274469.4</v>
      </c>
      <c r="O4" s="2">
        <v>1916488.2</v>
      </c>
      <c r="P4" s="15">
        <v>0.1</v>
      </c>
      <c r="Q4" s="2">
        <v>1527446.94</v>
      </c>
      <c r="R4" s="13">
        <v>0.1</v>
      </c>
      <c r="S4" s="15">
        <v>0</v>
      </c>
      <c r="T4" s="2">
        <v>191648.82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2719095.76</v>
      </c>
      <c r="AD4" t="s">
        <v>6</v>
      </c>
    </row>
    <row r="5" spans="1:30" x14ac:dyDescent="0.25">
      <c r="A5" s="20">
        <v>30</v>
      </c>
      <c r="B5" t="s">
        <v>147</v>
      </c>
      <c r="C5" t="s">
        <v>263</v>
      </c>
      <c r="D5" t="s">
        <v>9</v>
      </c>
      <c r="E5" t="s">
        <v>367</v>
      </c>
      <c r="F5" t="s">
        <v>10</v>
      </c>
      <c r="G5" s="2">
        <v>4618091000</v>
      </c>
      <c r="H5" s="2">
        <v>0</v>
      </c>
      <c r="I5" s="2">
        <v>4618091000</v>
      </c>
      <c r="J5" s="2">
        <v>11922000</v>
      </c>
      <c r="K5" s="2">
        <v>0</v>
      </c>
      <c r="L5" s="2">
        <v>11922000</v>
      </c>
      <c r="M5" s="2">
        <v>10074763.6</v>
      </c>
      <c r="N5" s="2">
        <v>0</v>
      </c>
      <c r="O5" s="2">
        <v>10074763.6</v>
      </c>
      <c r="P5" s="15">
        <v>0.1</v>
      </c>
      <c r="Q5" s="2">
        <v>0</v>
      </c>
      <c r="R5" s="13">
        <v>0.3</v>
      </c>
      <c r="S5" s="15">
        <v>0</v>
      </c>
      <c r="T5" s="2">
        <v>3022429.08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3022429.08</v>
      </c>
      <c r="AD5" t="s">
        <v>11</v>
      </c>
    </row>
    <row r="6" spans="1:30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148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x14ac:dyDescent="0.25">
      <c r="A7" s="20">
        <v>42</v>
      </c>
      <c r="B7" t="s">
        <v>0</v>
      </c>
      <c r="C7" t="s">
        <v>1</v>
      </c>
      <c r="D7" t="s">
        <v>2</v>
      </c>
      <c r="E7" t="s">
        <v>284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144</v>
      </c>
    </row>
    <row r="8" spans="1:30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144</v>
      </c>
    </row>
    <row r="9" spans="1:30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148</v>
      </c>
    </row>
    <row r="10" spans="1:30" x14ac:dyDescent="0.25">
      <c r="A10" s="20">
        <v>57</v>
      </c>
      <c r="B10" t="s">
        <v>12</v>
      </c>
      <c r="C10" t="s">
        <v>264</v>
      </c>
      <c r="D10" t="s">
        <v>9</v>
      </c>
      <c r="E10" t="s">
        <v>15</v>
      </c>
      <c r="F10" t="s">
        <v>17</v>
      </c>
      <c r="G10" s="2">
        <v>37327300000</v>
      </c>
      <c r="H10" s="2">
        <v>0</v>
      </c>
      <c r="I10" s="2">
        <v>37327300000</v>
      </c>
      <c r="J10" s="2">
        <v>67372165</v>
      </c>
      <c r="K10" s="2">
        <v>0</v>
      </c>
      <c r="L10" s="2">
        <v>67372165</v>
      </c>
      <c r="M10" s="2">
        <v>52441245</v>
      </c>
      <c r="N10" s="2">
        <v>0</v>
      </c>
      <c r="O10" s="2">
        <v>52441245</v>
      </c>
      <c r="P10" s="15">
        <v>0.1</v>
      </c>
      <c r="Q10" s="2">
        <v>0</v>
      </c>
      <c r="R10" s="13">
        <v>0.15</v>
      </c>
      <c r="S10" s="15">
        <v>0</v>
      </c>
      <c r="T10" s="2">
        <v>7866186.75</v>
      </c>
      <c r="U10" s="2">
        <v>0</v>
      </c>
      <c r="V10" s="2">
        <v>420675136.60000002</v>
      </c>
      <c r="W10" s="2">
        <v>0</v>
      </c>
      <c r="X10" s="2">
        <v>420675136.60000002</v>
      </c>
      <c r="Y10" s="2">
        <v>329772801000</v>
      </c>
      <c r="Z10" s="2">
        <v>0</v>
      </c>
      <c r="AA10" s="2">
        <v>329772801000</v>
      </c>
      <c r="AB10" s="18">
        <v>16827005.464000002</v>
      </c>
      <c r="AC10" s="4">
        <v>24693192.214000002</v>
      </c>
      <c r="AD10" t="s">
        <v>16</v>
      </c>
    </row>
    <row r="11" spans="1:30" x14ac:dyDescent="0.25">
      <c r="A11" s="20">
        <v>58</v>
      </c>
      <c r="B11" t="s">
        <v>147</v>
      </c>
      <c r="C11" t="s">
        <v>264</v>
      </c>
      <c r="D11" t="s">
        <v>9</v>
      </c>
      <c r="E11" t="s">
        <v>15</v>
      </c>
      <c r="F11" t="s">
        <v>18</v>
      </c>
      <c r="G11" s="2">
        <v>32412369600</v>
      </c>
      <c r="H11" s="2">
        <v>0</v>
      </c>
      <c r="I11" s="2">
        <v>32412369600</v>
      </c>
      <c r="J11" s="2">
        <v>69816723</v>
      </c>
      <c r="K11" s="2">
        <v>0</v>
      </c>
      <c r="L11" s="2">
        <v>69816723</v>
      </c>
      <c r="M11" s="2">
        <v>56851775.159999996</v>
      </c>
      <c r="N11" s="2">
        <v>0</v>
      </c>
      <c r="O11" s="2">
        <v>56851775.159999996</v>
      </c>
      <c r="P11" s="15">
        <v>0.1</v>
      </c>
      <c r="Q11" s="2">
        <v>0</v>
      </c>
      <c r="R11" s="13">
        <v>0.15</v>
      </c>
      <c r="S11" s="15">
        <v>0</v>
      </c>
      <c r="T11" s="2">
        <v>8527766.2740000002</v>
      </c>
      <c r="U11" s="2">
        <v>3000000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11527766.274</v>
      </c>
      <c r="AD11" t="s">
        <v>19</v>
      </c>
    </row>
    <row r="12" spans="1:30" x14ac:dyDescent="0.25">
      <c r="A12" s="20">
        <v>62</v>
      </c>
      <c r="B12" t="s">
        <v>147</v>
      </c>
      <c r="C12" t="s">
        <v>263</v>
      </c>
      <c r="D12" t="s">
        <v>9</v>
      </c>
      <c r="E12" t="s">
        <v>15</v>
      </c>
      <c r="F12" t="s">
        <v>20</v>
      </c>
      <c r="G12" s="2">
        <v>4921654000</v>
      </c>
      <c r="H12" s="2">
        <v>0</v>
      </c>
      <c r="I12" s="2">
        <v>4921654000</v>
      </c>
      <c r="J12" s="2">
        <v>10807210</v>
      </c>
      <c r="K12" s="2">
        <v>0</v>
      </c>
      <c r="L12" s="2">
        <v>10807210</v>
      </c>
      <c r="M12" s="2">
        <v>8838548.4000000004</v>
      </c>
      <c r="N12" s="2">
        <v>0</v>
      </c>
      <c r="O12" s="2">
        <v>8838548.4000000004</v>
      </c>
      <c r="P12" s="15">
        <v>0.1</v>
      </c>
      <c r="Q12" s="2">
        <v>0</v>
      </c>
      <c r="R12" s="13">
        <v>0.3</v>
      </c>
      <c r="S12" s="15">
        <v>0</v>
      </c>
      <c r="T12" s="2">
        <v>2651564.52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2651564.52</v>
      </c>
      <c r="AD12" t="s">
        <v>24</v>
      </c>
    </row>
    <row r="13" spans="1:30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144</v>
      </c>
    </row>
    <row r="14" spans="1:30" x14ac:dyDescent="0.25">
      <c r="A14" s="20">
        <v>66</v>
      </c>
      <c r="B14" t="s">
        <v>147</v>
      </c>
      <c r="C14" t="s">
        <v>264</v>
      </c>
      <c r="D14" t="s">
        <v>2</v>
      </c>
      <c r="E14" t="s">
        <v>4</v>
      </c>
      <c r="F14" t="s">
        <v>22</v>
      </c>
      <c r="G14" s="2">
        <v>39718563900</v>
      </c>
      <c r="H14" s="2">
        <v>9828354000</v>
      </c>
      <c r="I14" s="2">
        <v>29890209900</v>
      </c>
      <c r="J14" s="2">
        <v>89582771</v>
      </c>
      <c r="K14" s="2">
        <v>25160403</v>
      </c>
      <c r="L14" s="2">
        <v>64422368</v>
      </c>
      <c r="M14" s="2">
        <v>73695345.439999998</v>
      </c>
      <c r="N14" s="2">
        <v>21229061.399999999</v>
      </c>
      <c r="O14" s="2">
        <v>52466284.039999999</v>
      </c>
      <c r="P14" s="15">
        <v>0.1</v>
      </c>
      <c r="Q14" s="2">
        <v>2122906.14</v>
      </c>
      <c r="R14" s="13">
        <v>0.2</v>
      </c>
      <c r="S14" s="15">
        <v>0</v>
      </c>
      <c r="T14" s="2">
        <v>10493256.808</v>
      </c>
      <c r="U14" s="2">
        <v>4000000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16616162.948000001</v>
      </c>
      <c r="AD14" t="s">
        <v>6</v>
      </c>
    </row>
    <row r="15" spans="1:30" x14ac:dyDescent="0.25">
      <c r="A15" s="20">
        <v>69</v>
      </c>
      <c r="B15" t="s">
        <v>12</v>
      </c>
      <c r="C15" t="s">
        <v>264</v>
      </c>
      <c r="D15" t="s">
        <v>2</v>
      </c>
      <c r="E15" t="s">
        <v>4</v>
      </c>
      <c r="F15" t="s">
        <v>277</v>
      </c>
      <c r="G15" s="2">
        <v>17062520000</v>
      </c>
      <c r="H15" s="2">
        <v>10747689000</v>
      </c>
      <c r="I15" s="2">
        <v>6314831000</v>
      </c>
      <c r="J15" s="2">
        <v>46630586</v>
      </c>
      <c r="K15" s="2">
        <v>28798823</v>
      </c>
      <c r="L15" s="2">
        <v>17831763</v>
      </c>
      <c r="M15" s="2">
        <v>39805578</v>
      </c>
      <c r="N15" s="2">
        <v>24499747.399999999</v>
      </c>
      <c r="O15" s="2">
        <v>15305830.6</v>
      </c>
      <c r="P15" s="15">
        <v>0.1</v>
      </c>
      <c r="Q15" s="2">
        <v>2449974.7400000002</v>
      </c>
      <c r="R15" s="13">
        <v>0.15</v>
      </c>
      <c r="S15" s="15">
        <v>0</v>
      </c>
      <c r="T15" s="2">
        <v>2295874.59</v>
      </c>
      <c r="U15" s="2">
        <v>0</v>
      </c>
      <c r="V15" s="2">
        <v>236511482.40000001</v>
      </c>
      <c r="W15" s="2">
        <v>61466382.200000003</v>
      </c>
      <c r="X15" s="2">
        <v>175045100.19999999</v>
      </c>
      <c r="Y15" s="2">
        <v>181985969000</v>
      </c>
      <c r="Z15" s="2">
        <v>49494467000</v>
      </c>
      <c r="AA15" s="2">
        <v>132491502000</v>
      </c>
      <c r="AB15" s="18">
        <v>7616467.8300000001</v>
      </c>
      <c r="AC15" s="4">
        <v>12362317.16</v>
      </c>
      <c r="AD15" t="s">
        <v>21</v>
      </c>
    </row>
    <row r="16" spans="1:30" x14ac:dyDescent="0.25">
      <c r="A16" s="20">
        <v>71</v>
      </c>
      <c r="B16" t="s">
        <v>12</v>
      </c>
      <c r="C16" t="s">
        <v>264</v>
      </c>
      <c r="D16" t="s">
        <v>9</v>
      </c>
      <c r="E16" t="s">
        <v>15</v>
      </c>
      <c r="F16" t="s">
        <v>24</v>
      </c>
      <c r="G16" s="2">
        <v>8812435600</v>
      </c>
      <c r="H16" s="2">
        <v>0</v>
      </c>
      <c r="I16" s="2">
        <v>8812435600</v>
      </c>
      <c r="J16" s="2">
        <v>24027714</v>
      </c>
      <c r="K16" s="2">
        <v>0</v>
      </c>
      <c r="L16" s="2">
        <v>24027714</v>
      </c>
      <c r="M16" s="2">
        <v>20502739.760000002</v>
      </c>
      <c r="N16" s="2">
        <v>0</v>
      </c>
      <c r="O16" s="2">
        <v>20502739.760000002</v>
      </c>
      <c r="P16" s="15">
        <v>0.1</v>
      </c>
      <c r="Q16" s="2">
        <v>0</v>
      </c>
      <c r="R16" s="13">
        <v>0.1</v>
      </c>
      <c r="S16" s="15">
        <v>0</v>
      </c>
      <c r="T16" s="2">
        <v>2050273.976</v>
      </c>
      <c r="U16" s="2">
        <v>0</v>
      </c>
      <c r="V16" s="2">
        <v>212700480.28</v>
      </c>
      <c r="W16" s="2">
        <v>0</v>
      </c>
      <c r="X16" s="2">
        <v>212700480.28</v>
      </c>
      <c r="Y16" s="2">
        <v>153443836800</v>
      </c>
      <c r="Z16" s="2">
        <v>0</v>
      </c>
      <c r="AA16" s="2">
        <v>153443836800</v>
      </c>
      <c r="AB16" s="18">
        <v>8508019.2112000007</v>
      </c>
      <c r="AC16" s="4">
        <v>10558293.187200001</v>
      </c>
      <c r="AD16" t="s">
        <v>16</v>
      </c>
    </row>
    <row r="17" spans="1:30" x14ac:dyDescent="0.25">
      <c r="A17" s="20">
        <v>116</v>
      </c>
      <c r="B17" t="s">
        <v>147</v>
      </c>
      <c r="C17" t="s">
        <v>264</v>
      </c>
      <c r="D17" t="s">
        <v>2</v>
      </c>
      <c r="E17" t="s">
        <v>8</v>
      </c>
      <c r="F17" t="s">
        <v>25</v>
      </c>
      <c r="G17" s="2">
        <v>6612682000</v>
      </c>
      <c r="H17" s="2">
        <v>2380175000</v>
      </c>
      <c r="I17" s="2">
        <v>4232507000</v>
      </c>
      <c r="J17" s="2">
        <v>16537998</v>
      </c>
      <c r="K17" s="2">
        <v>7578429</v>
      </c>
      <c r="L17" s="2">
        <v>8959569</v>
      </c>
      <c r="M17" s="2">
        <v>13892925.199999999</v>
      </c>
      <c r="N17" s="2">
        <v>6626359</v>
      </c>
      <c r="O17" s="2">
        <v>7266566.2000000002</v>
      </c>
      <c r="P17" s="15">
        <v>0</v>
      </c>
      <c r="Q17" s="2">
        <v>0</v>
      </c>
      <c r="R17" s="13">
        <v>0</v>
      </c>
      <c r="S17" s="15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0</v>
      </c>
      <c r="AD17" t="s">
        <v>42</v>
      </c>
    </row>
    <row r="18" spans="1:30" x14ac:dyDescent="0.25">
      <c r="A18" s="20">
        <v>123</v>
      </c>
      <c r="B18" t="s">
        <v>12</v>
      </c>
      <c r="C18" t="s">
        <v>264</v>
      </c>
      <c r="D18" t="s">
        <v>9</v>
      </c>
      <c r="E18" t="s">
        <v>15</v>
      </c>
      <c r="F18" t="s">
        <v>26</v>
      </c>
      <c r="G18" s="2">
        <v>32456197000</v>
      </c>
      <c r="H18" s="2">
        <v>0</v>
      </c>
      <c r="I18" s="2">
        <v>32456197000</v>
      </c>
      <c r="J18" s="2">
        <v>77539978</v>
      </c>
      <c r="K18" s="2">
        <v>0</v>
      </c>
      <c r="L18" s="2">
        <v>77539978</v>
      </c>
      <c r="M18" s="2">
        <v>64557499.200000003</v>
      </c>
      <c r="N18" s="2">
        <v>0</v>
      </c>
      <c r="O18" s="2">
        <v>64557499.200000003</v>
      </c>
      <c r="P18" s="15">
        <v>0.1</v>
      </c>
      <c r="Q18" s="2">
        <v>0</v>
      </c>
      <c r="R18" s="13">
        <v>0.2</v>
      </c>
      <c r="S18" s="15">
        <v>0</v>
      </c>
      <c r="T18" s="2">
        <v>12911499.84</v>
      </c>
      <c r="U18" s="2">
        <v>0</v>
      </c>
      <c r="V18" s="2">
        <v>64864447</v>
      </c>
      <c r="W18" s="2">
        <v>0</v>
      </c>
      <c r="X18" s="2">
        <v>64864447</v>
      </c>
      <c r="Y18" s="2">
        <v>31895715000</v>
      </c>
      <c r="Z18" s="2">
        <v>0</v>
      </c>
      <c r="AA18" s="2">
        <v>31895715000</v>
      </c>
      <c r="AB18" s="18">
        <v>0</v>
      </c>
      <c r="AC18" s="4">
        <v>12911499.84</v>
      </c>
      <c r="AD18" t="s">
        <v>16</v>
      </c>
    </row>
    <row r="19" spans="1:30" x14ac:dyDescent="0.25">
      <c r="A19" s="20">
        <v>135</v>
      </c>
      <c r="B19" t="s">
        <v>12</v>
      </c>
      <c r="C19" t="s">
        <v>264</v>
      </c>
      <c r="D19" t="s">
        <v>9</v>
      </c>
      <c r="E19" t="s">
        <v>27</v>
      </c>
      <c r="F19" t="s">
        <v>28</v>
      </c>
      <c r="G19" s="2">
        <v>6518928000</v>
      </c>
      <c r="H19" s="2">
        <v>0</v>
      </c>
      <c r="I19" s="2">
        <v>6518928000</v>
      </c>
      <c r="J19" s="2">
        <v>17413694</v>
      </c>
      <c r="K19" s="2">
        <v>0</v>
      </c>
      <c r="L19" s="2">
        <v>17413694</v>
      </c>
      <c r="M19" s="2">
        <v>14806122.800000001</v>
      </c>
      <c r="N19" s="2">
        <v>0</v>
      </c>
      <c r="O19" s="2">
        <v>14806122.800000001</v>
      </c>
      <c r="P19" s="15">
        <v>0</v>
      </c>
      <c r="Q19" s="2">
        <v>0</v>
      </c>
      <c r="R19" s="13">
        <v>0</v>
      </c>
      <c r="S19" s="15">
        <v>0</v>
      </c>
      <c r="T19" s="2">
        <v>0</v>
      </c>
      <c r="U19" s="2">
        <v>0</v>
      </c>
      <c r="V19" s="2">
        <v>186110668.96000001</v>
      </c>
      <c r="W19" s="2">
        <v>0</v>
      </c>
      <c r="X19" s="2">
        <v>186110668.96000001</v>
      </c>
      <c r="Y19" s="2">
        <v>120121880100</v>
      </c>
      <c r="Z19" s="2">
        <v>0</v>
      </c>
      <c r="AA19" s="2">
        <v>120121880100</v>
      </c>
      <c r="AB19" s="18">
        <v>5583320.0687999995</v>
      </c>
      <c r="AC19" s="4">
        <v>5583320.0687999995</v>
      </c>
      <c r="AD19" t="s">
        <v>29</v>
      </c>
    </row>
    <row r="20" spans="1:30" x14ac:dyDescent="0.25">
      <c r="A20" s="20">
        <v>136</v>
      </c>
      <c r="B20" t="s">
        <v>0</v>
      </c>
      <c r="C20" t="s">
        <v>1</v>
      </c>
      <c r="D20" t="s">
        <v>9</v>
      </c>
      <c r="E20" t="s">
        <v>367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148</v>
      </c>
    </row>
    <row r="21" spans="1:30" x14ac:dyDescent="0.25">
      <c r="A21" s="20">
        <v>146</v>
      </c>
      <c r="B21" t="s">
        <v>0</v>
      </c>
      <c r="C21" t="s">
        <v>1</v>
      </c>
      <c r="D21" t="s">
        <v>9</v>
      </c>
      <c r="E21" t="s">
        <v>368</v>
      </c>
      <c r="F21" t="s">
        <v>23</v>
      </c>
      <c r="G21" s="2">
        <v>56980000</v>
      </c>
      <c r="H21" s="2">
        <v>0</v>
      </c>
      <c r="I21" s="2">
        <v>56980000</v>
      </c>
      <c r="J21" s="2">
        <v>199430</v>
      </c>
      <c r="K21" s="2">
        <v>0</v>
      </c>
      <c r="L21" s="2">
        <v>199430</v>
      </c>
      <c r="M21" s="2">
        <v>176638</v>
      </c>
      <c r="N21" s="2">
        <v>0</v>
      </c>
      <c r="O21" s="2">
        <v>176638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148</v>
      </c>
    </row>
    <row r="22" spans="1:30" x14ac:dyDescent="0.25">
      <c r="A22" s="20">
        <v>162</v>
      </c>
      <c r="B22" t="s">
        <v>12</v>
      </c>
      <c r="C22" t="s">
        <v>264</v>
      </c>
      <c r="D22" t="s">
        <v>9</v>
      </c>
      <c r="E22" t="s">
        <v>27</v>
      </c>
      <c r="F22" t="s">
        <v>32</v>
      </c>
      <c r="G22" s="2">
        <v>4763247000</v>
      </c>
      <c r="H22" s="2">
        <v>0</v>
      </c>
      <c r="I22" s="2">
        <v>4763247000</v>
      </c>
      <c r="J22" s="2">
        <v>12438059</v>
      </c>
      <c r="K22" s="2">
        <v>0</v>
      </c>
      <c r="L22" s="2">
        <v>12438059</v>
      </c>
      <c r="M22" s="2">
        <v>10532760.199999999</v>
      </c>
      <c r="N22" s="2">
        <v>0</v>
      </c>
      <c r="O22" s="2">
        <v>10532760.199999999</v>
      </c>
      <c r="P22" s="15">
        <v>0</v>
      </c>
      <c r="Q22" s="2">
        <v>0</v>
      </c>
      <c r="R22" s="13">
        <v>0</v>
      </c>
      <c r="S22" s="15">
        <v>0</v>
      </c>
      <c r="T22" s="2">
        <v>0</v>
      </c>
      <c r="U22" s="2">
        <v>0</v>
      </c>
      <c r="V22" s="2">
        <v>171227737.40000001</v>
      </c>
      <c r="W22" s="2">
        <v>0</v>
      </c>
      <c r="X22" s="2">
        <v>171227737.40000001</v>
      </c>
      <c r="Y22" s="2">
        <v>93567059000</v>
      </c>
      <c r="Z22" s="2">
        <v>0</v>
      </c>
      <c r="AA22" s="2">
        <v>93567059000</v>
      </c>
      <c r="AB22" s="18">
        <v>5136832.1220000004</v>
      </c>
      <c r="AC22" s="4">
        <v>5136832.1220000004</v>
      </c>
      <c r="AD22" t="s">
        <v>29</v>
      </c>
    </row>
    <row r="23" spans="1:30" x14ac:dyDescent="0.25">
      <c r="A23" s="20">
        <v>168</v>
      </c>
      <c r="B23" t="s">
        <v>147</v>
      </c>
      <c r="C23" t="s">
        <v>264</v>
      </c>
      <c r="D23" t="s">
        <v>9</v>
      </c>
      <c r="E23" t="s">
        <v>367</v>
      </c>
      <c r="F23" t="s">
        <v>34</v>
      </c>
      <c r="G23" s="2">
        <v>9197118000</v>
      </c>
      <c r="H23" s="2">
        <v>0</v>
      </c>
      <c r="I23" s="2">
        <v>9197118000</v>
      </c>
      <c r="J23" s="2">
        <v>23719500</v>
      </c>
      <c r="K23" s="2">
        <v>0</v>
      </c>
      <c r="L23" s="2">
        <v>23719500</v>
      </c>
      <c r="M23" s="2">
        <v>20040652.800000001</v>
      </c>
      <c r="N23" s="2">
        <v>0</v>
      </c>
      <c r="O23" s="2">
        <v>20040652.800000001</v>
      </c>
      <c r="P23" s="15">
        <v>0.1</v>
      </c>
      <c r="Q23" s="2">
        <v>0</v>
      </c>
      <c r="R23" s="13">
        <v>0.1</v>
      </c>
      <c r="S23" s="15">
        <v>0</v>
      </c>
      <c r="T23" s="2">
        <v>2004065.28</v>
      </c>
      <c r="U23" s="2">
        <v>2000000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4004065.2799999998</v>
      </c>
      <c r="AD23" t="s">
        <v>35</v>
      </c>
    </row>
    <row r="24" spans="1:30" x14ac:dyDescent="0.25">
      <c r="A24" s="20">
        <v>172</v>
      </c>
      <c r="B24" t="s">
        <v>147</v>
      </c>
      <c r="C24" t="s">
        <v>264</v>
      </c>
      <c r="D24" t="s">
        <v>9</v>
      </c>
      <c r="E24" t="s">
        <v>15</v>
      </c>
      <c r="F24" t="s">
        <v>36</v>
      </c>
      <c r="G24" s="2">
        <v>30513207000</v>
      </c>
      <c r="H24" s="2">
        <v>0</v>
      </c>
      <c r="I24" s="2">
        <v>30513207000</v>
      </c>
      <c r="J24" s="2">
        <v>64139258</v>
      </c>
      <c r="K24" s="2">
        <v>0</v>
      </c>
      <c r="L24" s="2">
        <v>64139258</v>
      </c>
      <c r="M24" s="2">
        <v>51933975.200000003</v>
      </c>
      <c r="N24" s="2">
        <v>0</v>
      </c>
      <c r="O24" s="2">
        <v>51933975.200000003</v>
      </c>
      <c r="P24" s="15">
        <v>0.1</v>
      </c>
      <c r="Q24" s="2">
        <v>0</v>
      </c>
      <c r="R24" s="13">
        <v>0.15</v>
      </c>
      <c r="S24" s="15">
        <v>0</v>
      </c>
      <c r="T24" s="2">
        <v>7790096.2800000003</v>
      </c>
      <c r="U24" s="2">
        <v>3000000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10790096.279999999</v>
      </c>
      <c r="AD24" t="s">
        <v>17</v>
      </c>
    </row>
    <row r="25" spans="1:30" x14ac:dyDescent="0.25">
      <c r="A25" s="20">
        <v>179</v>
      </c>
      <c r="B25" t="s">
        <v>0</v>
      </c>
      <c r="C25" t="s">
        <v>1</v>
      </c>
      <c r="D25" t="s">
        <v>9</v>
      </c>
      <c r="E25" t="s">
        <v>27</v>
      </c>
      <c r="F25" t="s">
        <v>29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5">
        <v>0</v>
      </c>
      <c r="Q25" s="2">
        <v>0</v>
      </c>
      <c r="R25" s="13">
        <v>0</v>
      </c>
      <c r="S25" s="15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0</v>
      </c>
      <c r="AD25" t="s">
        <v>148</v>
      </c>
    </row>
    <row r="26" spans="1:30" x14ac:dyDescent="0.25">
      <c r="A26" s="20">
        <v>201</v>
      </c>
      <c r="B26" t="s">
        <v>12</v>
      </c>
      <c r="C26" t="s">
        <v>264</v>
      </c>
      <c r="D26" t="s">
        <v>2</v>
      </c>
      <c r="E26" t="s">
        <v>8</v>
      </c>
      <c r="F26" t="s">
        <v>33</v>
      </c>
      <c r="G26" s="2">
        <v>15849128000</v>
      </c>
      <c r="H26" s="2">
        <v>5493770000</v>
      </c>
      <c r="I26" s="2">
        <v>10355358000</v>
      </c>
      <c r="J26" s="2">
        <v>34077574</v>
      </c>
      <c r="K26" s="2">
        <v>9229295</v>
      </c>
      <c r="L26" s="2">
        <v>24848279</v>
      </c>
      <c r="M26" s="2">
        <v>27737922.800000001</v>
      </c>
      <c r="N26" s="2">
        <v>7031787</v>
      </c>
      <c r="O26" s="2">
        <v>20706135.800000001</v>
      </c>
      <c r="P26" s="15">
        <v>0.1</v>
      </c>
      <c r="Q26" s="2">
        <v>703178.7</v>
      </c>
      <c r="R26" s="13">
        <v>0.1</v>
      </c>
      <c r="S26" s="15">
        <v>0</v>
      </c>
      <c r="T26" s="2">
        <v>2070613.58</v>
      </c>
      <c r="U26" s="2">
        <v>0</v>
      </c>
      <c r="V26" s="2">
        <v>194855396.40000001</v>
      </c>
      <c r="W26" s="2">
        <v>19234057.399999999</v>
      </c>
      <c r="X26" s="2">
        <v>175621339</v>
      </c>
      <c r="Y26" s="2">
        <v>135334789000</v>
      </c>
      <c r="Z26" s="2">
        <v>8993104000</v>
      </c>
      <c r="AA26" s="2">
        <v>126341685000</v>
      </c>
      <c r="AB26" s="18">
        <v>5460980.7439999999</v>
      </c>
      <c r="AC26" s="4">
        <v>8234773.0240000002</v>
      </c>
      <c r="AD26" t="s">
        <v>14</v>
      </c>
    </row>
    <row r="27" spans="1:30" x14ac:dyDescent="0.25">
      <c r="A27" s="20">
        <v>202</v>
      </c>
      <c r="B27" t="s">
        <v>12</v>
      </c>
      <c r="C27" t="s">
        <v>264</v>
      </c>
      <c r="D27" t="s">
        <v>2</v>
      </c>
      <c r="E27" t="s">
        <v>4</v>
      </c>
      <c r="F27" t="s">
        <v>6</v>
      </c>
      <c r="G27" s="2">
        <v>47875811500</v>
      </c>
      <c r="H27" s="2">
        <v>26426223500</v>
      </c>
      <c r="I27" s="2">
        <v>21449588000</v>
      </c>
      <c r="J27" s="2">
        <v>95344339</v>
      </c>
      <c r="K27" s="2">
        <v>51184273</v>
      </c>
      <c r="L27" s="2">
        <v>44160066</v>
      </c>
      <c r="M27" s="2">
        <v>76194014.400000006</v>
      </c>
      <c r="N27" s="2">
        <v>40613783.600000001</v>
      </c>
      <c r="O27" s="2">
        <v>35580230.799999997</v>
      </c>
      <c r="P27" s="15">
        <v>0.1</v>
      </c>
      <c r="Q27" s="2">
        <v>4061378.36</v>
      </c>
      <c r="R27" s="13">
        <v>0.2</v>
      </c>
      <c r="S27" s="15">
        <v>0</v>
      </c>
      <c r="T27" s="2">
        <v>7116046.1600000001</v>
      </c>
      <c r="U27" s="2">
        <v>0</v>
      </c>
      <c r="V27" s="2">
        <v>180385850.44</v>
      </c>
      <c r="W27" s="2">
        <v>49448858</v>
      </c>
      <c r="X27" s="2">
        <v>130936992.44</v>
      </c>
      <c r="Y27" s="2">
        <v>108365208900</v>
      </c>
      <c r="Z27" s="2">
        <v>25301875000</v>
      </c>
      <c r="AA27" s="2">
        <v>83063333900</v>
      </c>
      <c r="AB27" s="18">
        <v>4422598.3531999998</v>
      </c>
      <c r="AC27" s="4">
        <v>15600022.873199999</v>
      </c>
      <c r="AD27" t="s">
        <v>21</v>
      </c>
    </row>
    <row r="28" spans="1:30" x14ac:dyDescent="0.25">
      <c r="A28" s="20">
        <v>207</v>
      </c>
      <c r="B28" t="s">
        <v>147</v>
      </c>
      <c r="C28" t="s">
        <v>264</v>
      </c>
      <c r="D28" t="s">
        <v>2</v>
      </c>
      <c r="E28" t="s">
        <v>8</v>
      </c>
      <c r="F28" t="s">
        <v>37</v>
      </c>
      <c r="G28" s="2">
        <v>26420227100</v>
      </c>
      <c r="H28" s="2">
        <v>2515207100</v>
      </c>
      <c r="I28" s="2">
        <v>23905020000</v>
      </c>
      <c r="J28" s="2">
        <v>62253292</v>
      </c>
      <c r="K28" s="2">
        <v>7675716</v>
      </c>
      <c r="L28" s="2">
        <v>54577576</v>
      </c>
      <c r="M28" s="2">
        <v>51685201.159999996</v>
      </c>
      <c r="N28" s="2">
        <v>6669633.1600000001</v>
      </c>
      <c r="O28" s="2">
        <v>45015568</v>
      </c>
      <c r="P28" s="15">
        <v>0.1</v>
      </c>
      <c r="Q28" s="2">
        <v>666963.31599999999</v>
      </c>
      <c r="R28" s="13">
        <v>0.15</v>
      </c>
      <c r="S28" s="15">
        <v>0</v>
      </c>
      <c r="T28" s="2">
        <v>6752335.2000000002</v>
      </c>
      <c r="U28" s="2">
        <v>3000000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10419298.516000001</v>
      </c>
      <c r="AD28" t="s">
        <v>38</v>
      </c>
    </row>
    <row r="29" spans="1:30" x14ac:dyDescent="0.25">
      <c r="A29" s="20">
        <v>208</v>
      </c>
      <c r="B29" t="s">
        <v>12</v>
      </c>
      <c r="C29" t="s">
        <v>264</v>
      </c>
      <c r="D29" t="s">
        <v>2</v>
      </c>
      <c r="E29" t="s">
        <v>8</v>
      </c>
      <c r="F29" t="s">
        <v>38</v>
      </c>
      <c r="G29" s="2">
        <v>11698890000</v>
      </c>
      <c r="H29" s="2">
        <v>697120000</v>
      </c>
      <c r="I29" s="2">
        <v>11001770000</v>
      </c>
      <c r="J29" s="2">
        <v>30681855</v>
      </c>
      <c r="K29" s="2">
        <v>1869920</v>
      </c>
      <c r="L29" s="2">
        <v>28811935</v>
      </c>
      <c r="M29" s="2">
        <v>26002299</v>
      </c>
      <c r="N29" s="2">
        <v>1591072</v>
      </c>
      <c r="O29" s="2">
        <v>24411227</v>
      </c>
      <c r="P29" s="15">
        <v>0.1</v>
      </c>
      <c r="Q29" s="2">
        <v>159107.20000000001</v>
      </c>
      <c r="R29" s="13">
        <v>0.1</v>
      </c>
      <c r="S29" s="15">
        <v>0</v>
      </c>
      <c r="T29" s="2">
        <v>2441122.7000000002</v>
      </c>
      <c r="U29" s="2">
        <v>0</v>
      </c>
      <c r="V29" s="2">
        <v>231734477.16</v>
      </c>
      <c r="W29" s="2">
        <v>16692772.359999999</v>
      </c>
      <c r="X29" s="2">
        <v>215041704.80000001</v>
      </c>
      <c r="Y29" s="2">
        <v>129737507100</v>
      </c>
      <c r="Z29" s="2">
        <v>6350584100</v>
      </c>
      <c r="AA29" s="2">
        <v>123386923000</v>
      </c>
      <c r="AB29" s="18">
        <v>8768595.9155999999</v>
      </c>
      <c r="AC29" s="4">
        <v>11368825.8156</v>
      </c>
      <c r="AD29" t="s">
        <v>14</v>
      </c>
    </row>
    <row r="30" spans="1:30" x14ac:dyDescent="0.25">
      <c r="A30" s="20">
        <v>209</v>
      </c>
      <c r="B30" t="s">
        <v>12</v>
      </c>
      <c r="C30" t="s">
        <v>264</v>
      </c>
      <c r="D30" t="s">
        <v>9</v>
      </c>
      <c r="E30" t="s">
        <v>15</v>
      </c>
      <c r="F30" t="s">
        <v>19</v>
      </c>
      <c r="G30" s="2">
        <v>14439302000</v>
      </c>
      <c r="H30" s="2">
        <v>0</v>
      </c>
      <c r="I30" s="2">
        <v>14439302000</v>
      </c>
      <c r="J30" s="2">
        <v>32117379</v>
      </c>
      <c r="K30" s="2">
        <v>0</v>
      </c>
      <c r="L30" s="2">
        <v>32117379</v>
      </c>
      <c r="M30" s="2">
        <v>26341658.199999999</v>
      </c>
      <c r="N30" s="2">
        <v>0</v>
      </c>
      <c r="O30" s="2">
        <v>26341658.199999999</v>
      </c>
      <c r="P30" s="15">
        <v>0.1</v>
      </c>
      <c r="Q30" s="2">
        <v>0</v>
      </c>
      <c r="R30" s="13">
        <v>0.1</v>
      </c>
      <c r="S30" s="15">
        <v>0</v>
      </c>
      <c r="T30" s="2">
        <v>2634165.8199999998</v>
      </c>
      <c r="U30" s="2">
        <v>0</v>
      </c>
      <c r="V30" s="2">
        <v>110198190.36</v>
      </c>
      <c r="W30" s="2">
        <v>0</v>
      </c>
      <c r="X30" s="2">
        <v>110198190.36</v>
      </c>
      <c r="Y30" s="2">
        <v>63306986600</v>
      </c>
      <c r="Z30" s="2">
        <v>0</v>
      </c>
      <c r="AA30" s="2">
        <v>63306986600</v>
      </c>
      <c r="AB30" s="18">
        <v>0</v>
      </c>
      <c r="AC30" s="4">
        <v>2634165.8199999998</v>
      </c>
      <c r="AD30" t="s">
        <v>16</v>
      </c>
    </row>
    <row r="31" spans="1:30" x14ac:dyDescent="0.25">
      <c r="A31" s="20">
        <v>216</v>
      </c>
      <c r="B31" t="s">
        <v>12</v>
      </c>
      <c r="C31" t="s">
        <v>264</v>
      </c>
      <c r="D31" t="s">
        <v>9</v>
      </c>
      <c r="E31" t="s">
        <v>368</v>
      </c>
      <c r="F31" t="s">
        <v>39</v>
      </c>
      <c r="G31" s="2">
        <v>89336597000</v>
      </c>
      <c r="H31" s="2">
        <v>0</v>
      </c>
      <c r="I31" s="2">
        <v>89336597000</v>
      </c>
      <c r="J31" s="2">
        <v>157270094</v>
      </c>
      <c r="K31" s="2">
        <v>0</v>
      </c>
      <c r="L31" s="2">
        <v>157270094</v>
      </c>
      <c r="M31" s="2">
        <v>121535455.2</v>
      </c>
      <c r="N31" s="2">
        <v>0</v>
      </c>
      <c r="O31" s="2">
        <v>121535455.2</v>
      </c>
      <c r="P31" s="15">
        <v>0.1</v>
      </c>
      <c r="Q31" s="2">
        <v>0</v>
      </c>
      <c r="R31" s="13">
        <v>0.25</v>
      </c>
      <c r="S31" s="15">
        <v>0</v>
      </c>
      <c r="T31" s="2">
        <v>30383863.800000001</v>
      </c>
      <c r="U31" s="2">
        <v>0</v>
      </c>
      <c r="V31" s="2">
        <v>305758550.80000001</v>
      </c>
      <c r="W31" s="2">
        <v>0</v>
      </c>
      <c r="X31" s="2">
        <v>305758550.80000001</v>
      </c>
      <c r="Y31" s="2">
        <v>216049183000</v>
      </c>
      <c r="Z31" s="2">
        <v>0</v>
      </c>
      <c r="AA31" s="2">
        <v>216049183000</v>
      </c>
      <c r="AB31" s="18">
        <v>12230342.032</v>
      </c>
      <c r="AC31" s="4">
        <v>42614205.832000002</v>
      </c>
      <c r="AD31" t="s">
        <v>23</v>
      </c>
    </row>
    <row r="32" spans="1:30" x14ac:dyDescent="0.25">
      <c r="A32" s="20">
        <v>218</v>
      </c>
      <c r="B32" t="s">
        <v>0</v>
      </c>
      <c r="C32" t="s">
        <v>1</v>
      </c>
      <c r="D32" t="s">
        <v>2</v>
      </c>
      <c r="E32" t="s">
        <v>283</v>
      </c>
      <c r="F32" t="s">
        <v>144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15">
        <v>0</v>
      </c>
      <c r="Q32" s="2">
        <v>0</v>
      </c>
      <c r="R32" s="13">
        <v>0</v>
      </c>
      <c r="S32" s="15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18">
        <v>0</v>
      </c>
      <c r="AC32" s="4">
        <v>0</v>
      </c>
      <c r="AD32" t="s">
        <v>1</v>
      </c>
    </row>
    <row r="33" spans="1:30" x14ac:dyDescent="0.25">
      <c r="A33" s="20">
        <v>219</v>
      </c>
      <c r="B33" t="s">
        <v>147</v>
      </c>
      <c r="C33" t="s">
        <v>264</v>
      </c>
      <c r="D33" t="s">
        <v>2</v>
      </c>
      <c r="E33" t="s">
        <v>4</v>
      </c>
      <c r="F33" t="s">
        <v>40</v>
      </c>
      <c r="G33" s="2">
        <v>20910075000</v>
      </c>
      <c r="H33" s="2">
        <v>6241957000</v>
      </c>
      <c r="I33" s="2">
        <v>14668118000</v>
      </c>
      <c r="J33" s="2">
        <v>50063228</v>
      </c>
      <c r="K33" s="2">
        <v>15402058</v>
      </c>
      <c r="L33" s="2">
        <v>34661170</v>
      </c>
      <c r="M33" s="2">
        <v>41699198</v>
      </c>
      <c r="N33" s="2">
        <v>12905275.199999999</v>
      </c>
      <c r="O33" s="2">
        <v>28793922.800000001</v>
      </c>
      <c r="P33" s="15">
        <v>0.1</v>
      </c>
      <c r="Q33" s="2">
        <v>1290527.52</v>
      </c>
      <c r="R33" s="13">
        <v>0.15</v>
      </c>
      <c r="S33" s="15">
        <v>0</v>
      </c>
      <c r="T33" s="2">
        <v>4319088.42</v>
      </c>
      <c r="U33" s="2">
        <v>3000000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8609615.9399999995</v>
      </c>
      <c r="AD33" t="s">
        <v>6</v>
      </c>
    </row>
    <row r="34" spans="1:30" x14ac:dyDescent="0.25">
      <c r="A34" s="20">
        <v>229</v>
      </c>
      <c r="B34" t="s">
        <v>12</v>
      </c>
      <c r="C34" t="s">
        <v>264</v>
      </c>
      <c r="D34" t="s">
        <v>2</v>
      </c>
      <c r="E34" t="s">
        <v>4</v>
      </c>
      <c r="F34" t="s">
        <v>41</v>
      </c>
      <c r="G34" s="2">
        <v>17671743600</v>
      </c>
      <c r="H34" s="2">
        <v>665415000</v>
      </c>
      <c r="I34" s="2">
        <v>17006328600</v>
      </c>
      <c r="J34" s="2">
        <v>39154555</v>
      </c>
      <c r="K34" s="2">
        <v>2170704</v>
      </c>
      <c r="L34" s="2">
        <v>36983851</v>
      </c>
      <c r="M34" s="2">
        <v>32085857.559999999</v>
      </c>
      <c r="N34" s="2">
        <v>1904538</v>
      </c>
      <c r="O34" s="2">
        <v>30181319.559999999</v>
      </c>
      <c r="P34" s="15">
        <v>0.1</v>
      </c>
      <c r="Q34" s="2">
        <v>190453.8</v>
      </c>
      <c r="R34" s="13">
        <v>0.15</v>
      </c>
      <c r="S34" s="15">
        <v>0</v>
      </c>
      <c r="T34" s="2">
        <v>4527197.9340000004</v>
      </c>
      <c r="U34" s="2">
        <v>0</v>
      </c>
      <c r="V34" s="2">
        <v>190809043.96000001</v>
      </c>
      <c r="W34" s="2">
        <v>27761456.600000001</v>
      </c>
      <c r="X34" s="2">
        <v>163047587.36000001</v>
      </c>
      <c r="Y34" s="2">
        <v>145842777600</v>
      </c>
      <c r="Z34" s="2">
        <v>11429416000</v>
      </c>
      <c r="AA34" s="2">
        <v>134413361600</v>
      </c>
      <c r="AB34" s="18">
        <v>5169042.1868000003</v>
      </c>
      <c r="AC34" s="4">
        <v>9886693.9208000004</v>
      </c>
      <c r="AD34" t="s">
        <v>21</v>
      </c>
    </row>
    <row r="35" spans="1:30" x14ac:dyDescent="0.25">
      <c r="A35" s="20">
        <v>234</v>
      </c>
      <c r="B35" t="s">
        <v>12</v>
      </c>
      <c r="C35" t="s">
        <v>264</v>
      </c>
      <c r="D35" t="s">
        <v>2</v>
      </c>
      <c r="E35" t="s">
        <v>8</v>
      </c>
      <c r="F35" t="s">
        <v>42</v>
      </c>
      <c r="G35" s="2">
        <v>2607229000</v>
      </c>
      <c r="H35" s="2">
        <v>943188000</v>
      </c>
      <c r="I35" s="2">
        <v>1664041000</v>
      </c>
      <c r="J35" s="2">
        <v>8372324</v>
      </c>
      <c r="K35" s="2">
        <v>3244362</v>
      </c>
      <c r="L35" s="2">
        <v>5127962</v>
      </c>
      <c r="M35" s="2">
        <v>7329432.4000000004</v>
      </c>
      <c r="N35" s="2">
        <v>2867086.8</v>
      </c>
      <c r="O35" s="2">
        <v>4462345.5999999996</v>
      </c>
      <c r="P35" s="15">
        <v>0</v>
      </c>
      <c r="Q35" s="2">
        <v>0</v>
      </c>
      <c r="R35" s="13">
        <v>0</v>
      </c>
      <c r="S35" s="15">
        <v>0</v>
      </c>
      <c r="T35" s="2">
        <v>0</v>
      </c>
      <c r="U35" s="2">
        <v>0</v>
      </c>
      <c r="V35" s="2">
        <v>306473493.39999998</v>
      </c>
      <c r="W35" s="2">
        <v>15806625.6</v>
      </c>
      <c r="X35" s="2">
        <v>290666867.80000001</v>
      </c>
      <c r="Y35" s="2">
        <v>211206669000</v>
      </c>
      <c r="Z35" s="2">
        <v>8176061000</v>
      </c>
      <c r="AA35" s="2">
        <v>203030608000</v>
      </c>
      <c r="AB35" s="18">
        <v>11784740.968</v>
      </c>
      <c r="AC35" s="4">
        <v>11784740.968</v>
      </c>
      <c r="AD35" t="s">
        <v>14</v>
      </c>
    </row>
    <row r="36" spans="1:30" x14ac:dyDescent="0.25">
      <c r="A36" s="20">
        <v>277</v>
      </c>
      <c r="B36" t="s">
        <v>12</v>
      </c>
      <c r="C36" t="s">
        <v>264</v>
      </c>
      <c r="D36" t="s">
        <v>2</v>
      </c>
      <c r="E36" t="s">
        <v>283</v>
      </c>
      <c r="F36" t="s">
        <v>43</v>
      </c>
      <c r="G36" s="2">
        <v>10668929000</v>
      </c>
      <c r="H36" s="2">
        <v>5064504000</v>
      </c>
      <c r="I36" s="2">
        <v>5604425000</v>
      </c>
      <c r="J36" s="2">
        <v>24455794</v>
      </c>
      <c r="K36" s="2">
        <v>11061247</v>
      </c>
      <c r="L36" s="2">
        <v>13394547</v>
      </c>
      <c r="M36" s="2">
        <v>20188222.399999999</v>
      </c>
      <c r="N36" s="2">
        <v>9035445.4000000004</v>
      </c>
      <c r="O36" s="2">
        <v>11152777</v>
      </c>
      <c r="P36" s="15">
        <v>0.1</v>
      </c>
      <c r="Q36" s="2">
        <v>903544.54</v>
      </c>
      <c r="R36" s="13">
        <v>0.1</v>
      </c>
      <c r="S36" s="15">
        <v>0</v>
      </c>
      <c r="T36" s="2">
        <v>1115277.7</v>
      </c>
      <c r="U36" s="2">
        <v>0</v>
      </c>
      <c r="V36" s="2">
        <v>167206778.72</v>
      </c>
      <c r="W36" s="2">
        <v>40340812.600000001</v>
      </c>
      <c r="X36" s="2">
        <v>126865966.12</v>
      </c>
      <c r="Y36" s="2">
        <v>102079648200</v>
      </c>
      <c r="Z36" s="2">
        <v>27163931000</v>
      </c>
      <c r="AA36" s="2">
        <v>74915717200</v>
      </c>
      <c r="AB36" s="18">
        <v>4209387.1096000001</v>
      </c>
      <c r="AC36" s="4">
        <v>6228209.3496000003</v>
      </c>
      <c r="AD36" t="s">
        <v>3</v>
      </c>
    </row>
    <row r="37" spans="1:30" x14ac:dyDescent="0.25">
      <c r="A37" s="20">
        <v>280</v>
      </c>
      <c r="B37" t="s">
        <v>147</v>
      </c>
      <c r="C37" t="s">
        <v>264</v>
      </c>
      <c r="D37" t="s">
        <v>2</v>
      </c>
      <c r="E37" t="s">
        <v>284</v>
      </c>
      <c r="F37" t="s">
        <v>44</v>
      </c>
      <c r="G37" s="2">
        <v>2576980000</v>
      </c>
      <c r="H37" s="2">
        <v>54600000</v>
      </c>
      <c r="I37" s="2">
        <v>2522380000</v>
      </c>
      <c r="J37" s="2">
        <v>7706981</v>
      </c>
      <c r="K37" s="2">
        <v>191100</v>
      </c>
      <c r="L37" s="2">
        <v>7515881</v>
      </c>
      <c r="M37" s="2">
        <v>6676189</v>
      </c>
      <c r="N37" s="2">
        <v>169260</v>
      </c>
      <c r="O37" s="2">
        <v>6506929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87</v>
      </c>
    </row>
    <row r="38" spans="1:30" x14ac:dyDescent="0.25">
      <c r="A38" s="20">
        <v>283</v>
      </c>
      <c r="B38" t="s">
        <v>0</v>
      </c>
      <c r="C38" t="s">
        <v>1</v>
      </c>
      <c r="D38" t="s">
        <v>2</v>
      </c>
      <c r="E38" t="s">
        <v>538</v>
      </c>
      <c r="F38" t="s">
        <v>45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144</v>
      </c>
    </row>
    <row r="39" spans="1:30" x14ac:dyDescent="0.25">
      <c r="A39" s="20">
        <v>287</v>
      </c>
      <c r="B39" t="s">
        <v>12</v>
      </c>
      <c r="C39" t="s">
        <v>264</v>
      </c>
      <c r="D39" t="s">
        <v>2</v>
      </c>
      <c r="E39" t="s">
        <v>8</v>
      </c>
      <c r="F39" t="s">
        <v>46</v>
      </c>
      <c r="G39" s="2">
        <v>13948571000</v>
      </c>
      <c r="H39" s="2">
        <v>10906230000</v>
      </c>
      <c r="I39" s="2">
        <v>3042341000</v>
      </c>
      <c r="J39" s="2">
        <v>30626268</v>
      </c>
      <c r="K39" s="2">
        <v>22798009</v>
      </c>
      <c r="L39" s="2">
        <v>7828259</v>
      </c>
      <c r="M39" s="2">
        <v>25046839.600000001</v>
      </c>
      <c r="N39" s="2">
        <v>18435517</v>
      </c>
      <c r="O39" s="2">
        <v>6611322.5999999996</v>
      </c>
      <c r="P39" s="15">
        <v>0.1</v>
      </c>
      <c r="Q39" s="2">
        <v>1843551.7</v>
      </c>
      <c r="R39" s="13">
        <v>0.1</v>
      </c>
      <c r="S39" s="15">
        <v>0</v>
      </c>
      <c r="T39" s="2">
        <v>661132.26</v>
      </c>
      <c r="U39" s="2">
        <v>0</v>
      </c>
      <c r="V39" s="2">
        <v>123649090.2</v>
      </c>
      <c r="W39" s="2">
        <v>5516350</v>
      </c>
      <c r="X39" s="2">
        <v>118132740.2</v>
      </c>
      <c r="Y39" s="2">
        <v>71774627000</v>
      </c>
      <c r="Z39" s="2">
        <v>1888840000</v>
      </c>
      <c r="AA39" s="2">
        <v>69885787000</v>
      </c>
      <c r="AB39" s="18">
        <v>0</v>
      </c>
      <c r="AC39" s="4">
        <v>2504683.96</v>
      </c>
      <c r="AD39" t="s">
        <v>14</v>
      </c>
    </row>
    <row r="40" spans="1:30" x14ac:dyDescent="0.25">
      <c r="A40" s="20">
        <v>294</v>
      </c>
      <c r="B40" t="s">
        <v>12</v>
      </c>
      <c r="C40" t="s">
        <v>264</v>
      </c>
      <c r="D40" t="s">
        <v>2</v>
      </c>
      <c r="E40" t="s">
        <v>4</v>
      </c>
      <c r="F40" t="s">
        <v>48</v>
      </c>
      <c r="G40" s="2">
        <v>42883919000</v>
      </c>
      <c r="H40" s="2">
        <v>335660000</v>
      </c>
      <c r="I40" s="2">
        <v>42548259000</v>
      </c>
      <c r="J40" s="2">
        <v>97017208</v>
      </c>
      <c r="K40" s="2">
        <v>1117061</v>
      </c>
      <c r="L40" s="2">
        <v>95900147</v>
      </c>
      <c r="M40" s="2">
        <v>79863640.400000006</v>
      </c>
      <c r="N40" s="2">
        <v>982797</v>
      </c>
      <c r="O40" s="2">
        <v>78880843.400000006</v>
      </c>
      <c r="P40" s="15">
        <v>0.1</v>
      </c>
      <c r="Q40" s="2">
        <v>98279.7</v>
      </c>
      <c r="R40" s="13">
        <v>0.2</v>
      </c>
      <c r="S40" s="15">
        <v>0</v>
      </c>
      <c r="T40" s="2">
        <v>15776168.68</v>
      </c>
      <c r="U40" s="2">
        <v>0</v>
      </c>
      <c r="V40" s="2">
        <v>83509057.400000006</v>
      </c>
      <c r="W40" s="2">
        <v>11785232.4</v>
      </c>
      <c r="X40" s="2">
        <v>71723825</v>
      </c>
      <c r="Y40" s="2">
        <v>36504164000</v>
      </c>
      <c r="Z40" s="2">
        <v>4818904000</v>
      </c>
      <c r="AA40" s="2">
        <v>31685260000</v>
      </c>
      <c r="AB40" s="18">
        <v>0</v>
      </c>
      <c r="AC40" s="4">
        <v>15874448.380000001</v>
      </c>
      <c r="AD40" t="s">
        <v>21</v>
      </c>
    </row>
    <row r="41" spans="1:30" x14ac:dyDescent="0.25">
      <c r="A41" s="20">
        <v>296</v>
      </c>
      <c r="B41" t="s">
        <v>147</v>
      </c>
      <c r="C41" t="s">
        <v>264</v>
      </c>
      <c r="D41" t="s">
        <v>2</v>
      </c>
      <c r="E41" t="s">
        <v>8</v>
      </c>
      <c r="F41" t="s">
        <v>49</v>
      </c>
      <c r="G41" s="2">
        <v>10550637000</v>
      </c>
      <c r="H41" s="2">
        <v>250090000</v>
      </c>
      <c r="I41" s="2">
        <v>10300547000</v>
      </c>
      <c r="J41" s="2">
        <v>28068221</v>
      </c>
      <c r="K41" s="2">
        <v>875318</v>
      </c>
      <c r="L41" s="2">
        <v>27192903</v>
      </c>
      <c r="M41" s="2">
        <v>23847966.199999999</v>
      </c>
      <c r="N41" s="2">
        <v>775282</v>
      </c>
      <c r="O41" s="2">
        <v>23072684.199999999</v>
      </c>
      <c r="P41" s="15">
        <v>0.1</v>
      </c>
      <c r="Q41" s="2">
        <v>77528.2</v>
      </c>
      <c r="R41" s="13">
        <v>0.1</v>
      </c>
      <c r="S41" s="15">
        <v>0</v>
      </c>
      <c r="T41" s="2">
        <v>2307268.42</v>
      </c>
      <c r="U41" s="2">
        <v>2000000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18">
        <v>0</v>
      </c>
      <c r="AC41" s="4">
        <v>4384796.62</v>
      </c>
      <c r="AD41" t="s">
        <v>46</v>
      </c>
    </row>
    <row r="42" spans="1:30" x14ac:dyDescent="0.25">
      <c r="A42" s="20">
        <v>305</v>
      </c>
      <c r="B42" t="s">
        <v>12</v>
      </c>
      <c r="C42" t="s">
        <v>264</v>
      </c>
      <c r="D42" t="s">
        <v>2</v>
      </c>
      <c r="E42" t="s">
        <v>8</v>
      </c>
      <c r="F42" t="s">
        <v>50</v>
      </c>
      <c r="G42" s="2">
        <v>7196005000</v>
      </c>
      <c r="H42" s="2">
        <v>3073708000</v>
      </c>
      <c r="I42" s="2">
        <v>4122297000</v>
      </c>
      <c r="J42" s="2">
        <v>19029578</v>
      </c>
      <c r="K42" s="2">
        <v>9241947</v>
      </c>
      <c r="L42" s="2">
        <v>9787631</v>
      </c>
      <c r="M42" s="2">
        <v>16151176</v>
      </c>
      <c r="N42" s="2">
        <v>8012463.7999999998</v>
      </c>
      <c r="O42" s="2">
        <v>8138712.2000000002</v>
      </c>
      <c r="P42" s="15">
        <v>0.1</v>
      </c>
      <c r="Q42" s="2">
        <v>801246.38</v>
      </c>
      <c r="R42" s="13">
        <v>0.1</v>
      </c>
      <c r="S42" s="15">
        <v>0</v>
      </c>
      <c r="T42" s="2">
        <v>813871.22</v>
      </c>
      <c r="U42" s="2">
        <v>0</v>
      </c>
      <c r="V42" s="2">
        <v>248616542.19999999</v>
      </c>
      <c r="W42" s="2">
        <v>36691480.399999999</v>
      </c>
      <c r="X42" s="2">
        <v>211925061.80000001</v>
      </c>
      <c r="Y42" s="2">
        <v>131168657000</v>
      </c>
      <c r="Z42" s="2">
        <v>17654904000</v>
      </c>
      <c r="AA42" s="2">
        <v>113513753000</v>
      </c>
      <c r="AB42" s="18">
        <v>8843917.2760000005</v>
      </c>
      <c r="AC42" s="4">
        <v>10459034.876</v>
      </c>
      <c r="AD42" t="s">
        <v>14</v>
      </c>
    </row>
    <row r="43" spans="1:30" x14ac:dyDescent="0.25">
      <c r="A43" s="20">
        <v>317</v>
      </c>
      <c r="B43" t="s">
        <v>147</v>
      </c>
      <c r="C43" t="s">
        <v>264</v>
      </c>
      <c r="D43" t="s">
        <v>2</v>
      </c>
      <c r="E43" t="s">
        <v>8</v>
      </c>
      <c r="F43" t="s">
        <v>51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</v>
      </c>
      <c r="Q43" s="2">
        <v>0</v>
      </c>
      <c r="R43" s="13">
        <v>0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38</v>
      </c>
    </row>
    <row r="44" spans="1:30" x14ac:dyDescent="0.25">
      <c r="A44" s="20">
        <v>322</v>
      </c>
      <c r="B44" t="s">
        <v>147</v>
      </c>
      <c r="C44" t="s">
        <v>264</v>
      </c>
      <c r="D44" t="s">
        <v>2</v>
      </c>
      <c r="E44" t="s">
        <v>8</v>
      </c>
      <c r="F44" t="s">
        <v>52</v>
      </c>
      <c r="G44" s="2">
        <v>4696943000</v>
      </c>
      <c r="H44" s="2">
        <v>0</v>
      </c>
      <c r="I44" s="2">
        <v>4696943000</v>
      </c>
      <c r="J44" s="2">
        <v>14151416</v>
      </c>
      <c r="K44" s="2">
        <v>0</v>
      </c>
      <c r="L44" s="2">
        <v>14151416</v>
      </c>
      <c r="M44" s="2">
        <v>12272638.800000001</v>
      </c>
      <c r="N44" s="2">
        <v>0</v>
      </c>
      <c r="O44" s="2">
        <v>12272638.800000001</v>
      </c>
      <c r="P44" s="15">
        <v>0</v>
      </c>
      <c r="Q44" s="2">
        <v>0</v>
      </c>
      <c r="R44" s="13">
        <v>0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33</v>
      </c>
    </row>
    <row r="45" spans="1:30" x14ac:dyDescent="0.25">
      <c r="A45" s="20">
        <v>333</v>
      </c>
      <c r="B45" t="s">
        <v>147</v>
      </c>
      <c r="C45" t="s">
        <v>264</v>
      </c>
      <c r="D45" t="s">
        <v>2</v>
      </c>
      <c r="E45" t="s">
        <v>8</v>
      </c>
      <c r="F45" t="s">
        <v>53</v>
      </c>
      <c r="G45" s="2">
        <v>5944389000</v>
      </c>
      <c r="H45" s="2">
        <v>1744086000</v>
      </c>
      <c r="I45" s="2">
        <v>4200303000</v>
      </c>
      <c r="J45" s="2">
        <v>18341399</v>
      </c>
      <c r="K45" s="2">
        <v>5362453</v>
      </c>
      <c r="L45" s="2">
        <v>12978946</v>
      </c>
      <c r="M45" s="2">
        <v>15963643.4</v>
      </c>
      <c r="N45" s="2">
        <v>4664818.5999999996</v>
      </c>
      <c r="O45" s="2">
        <v>11298824.800000001</v>
      </c>
      <c r="P45" s="15">
        <v>0.1</v>
      </c>
      <c r="Q45" s="2">
        <v>466481.86</v>
      </c>
      <c r="R45" s="13">
        <v>0.1</v>
      </c>
      <c r="S45" s="15">
        <v>0</v>
      </c>
      <c r="T45" s="2">
        <v>1129882.48</v>
      </c>
      <c r="U45" s="2">
        <v>1000000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2596364.34</v>
      </c>
      <c r="AD45" t="s">
        <v>33</v>
      </c>
    </row>
    <row r="46" spans="1:30" x14ac:dyDescent="0.25">
      <c r="A46" s="20">
        <v>339</v>
      </c>
      <c r="B46" t="s">
        <v>147</v>
      </c>
      <c r="C46" t="s">
        <v>264</v>
      </c>
      <c r="D46" t="s">
        <v>9</v>
      </c>
      <c r="E46" t="s">
        <v>27</v>
      </c>
      <c r="F46" t="s">
        <v>54</v>
      </c>
      <c r="G46" s="2">
        <v>2249282000</v>
      </c>
      <c r="H46" s="2">
        <v>0</v>
      </c>
      <c r="I46" s="2">
        <v>2249282000</v>
      </c>
      <c r="J46" s="2">
        <v>6187393</v>
      </c>
      <c r="K46" s="2">
        <v>0</v>
      </c>
      <c r="L46" s="2">
        <v>6187393</v>
      </c>
      <c r="M46" s="2">
        <v>5287680.2</v>
      </c>
      <c r="N46" s="2">
        <v>0</v>
      </c>
      <c r="O46" s="2">
        <v>5287680.2</v>
      </c>
      <c r="P46" s="15">
        <v>0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76</v>
      </c>
    </row>
    <row r="47" spans="1:30" x14ac:dyDescent="0.25">
      <c r="A47" s="20">
        <v>340</v>
      </c>
      <c r="B47" t="s">
        <v>147</v>
      </c>
      <c r="C47" t="s">
        <v>264</v>
      </c>
      <c r="D47" t="s">
        <v>9</v>
      </c>
      <c r="E47" t="s">
        <v>15</v>
      </c>
      <c r="F47" t="s">
        <v>55</v>
      </c>
      <c r="G47" s="2">
        <v>30394978000</v>
      </c>
      <c r="H47" s="2">
        <v>0</v>
      </c>
      <c r="I47" s="2">
        <v>30394978000</v>
      </c>
      <c r="J47" s="2">
        <v>72506992</v>
      </c>
      <c r="K47" s="2">
        <v>0</v>
      </c>
      <c r="L47" s="2">
        <v>72506992</v>
      </c>
      <c r="M47" s="2">
        <v>60349000.799999997</v>
      </c>
      <c r="N47" s="2">
        <v>0</v>
      </c>
      <c r="O47" s="2">
        <v>60349000.799999997</v>
      </c>
      <c r="P47" s="15">
        <v>0.1</v>
      </c>
      <c r="Q47" s="2">
        <v>0</v>
      </c>
      <c r="R47" s="13">
        <v>0.2</v>
      </c>
      <c r="S47" s="15">
        <v>0</v>
      </c>
      <c r="T47" s="2">
        <v>12069800.16</v>
      </c>
      <c r="U47" s="2">
        <v>4000000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16069800.16</v>
      </c>
      <c r="AD47" t="s">
        <v>31</v>
      </c>
    </row>
    <row r="48" spans="1:30" x14ac:dyDescent="0.25">
      <c r="A48" s="20">
        <v>344</v>
      </c>
      <c r="B48" t="s">
        <v>147</v>
      </c>
      <c r="C48" t="s">
        <v>264</v>
      </c>
      <c r="D48" t="s">
        <v>9</v>
      </c>
      <c r="E48" t="s">
        <v>27</v>
      </c>
      <c r="F48" t="s">
        <v>56</v>
      </c>
      <c r="G48" s="2">
        <v>28682325000</v>
      </c>
      <c r="H48" s="2">
        <v>0</v>
      </c>
      <c r="I48" s="2">
        <v>28682325000</v>
      </c>
      <c r="J48" s="2">
        <v>54656201</v>
      </c>
      <c r="K48" s="2">
        <v>0</v>
      </c>
      <c r="L48" s="2">
        <v>54656201</v>
      </c>
      <c r="M48" s="2">
        <v>43183271</v>
      </c>
      <c r="N48" s="2">
        <v>0</v>
      </c>
      <c r="O48" s="2">
        <v>43183271</v>
      </c>
      <c r="P48" s="15">
        <v>0.1</v>
      </c>
      <c r="Q48" s="2">
        <v>0</v>
      </c>
      <c r="R48" s="13">
        <v>0.15</v>
      </c>
      <c r="S48" s="15">
        <v>0</v>
      </c>
      <c r="T48" s="2">
        <v>6477490.6500000004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9477490.6500000004</v>
      </c>
      <c r="AD48" t="s">
        <v>28</v>
      </c>
    </row>
    <row r="49" spans="1:30" x14ac:dyDescent="0.25">
      <c r="A49" s="20">
        <v>349</v>
      </c>
      <c r="B49" t="s">
        <v>147</v>
      </c>
      <c r="C49" t="s">
        <v>264</v>
      </c>
      <c r="D49" t="s">
        <v>9</v>
      </c>
      <c r="E49" t="s">
        <v>27</v>
      </c>
      <c r="F49" t="s">
        <v>57</v>
      </c>
      <c r="G49" s="2">
        <v>20971208000</v>
      </c>
      <c r="H49" s="2">
        <v>0</v>
      </c>
      <c r="I49" s="2">
        <v>20971208000</v>
      </c>
      <c r="J49" s="2">
        <v>35126815</v>
      </c>
      <c r="K49" s="2">
        <v>0</v>
      </c>
      <c r="L49" s="2">
        <v>35126815</v>
      </c>
      <c r="M49" s="2">
        <v>26738331.800000001</v>
      </c>
      <c r="N49" s="2">
        <v>0</v>
      </c>
      <c r="O49" s="2">
        <v>26738331.800000001</v>
      </c>
      <c r="P49" s="15">
        <v>0.1</v>
      </c>
      <c r="Q49" s="2">
        <v>0</v>
      </c>
      <c r="R49" s="13">
        <v>0.1</v>
      </c>
      <c r="S49" s="15">
        <v>0</v>
      </c>
      <c r="T49" s="2">
        <v>2673833.1800000002</v>
      </c>
      <c r="U49" s="2">
        <v>2000000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4673833.18</v>
      </c>
      <c r="AD49" t="s">
        <v>32</v>
      </c>
    </row>
    <row r="50" spans="1:30" x14ac:dyDescent="0.25">
      <c r="A50" s="20">
        <v>352</v>
      </c>
      <c r="B50" t="s">
        <v>147</v>
      </c>
      <c r="C50" t="s">
        <v>263</v>
      </c>
      <c r="D50" t="s">
        <v>9</v>
      </c>
      <c r="E50" t="s">
        <v>27</v>
      </c>
      <c r="F50" t="s">
        <v>58</v>
      </c>
      <c r="G50" s="2">
        <v>5327011000</v>
      </c>
      <c r="H50" s="2">
        <v>0</v>
      </c>
      <c r="I50" s="2">
        <v>5327011000</v>
      </c>
      <c r="J50" s="2">
        <v>16001328</v>
      </c>
      <c r="K50" s="2">
        <v>0</v>
      </c>
      <c r="L50" s="2">
        <v>16001328</v>
      </c>
      <c r="M50" s="2">
        <v>13870523.6</v>
      </c>
      <c r="N50" s="2">
        <v>0</v>
      </c>
      <c r="O50" s="2">
        <v>13870523.6</v>
      </c>
      <c r="P50" s="15">
        <v>0.1</v>
      </c>
      <c r="Q50" s="2">
        <v>0</v>
      </c>
      <c r="R50" s="13">
        <v>0.3</v>
      </c>
      <c r="S50" s="15">
        <v>0</v>
      </c>
      <c r="T50" s="2">
        <v>4161157.08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4161157.08</v>
      </c>
      <c r="AD50" t="s">
        <v>32</v>
      </c>
    </row>
    <row r="51" spans="1:30" x14ac:dyDescent="0.25">
      <c r="A51" s="20">
        <v>359</v>
      </c>
      <c r="B51" t="s">
        <v>147</v>
      </c>
      <c r="C51" t="s">
        <v>264</v>
      </c>
      <c r="D51" t="s">
        <v>9</v>
      </c>
      <c r="E51" t="s">
        <v>368</v>
      </c>
      <c r="F51" t="s">
        <v>59</v>
      </c>
      <c r="G51" s="2">
        <v>1279560000</v>
      </c>
      <c r="H51" s="2">
        <v>0</v>
      </c>
      <c r="I51" s="2">
        <v>1279560000</v>
      </c>
      <c r="J51" s="2">
        <v>4291813</v>
      </c>
      <c r="K51" s="2">
        <v>0</v>
      </c>
      <c r="L51" s="2">
        <v>4291813</v>
      </c>
      <c r="M51" s="2">
        <v>3779989</v>
      </c>
      <c r="N51" s="2">
        <v>0</v>
      </c>
      <c r="O51" s="2">
        <v>3779989</v>
      </c>
      <c r="P51" s="15">
        <v>0</v>
      </c>
      <c r="Q51" s="2">
        <v>0</v>
      </c>
      <c r="R51" s="13">
        <v>0</v>
      </c>
      <c r="S51" s="15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0</v>
      </c>
      <c r="AD51" t="s">
        <v>79</v>
      </c>
    </row>
    <row r="52" spans="1:30" x14ac:dyDescent="0.25">
      <c r="A52" s="20">
        <v>366</v>
      </c>
      <c r="B52" t="s">
        <v>147</v>
      </c>
      <c r="C52" t="s">
        <v>264</v>
      </c>
      <c r="D52" t="s">
        <v>9</v>
      </c>
      <c r="E52" t="s">
        <v>15</v>
      </c>
      <c r="F52" t="s">
        <v>60</v>
      </c>
      <c r="G52" s="2">
        <v>23657517800</v>
      </c>
      <c r="H52" s="2">
        <v>0</v>
      </c>
      <c r="I52" s="2">
        <v>23657517800</v>
      </c>
      <c r="J52" s="2">
        <v>38783396</v>
      </c>
      <c r="K52" s="2">
        <v>0</v>
      </c>
      <c r="L52" s="2">
        <v>38783396</v>
      </c>
      <c r="M52" s="2">
        <v>29320388.879999999</v>
      </c>
      <c r="N52" s="2">
        <v>0</v>
      </c>
      <c r="O52" s="2">
        <v>29320388.879999999</v>
      </c>
      <c r="P52" s="15">
        <v>0.1</v>
      </c>
      <c r="Q52" s="2">
        <v>0</v>
      </c>
      <c r="R52" s="13">
        <v>0.1</v>
      </c>
      <c r="S52" s="15">
        <v>0</v>
      </c>
      <c r="T52" s="2">
        <v>2932038.8879999998</v>
      </c>
      <c r="U52" s="2">
        <v>2000000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4932038.8880000003</v>
      </c>
      <c r="AD52" t="s">
        <v>24</v>
      </c>
    </row>
    <row r="53" spans="1:30" x14ac:dyDescent="0.25">
      <c r="A53" s="20">
        <v>371</v>
      </c>
      <c r="B53" t="s">
        <v>147</v>
      </c>
      <c r="C53" t="s">
        <v>264</v>
      </c>
      <c r="D53" t="s">
        <v>9</v>
      </c>
      <c r="E53" t="s">
        <v>368</v>
      </c>
      <c r="F53" t="s">
        <v>61</v>
      </c>
      <c r="G53" s="2">
        <v>30337844000</v>
      </c>
      <c r="H53" s="2">
        <v>0</v>
      </c>
      <c r="I53" s="2">
        <v>30337844000</v>
      </c>
      <c r="J53" s="2">
        <v>62838917</v>
      </c>
      <c r="K53" s="2">
        <v>0</v>
      </c>
      <c r="L53" s="2">
        <v>62838917</v>
      </c>
      <c r="M53" s="2">
        <v>50703779.399999999</v>
      </c>
      <c r="N53" s="2">
        <v>0</v>
      </c>
      <c r="O53" s="2">
        <v>50703779.399999999</v>
      </c>
      <c r="P53" s="15">
        <v>0.1</v>
      </c>
      <c r="Q53" s="2">
        <v>0</v>
      </c>
      <c r="R53" s="13">
        <v>0.15</v>
      </c>
      <c r="S53" s="15">
        <v>0</v>
      </c>
      <c r="T53" s="2">
        <v>7605566.9100000001</v>
      </c>
      <c r="U53" s="2">
        <v>3000000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10605566.91</v>
      </c>
      <c r="AD53" t="s">
        <v>39</v>
      </c>
    </row>
    <row r="54" spans="1:30" x14ac:dyDescent="0.25">
      <c r="A54" s="20">
        <v>380</v>
      </c>
      <c r="B54" t="s">
        <v>12</v>
      </c>
      <c r="C54" t="s">
        <v>264</v>
      </c>
      <c r="D54" t="s">
        <v>9</v>
      </c>
      <c r="E54" t="s">
        <v>367</v>
      </c>
      <c r="F54" t="s">
        <v>62</v>
      </c>
      <c r="G54" s="2">
        <v>184278000</v>
      </c>
      <c r="H54" s="2">
        <v>0</v>
      </c>
      <c r="I54" s="2">
        <v>184278000</v>
      </c>
      <c r="J54" s="2">
        <v>554179</v>
      </c>
      <c r="K54" s="2">
        <v>0</v>
      </c>
      <c r="L54" s="2">
        <v>554179</v>
      </c>
      <c r="M54" s="2">
        <v>480467.8</v>
      </c>
      <c r="N54" s="2">
        <v>0</v>
      </c>
      <c r="O54" s="2">
        <v>480467.8</v>
      </c>
      <c r="P54" s="15">
        <v>0</v>
      </c>
      <c r="Q54" s="2">
        <v>0</v>
      </c>
      <c r="R54" s="13">
        <v>0</v>
      </c>
      <c r="S54" s="15">
        <v>0</v>
      </c>
      <c r="T54" s="2">
        <v>0</v>
      </c>
      <c r="U54" s="2">
        <v>0</v>
      </c>
      <c r="V54" s="2">
        <v>80161873.599999994</v>
      </c>
      <c r="W54" s="2">
        <v>0</v>
      </c>
      <c r="X54" s="2">
        <v>80161873.599999994</v>
      </c>
      <c r="Y54" s="2">
        <v>47335111000</v>
      </c>
      <c r="Z54" s="2">
        <v>0</v>
      </c>
      <c r="AA54" s="2">
        <v>47335111000</v>
      </c>
      <c r="AB54" s="18">
        <v>0</v>
      </c>
      <c r="AC54" s="4">
        <v>0</v>
      </c>
      <c r="AD54" t="s">
        <v>63</v>
      </c>
    </row>
    <row r="55" spans="1:30" x14ac:dyDescent="0.25">
      <c r="A55" s="20">
        <v>381</v>
      </c>
      <c r="B55" t="s">
        <v>147</v>
      </c>
      <c r="C55" t="s">
        <v>264</v>
      </c>
      <c r="D55" t="s">
        <v>9</v>
      </c>
      <c r="E55" t="s">
        <v>367</v>
      </c>
      <c r="F55" t="s">
        <v>64</v>
      </c>
      <c r="G55" s="2">
        <v>5127681000</v>
      </c>
      <c r="H55" s="2">
        <v>0</v>
      </c>
      <c r="I55" s="2">
        <v>5127681000</v>
      </c>
      <c r="J55" s="2">
        <v>13577139</v>
      </c>
      <c r="K55" s="2">
        <v>0</v>
      </c>
      <c r="L55" s="2">
        <v>13577139</v>
      </c>
      <c r="M55" s="2">
        <v>11526066.6</v>
      </c>
      <c r="N55" s="2">
        <v>0</v>
      </c>
      <c r="O55" s="2">
        <v>11526066.6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0</v>
      </c>
      <c r="AD55" t="s">
        <v>189</v>
      </c>
    </row>
    <row r="56" spans="1:30" x14ac:dyDescent="0.25">
      <c r="A56" s="20">
        <v>388</v>
      </c>
      <c r="B56" t="s">
        <v>147</v>
      </c>
      <c r="C56" t="s">
        <v>264</v>
      </c>
      <c r="D56" t="s">
        <v>9</v>
      </c>
      <c r="E56" t="s">
        <v>15</v>
      </c>
      <c r="F56" t="s">
        <v>66</v>
      </c>
      <c r="G56" s="2">
        <v>3304038000</v>
      </c>
      <c r="H56" s="2">
        <v>0</v>
      </c>
      <c r="I56" s="2">
        <v>3304038000</v>
      </c>
      <c r="J56" s="2">
        <v>9896711</v>
      </c>
      <c r="K56" s="2">
        <v>0</v>
      </c>
      <c r="L56" s="2">
        <v>9896711</v>
      </c>
      <c r="M56" s="2">
        <v>8575095.8000000007</v>
      </c>
      <c r="N56" s="2">
        <v>0</v>
      </c>
      <c r="O56" s="2">
        <v>8575095.8000000007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24</v>
      </c>
    </row>
    <row r="57" spans="1:30" x14ac:dyDescent="0.25">
      <c r="A57" s="20">
        <v>389</v>
      </c>
      <c r="B57" t="s">
        <v>147</v>
      </c>
      <c r="C57" t="s">
        <v>263</v>
      </c>
      <c r="D57" t="s">
        <v>9</v>
      </c>
      <c r="E57" t="s">
        <v>15</v>
      </c>
      <c r="F57" t="s">
        <v>67</v>
      </c>
      <c r="G57" s="2">
        <v>6577790000</v>
      </c>
      <c r="H57" s="2">
        <v>0</v>
      </c>
      <c r="I57" s="2">
        <v>6577790000</v>
      </c>
      <c r="J57" s="2">
        <v>14190047</v>
      </c>
      <c r="K57" s="2">
        <v>0</v>
      </c>
      <c r="L57" s="2">
        <v>14190047</v>
      </c>
      <c r="M57" s="2">
        <v>11558931</v>
      </c>
      <c r="N57" s="2">
        <v>0</v>
      </c>
      <c r="O57" s="2">
        <v>11558931</v>
      </c>
      <c r="P57" s="15">
        <v>0.1</v>
      </c>
      <c r="Q57" s="2">
        <v>0</v>
      </c>
      <c r="R57" s="13">
        <v>0.3</v>
      </c>
      <c r="S57" s="15">
        <v>0</v>
      </c>
      <c r="T57" s="2">
        <v>3467679.3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3467679.3</v>
      </c>
      <c r="AD57" t="s">
        <v>24</v>
      </c>
    </row>
    <row r="58" spans="1:30" x14ac:dyDescent="0.25">
      <c r="A58" s="20">
        <v>391</v>
      </c>
      <c r="B58" t="s">
        <v>147</v>
      </c>
      <c r="C58" t="s">
        <v>264</v>
      </c>
      <c r="D58" t="s">
        <v>9</v>
      </c>
      <c r="E58" t="s">
        <v>27</v>
      </c>
      <c r="F58" t="s">
        <v>26</v>
      </c>
      <c r="G58" s="2">
        <v>20924627000</v>
      </c>
      <c r="H58" s="2">
        <v>0</v>
      </c>
      <c r="I58" s="2">
        <v>20924627000</v>
      </c>
      <c r="J58" s="2">
        <v>48965726</v>
      </c>
      <c r="K58" s="2">
        <v>0</v>
      </c>
      <c r="L58" s="2">
        <v>48965726</v>
      </c>
      <c r="M58" s="2">
        <v>40595875.200000003</v>
      </c>
      <c r="N58" s="2">
        <v>0</v>
      </c>
      <c r="O58" s="2">
        <v>40595875.200000003</v>
      </c>
      <c r="P58" s="15">
        <v>0.1</v>
      </c>
      <c r="Q58" s="2">
        <v>0</v>
      </c>
      <c r="R58" s="13">
        <v>0.15</v>
      </c>
      <c r="S58" s="15">
        <v>0</v>
      </c>
      <c r="T58" s="2">
        <v>6089381.2800000003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9089381.2799999993</v>
      </c>
      <c r="AD58" t="s">
        <v>32</v>
      </c>
    </row>
    <row r="59" spans="1:30" x14ac:dyDescent="0.25">
      <c r="A59" s="20">
        <v>397</v>
      </c>
      <c r="B59" t="s">
        <v>147</v>
      </c>
      <c r="C59" t="s">
        <v>264</v>
      </c>
      <c r="D59" t="s">
        <v>9</v>
      </c>
      <c r="E59" t="s">
        <v>367</v>
      </c>
      <c r="F59" t="s">
        <v>68</v>
      </c>
      <c r="G59" s="2">
        <v>5100282000</v>
      </c>
      <c r="H59" s="2">
        <v>0</v>
      </c>
      <c r="I59" s="2">
        <v>5100282000</v>
      </c>
      <c r="J59" s="2">
        <v>15710394</v>
      </c>
      <c r="K59" s="2">
        <v>0</v>
      </c>
      <c r="L59" s="2">
        <v>15710394</v>
      </c>
      <c r="M59" s="2">
        <v>13670281.199999999</v>
      </c>
      <c r="N59" s="2">
        <v>0</v>
      </c>
      <c r="O59" s="2">
        <v>13670281.199999999</v>
      </c>
      <c r="P59" s="15">
        <v>0</v>
      </c>
      <c r="Q59" s="2">
        <v>0</v>
      </c>
      <c r="R59" s="13">
        <v>0</v>
      </c>
      <c r="S59" s="15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0</v>
      </c>
      <c r="AD59" t="s">
        <v>11</v>
      </c>
    </row>
    <row r="60" spans="1:30" x14ac:dyDescent="0.25">
      <c r="A60" s="20">
        <v>399</v>
      </c>
      <c r="B60" t="s">
        <v>147</v>
      </c>
      <c r="C60" t="s">
        <v>264</v>
      </c>
      <c r="D60" t="s">
        <v>9</v>
      </c>
      <c r="E60" t="s">
        <v>367</v>
      </c>
      <c r="F60" t="s">
        <v>69</v>
      </c>
      <c r="G60" s="2">
        <v>16774378000</v>
      </c>
      <c r="H60" s="2">
        <v>0</v>
      </c>
      <c r="I60" s="2">
        <v>16774378000</v>
      </c>
      <c r="J60" s="2">
        <v>34507430</v>
      </c>
      <c r="K60" s="2">
        <v>0</v>
      </c>
      <c r="L60" s="2">
        <v>34507430</v>
      </c>
      <c r="M60" s="2">
        <v>27797678.800000001</v>
      </c>
      <c r="N60" s="2">
        <v>0</v>
      </c>
      <c r="O60" s="2">
        <v>27797678.800000001</v>
      </c>
      <c r="P60" s="15">
        <v>0.1</v>
      </c>
      <c r="Q60" s="2">
        <v>0</v>
      </c>
      <c r="R60" s="13">
        <v>0.1</v>
      </c>
      <c r="S60" s="15">
        <v>0</v>
      </c>
      <c r="T60" s="2">
        <v>2779767.88</v>
      </c>
      <c r="U60" s="2">
        <v>2000000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4779767.88</v>
      </c>
      <c r="AD60" t="s">
        <v>63</v>
      </c>
    </row>
    <row r="61" spans="1:30" x14ac:dyDescent="0.25">
      <c r="A61" s="20">
        <v>400</v>
      </c>
      <c r="B61" t="s">
        <v>12</v>
      </c>
      <c r="C61" t="s">
        <v>264</v>
      </c>
      <c r="D61" t="s">
        <v>9</v>
      </c>
      <c r="E61" t="s">
        <v>367</v>
      </c>
      <c r="F61" t="s">
        <v>70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163483283.19999999</v>
      </c>
      <c r="W61" s="2">
        <v>0</v>
      </c>
      <c r="X61" s="2">
        <v>163483283.19999999</v>
      </c>
      <c r="Y61" s="2">
        <v>122619132000</v>
      </c>
      <c r="Z61" s="2">
        <v>0</v>
      </c>
      <c r="AA61" s="2">
        <v>122619132000</v>
      </c>
      <c r="AB61" s="18">
        <v>4904498.4960000003</v>
      </c>
      <c r="AC61" s="4">
        <v>4904498.4960000003</v>
      </c>
      <c r="AD61" t="s">
        <v>35</v>
      </c>
    </row>
    <row r="62" spans="1:30" x14ac:dyDescent="0.25">
      <c r="A62" s="20">
        <v>402</v>
      </c>
      <c r="B62" t="s">
        <v>147</v>
      </c>
      <c r="C62" t="s">
        <v>264</v>
      </c>
      <c r="D62" t="s">
        <v>9</v>
      </c>
      <c r="E62" t="s">
        <v>367</v>
      </c>
      <c r="F62" t="s">
        <v>71</v>
      </c>
      <c r="G62" s="2">
        <v>27483289000</v>
      </c>
      <c r="H62" s="2">
        <v>0</v>
      </c>
      <c r="I62" s="2">
        <v>27483289000</v>
      </c>
      <c r="J62" s="2">
        <v>54131347</v>
      </c>
      <c r="K62" s="2">
        <v>0</v>
      </c>
      <c r="L62" s="2">
        <v>54131347</v>
      </c>
      <c r="M62" s="2">
        <v>43138031.399999999</v>
      </c>
      <c r="N62" s="2">
        <v>0</v>
      </c>
      <c r="O62" s="2">
        <v>43138031.399999999</v>
      </c>
      <c r="P62" s="15">
        <v>0.1</v>
      </c>
      <c r="Q62" s="2">
        <v>0</v>
      </c>
      <c r="R62" s="13">
        <v>0.15</v>
      </c>
      <c r="S62" s="15">
        <v>0</v>
      </c>
      <c r="T62" s="2">
        <v>6470704.71</v>
      </c>
      <c r="U62" s="2">
        <v>3000000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9470704.7100000009</v>
      </c>
      <c r="AD62" t="s">
        <v>35</v>
      </c>
    </row>
    <row r="63" spans="1:30" x14ac:dyDescent="0.25">
      <c r="A63" s="20">
        <v>407</v>
      </c>
      <c r="B63" t="s">
        <v>147</v>
      </c>
      <c r="C63" t="s">
        <v>264</v>
      </c>
      <c r="D63" t="s">
        <v>9</v>
      </c>
      <c r="E63" t="s">
        <v>367</v>
      </c>
      <c r="F63" t="s">
        <v>72</v>
      </c>
      <c r="G63" s="2">
        <v>37165857000</v>
      </c>
      <c r="H63" s="2">
        <v>0</v>
      </c>
      <c r="I63" s="2">
        <v>37165857000</v>
      </c>
      <c r="J63" s="2">
        <v>69068414</v>
      </c>
      <c r="K63" s="2">
        <v>0</v>
      </c>
      <c r="L63" s="2">
        <v>69068414</v>
      </c>
      <c r="M63" s="2">
        <v>54202071.200000003</v>
      </c>
      <c r="N63" s="2">
        <v>0</v>
      </c>
      <c r="O63" s="2">
        <v>54202071.200000003</v>
      </c>
      <c r="P63" s="15">
        <v>0.1</v>
      </c>
      <c r="Q63" s="2">
        <v>0</v>
      </c>
      <c r="R63" s="13">
        <v>0.15</v>
      </c>
      <c r="S63" s="15">
        <v>0</v>
      </c>
      <c r="T63" s="2">
        <v>8130310.6799999997</v>
      </c>
      <c r="U63" s="2">
        <v>3000000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11130310.68</v>
      </c>
      <c r="AD63" t="s">
        <v>35</v>
      </c>
    </row>
    <row r="64" spans="1:30" x14ac:dyDescent="0.25">
      <c r="A64" s="20">
        <v>409</v>
      </c>
      <c r="B64" t="s">
        <v>147</v>
      </c>
      <c r="C64" t="s">
        <v>264</v>
      </c>
      <c r="D64" t="s">
        <v>9</v>
      </c>
      <c r="E64" t="s">
        <v>15</v>
      </c>
      <c r="F64" t="s">
        <v>65</v>
      </c>
      <c r="G64" s="2">
        <v>9304162000</v>
      </c>
      <c r="H64" s="2">
        <v>0</v>
      </c>
      <c r="I64" s="2">
        <v>9304162000</v>
      </c>
      <c r="J64" s="2">
        <v>26405821</v>
      </c>
      <c r="K64" s="2">
        <v>0</v>
      </c>
      <c r="L64" s="2">
        <v>26405821</v>
      </c>
      <c r="M64" s="2">
        <v>22684156.199999999</v>
      </c>
      <c r="N64" s="2">
        <v>0</v>
      </c>
      <c r="O64" s="2">
        <v>22684156.199999999</v>
      </c>
      <c r="P64" s="15">
        <v>0.1</v>
      </c>
      <c r="Q64" s="2">
        <v>0</v>
      </c>
      <c r="R64" s="13">
        <v>0.1</v>
      </c>
      <c r="S64" s="15">
        <v>0</v>
      </c>
      <c r="T64" s="2">
        <v>2268415.62</v>
      </c>
      <c r="U64" s="2">
        <v>2000000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4268415.62</v>
      </c>
      <c r="AD64" t="s">
        <v>24</v>
      </c>
    </row>
    <row r="65" spans="1:30" x14ac:dyDescent="0.25">
      <c r="A65" s="20">
        <v>410</v>
      </c>
      <c r="B65" t="s">
        <v>147</v>
      </c>
      <c r="C65" t="s">
        <v>264</v>
      </c>
      <c r="D65" t="s">
        <v>9</v>
      </c>
      <c r="E65" t="s">
        <v>367</v>
      </c>
      <c r="F65" t="s">
        <v>73</v>
      </c>
      <c r="G65" s="2">
        <v>11850843000</v>
      </c>
      <c r="H65" s="2">
        <v>0</v>
      </c>
      <c r="I65" s="2">
        <v>11850843000</v>
      </c>
      <c r="J65" s="2">
        <v>26000281</v>
      </c>
      <c r="K65" s="2">
        <v>0</v>
      </c>
      <c r="L65" s="2">
        <v>26000281</v>
      </c>
      <c r="M65" s="2">
        <v>21259943.800000001</v>
      </c>
      <c r="N65" s="2">
        <v>0</v>
      </c>
      <c r="O65" s="2">
        <v>21259943.800000001</v>
      </c>
      <c r="P65" s="15">
        <v>0.1</v>
      </c>
      <c r="Q65" s="2">
        <v>0</v>
      </c>
      <c r="R65" s="13">
        <v>0.1</v>
      </c>
      <c r="S65" s="15">
        <v>0</v>
      </c>
      <c r="T65" s="2">
        <v>2125994.38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4125994.38</v>
      </c>
      <c r="AD65" t="s">
        <v>35</v>
      </c>
    </row>
    <row r="66" spans="1:30" x14ac:dyDescent="0.25">
      <c r="A66" s="20">
        <v>411</v>
      </c>
      <c r="B66" t="s">
        <v>147</v>
      </c>
      <c r="C66" t="s">
        <v>264</v>
      </c>
      <c r="D66" t="s">
        <v>9</v>
      </c>
      <c r="E66" t="s">
        <v>367</v>
      </c>
      <c r="F66" t="s">
        <v>74</v>
      </c>
      <c r="G66" s="2">
        <v>439099400</v>
      </c>
      <c r="H66" s="2">
        <v>0</v>
      </c>
      <c r="I66" s="2">
        <v>439099400</v>
      </c>
      <c r="J66" s="2">
        <v>1474817</v>
      </c>
      <c r="K66" s="2">
        <v>0</v>
      </c>
      <c r="L66" s="2">
        <v>1474817</v>
      </c>
      <c r="M66" s="2">
        <v>1299177.24</v>
      </c>
      <c r="N66" s="2">
        <v>0</v>
      </c>
      <c r="O66" s="2">
        <v>1299177.24</v>
      </c>
      <c r="P66" s="15">
        <v>0</v>
      </c>
      <c r="Q66" s="2">
        <v>0</v>
      </c>
      <c r="R66" s="13">
        <v>0</v>
      </c>
      <c r="S66" s="15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0</v>
      </c>
      <c r="AD66" t="s">
        <v>35</v>
      </c>
    </row>
    <row r="67" spans="1:30" x14ac:dyDescent="0.25">
      <c r="A67" s="20">
        <v>416</v>
      </c>
      <c r="B67" t="s">
        <v>147</v>
      </c>
      <c r="C67" t="s">
        <v>264</v>
      </c>
      <c r="D67" t="s">
        <v>9</v>
      </c>
      <c r="E67" t="s">
        <v>368</v>
      </c>
      <c r="F67" t="s">
        <v>75</v>
      </c>
      <c r="G67" s="2">
        <v>14492654000</v>
      </c>
      <c r="H67" s="2">
        <v>0</v>
      </c>
      <c r="I67" s="2">
        <v>14492654000</v>
      </c>
      <c r="J67" s="2">
        <v>36775632</v>
      </c>
      <c r="K67" s="2">
        <v>0</v>
      </c>
      <c r="L67" s="2">
        <v>36775632</v>
      </c>
      <c r="M67" s="2">
        <v>30978570.399999999</v>
      </c>
      <c r="N67" s="2">
        <v>0</v>
      </c>
      <c r="O67" s="2">
        <v>30978570.399999999</v>
      </c>
      <c r="P67" s="15">
        <v>0.1</v>
      </c>
      <c r="Q67" s="2">
        <v>0</v>
      </c>
      <c r="R67" s="13">
        <v>0.15</v>
      </c>
      <c r="S67" s="15">
        <v>0</v>
      </c>
      <c r="T67" s="2">
        <v>4646785.5599999996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7646785.5599999996</v>
      </c>
      <c r="AD67" t="s">
        <v>79</v>
      </c>
    </row>
    <row r="68" spans="1:30" x14ac:dyDescent="0.25">
      <c r="A68" s="20">
        <v>418</v>
      </c>
      <c r="B68" t="s">
        <v>12</v>
      </c>
      <c r="C68" t="s">
        <v>264</v>
      </c>
      <c r="D68" t="s">
        <v>9</v>
      </c>
      <c r="E68" t="s">
        <v>367</v>
      </c>
      <c r="F68" t="s">
        <v>35</v>
      </c>
      <c r="G68" s="2">
        <v>20170000</v>
      </c>
      <c r="H68" s="2">
        <v>0</v>
      </c>
      <c r="I68" s="2">
        <v>20170000</v>
      </c>
      <c r="J68" s="2">
        <v>70595</v>
      </c>
      <c r="K68" s="2">
        <v>0</v>
      </c>
      <c r="L68" s="2">
        <v>70595</v>
      </c>
      <c r="M68" s="2">
        <v>62527</v>
      </c>
      <c r="N68" s="2">
        <v>0</v>
      </c>
      <c r="O68" s="2">
        <v>62527</v>
      </c>
      <c r="P68" s="15">
        <v>0</v>
      </c>
      <c r="Q68" s="2">
        <v>0</v>
      </c>
      <c r="R68" s="13">
        <v>0</v>
      </c>
      <c r="S68" s="15">
        <v>0</v>
      </c>
      <c r="T68" s="2">
        <v>0</v>
      </c>
      <c r="U68" s="2">
        <v>0</v>
      </c>
      <c r="V68" s="2">
        <v>353611822.44</v>
      </c>
      <c r="W68" s="2">
        <v>0</v>
      </c>
      <c r="X68" s="2">
        <v>353611822.44</v>
      </c>
      <c r="Y68" s="2">
        <v>226306288900</v>
      </c>
      <c r="Z68" s="2">
        <v>0</v>
      </c>
      <c r="AA68" s="2">
        <v>226306288900</v>
      </c>
      <c r="AB68" s="18">
        <v>14144472.897600001</v>
      </c>
      <c r="AC68" s="4">
        <v>14144472.897600001</v>
      </c>
      <c r="AD68" t="s">
        <v>11</v>
      </c>
    </row>
    <row r="69" spans="1:30" x14ac:dyDescent="0.25">
      <c r="A69" s="20">
        <v>419</v>
      </c>
      <c r="B69" t="s">
        <v>12</v>
      </c>
      <c r="C69" t="s">
        <v>264</v>
      </c>
      <c r="D69" t="s">
        <v>9</v>
      </c>
      <c r="E69" t="s">
        <v>367</v>
      </c>
      <c r="F69" t="s">
        <v>63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85419495.799999997</v>
      </c>
      <c r="W69" s="2">
        <v>0</v>
      </c>
      <c r="X69" s="2">
        <v>85419495.799999997</v>
      </c>
      <c r="Y69" s="2">
        <v>45137343000</v>
      </c>
      <c r="Z69" s="2">
        <v>0</v>
      </c>
      <c r="AA69" s="2">
        <v>45137343000</v>
      </c>
      <c r="AB69" s="18">
        <v>0</v>
      </c>
      <c r="AC69" s="4">
        <v>0</v>
      </c>
      <c r="AD69" t="s">
        <v>11</v>
      </c>
    </row>
    <row r="70" spans="1:30" x14ac:dyDescent="0.25">
      <c r="A70" s="20">
        <v>425</v>
      </c>
      <c r="B70" t="s">
        <v>12</v>
      </c>
      <c r="C70" t="s">
        <v>264</v>
      </c>
      <c r="D70" t="s">
        <v>9</v>
      </c>
      <c r="E70" t="s">
        <v>27</v>
      </c>
      <c r="F70" t="s">
        <v>76</v>
      </c>
      <c r="G70" s="2">
        <v>5850957000</v>
      </c>
      <c r="H70" s="2">
        <v>0</v>
      </c>
      <c r="I70" s="2">
        <v>5850957000</v>
      </c>
      <c r="J70" s="2">
        <v>15490764</v>
      </c>
      <c r="K70" s="2">
        <v>0</v>
      </c>
      <c r="L70" s="2">
        <v>15490764</v>
      </c>
      <c r="M70" s="2">
        <v>13150381.199999999</v>
      </c>
      <c r="N70" s="2">
        <v>0</v>
      </c>
      <c r="O70" s="2">
        <v>13150381.199999999</v>
      </c>
      <c r="P70" s="15">
        <v>0</v>
      </c>
      <c r="Q70" s="2">
        <v>0</v>
      </c>
      <c r="R70" s="13">
        <v>0</v>
      </c>
      <c r="S70" s="15">
        <v>0</v>
      </c>
      <c r="T70" s="2">
        <v>0</v>
      </c>
      <c r="U70" s="2">
        <v>0</v>
      </c>
      <c r="V70" s="2">
        <v>120189654.59999999</v>
      </c>
      <c r="W70" s="2">
        <v>0</v>
      </c>
      <c r="X70" s="2">
        <v>120189654.59999999</v>
      </c>
      <c r="Y70" s="2">
        <v>73381046000</v>
      </c>
      <c r="Z70" s="2">
        <v>0</v>
      </c>
      <c r="AA70" s="2">
        <v>73381046000</v>
      </c>
      <c r="AB70" s="18">
        <v>0</v>
      </c>
      <c r="AC70" s="4">
        <v>0</v>
      </c>
      <c r="AD70" t="s">
        <v>17</v>
      </c>
    </row>
    <row r="71" spans="1:30" x14ac:dyDescent="0.25">
      <c r="A71" s="20">
        <v>426</v>
      </c>
      <c r="B71" t="s">
        <v>147</v>
      </c>
      <c r="C71" t="s">
        <v>264</v>
      </c>
      <c r="D71" t="s">
        <v>9</v>
      </c>
      <c r="E71" t="s">
        <v>27</v>
      </c>
      <c r="F71" t="s">
        <v>77</v>
      </c>
      <c r="G71" s="2">
        <v>21729195000</v>
      </c>
      <c r="H71" s="2">
        <v>0</v>
      </c>
      <c r="I71" s="2">
        <v>21729195000</v>
      </c>
      <c r="J71" s="2">
        <v>43989992</v>
      </c>
      <c r="K71" s="2">
        <v>0</v>
      </c>
      <c r="L71" s="2">
        <v>43989992</v>
      </c>
      <c r="M71" s="2">
        <v>35298314</v>
      </c>
      <c r="N71" s="2">
        <v>0</v>
      </c>
      <c r="O71" s="2">
        <v>35298314</v>
      </c>
      <c r="P71" s="15">
        <v>0.1</v>
      </c>
      <c r="Q71" s="2">
        <v>0</v>
      </c>
      <c r="R71" s="13">
        <v>0.15</v>
      </c>
      <c r="S71" s="15">
        <v>0</v>
      </c>
      <c r="T71" s="2">
        <v>5294747.0999999996</v>
      </c>
      <c r="U71" s="2">
        <v>3000000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8294747.0999999996</v>
      </c>
      <c r="AD71" t="s">
        <v>76</v>
      </c>
    </row>
    <row r="72" spans="1:30" x14ac:dyDescent="0.25">
      <c r="A72" s="20">
        <v>428</v>
      </c>
      <c r="B72" t="s">
        <v>147</v>
      </c>
      <c r="C72" t="s">
        <v>263</v>
      </c>
      <c r="D72" t="s">
        <v>9</v>
      </c>
      <c r="E72" t="s">
        <v>15</v>
      </c>
      <c r="F72" t="s">
        <v>78</v>
      </c>
      <c r="G72" s="2">
        <v>1907488000</v>
      </c>
      <c r="H72" s="2">
        <v>0</v>
      </c>
      <c r="I72" s="2">
        <v>1907488000</v>
      </c>
      <c r="J72" s="2">
        <v>5258176</v>
      </c>
      <c r="K72" s="2">
        <v>0</v>
      </c>
      <c r="L72" s="2">
        <v>5258176</v>
      </c>
      <c r="M72" s="2">
        <v>4495180.8</v>
      </c>
      <c r="N72" s="2">
        <v>0</v>
      </c>
      <c r="O72" s="2">
        <v>4495180.8</v>
      </c>
      <c r="P72" s="15">
        <v>0.1</v>
      </c>
      <c r="Q72" s="2">
        <v>0</v>
      </c>
      <c r="R72" s="13">
        <v>0.3</v>
      </c>
      <c r="S72" s="15">
        <v>0</v>
      </c>
      <c r="T72" s="2">
        <v>1348554.24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1348554.24</v>
      </c>
      <c r="AD72" t="s">
        <v>17</v>
      </c>
    </row>
    <row r="73" spans="1:30" x14ac:dyDescent="0.25">
      <c r="A73" s="20">
        <v>430</v>
      </c>
      <c r="B73" t="s">
        <v>12</v>
      </c>
      <c r="C73" t="s">
        <v>264</v>
      </c>
      <c r="D73" t="s">
        <v>9</v>
      </c>
      <c r="E73" t="s">
        <v>368</v>
      </c>
      <c r="F73" t="s">
        <v>79</v>
      </c>
      <c r="G73" s="2">
        <v>25375377000</v>
      </c>
      <c r="H73" s="2">
        <v>0</v>
      </c>
      <c r="I73" s="2">
        <v>25375377000</v>
      </c>
      <c r="J73" s="2">
        <v>49722502</v>
      </c>
      <c r="K73" s="2">
        <v>0</v>
      </c>
      <c r="L73" s="2">
        <v>49722502</v>
      </c>
      <c r="M73" s="2">
        <v>39572351.200000003</v>
      </c>
      <c r="N73" s="2">
        <v>0</v>
      </c>
      <c r="O73" s="2">
        <v>39572351.200000003</v>
      </c>
      <c r="P73" s="15">
        <v>0.1</v>
      </c>
      <c r="Q73" s="2">
        <v>0</v>
      </c>
      <c r="R73" s="13">
        <v>0.15</v>
      </c>
      <c r="S73" s="15">
        <v>0</v>
      </c>
      <c r="T73" s="2">
        <v>5935852.6799999997</v>
      </c>
      <c r="U73" s="2">
        <v>0</v>
      </c>
      <c r="V73" s="2">
        <v>131270842.8</v>
      </c>
      <c r="W73" s="2">
        <v>0</v>
      </c>
      <c r="X73" s="2">
        <v>131270842.8</v>
      </c>
      <c r="Y73" s="2">
        <v>92108378000</v>
      </c>
      <c r="Z73" s="2">
        <v>0</v>
      </c>
      <c r="AA73" s="2">
        <v>92108378000</v>
      </c>
      <c r="AB73" s="18">
        <v>0</v>
      </c>
      <c r="AC73" s="4">
        <v>5935852.6799999997</v>
      </c>
      <c r="AD73" t="s">
        <v>23</v>
      </c>
    </row>
    <row r="74" spans="1:30" x14ac:dyDescent="0.25">
      <c r="A74" s="20">
        <v>435</v>
      </c>
      <c r="B74" t="s">
        <v>147</v>
      </c>
      <c r="C74" t="s">
        <v>263</v>
      </c>
      <c r="D74" t="s">
        <v>9</v>
      </c>
      <c r="E74" t="s">
        <v>15</v>
      </c>
      <c r="F74" t="s">
        <v>80</v>
      </c>
      <c r="G74" s="2">
        <v>773307000</v>
      </c>
      <c r="H74" s="2">
        <v>0</v>
      </c>
      <c r="I74" s="2">
        <v>773307000</v>
      </c>
      <c r="J74" s="2">
        <v>2282885</v>
      </c>
      <c r="K74" s="2">
        <v>0</v>
      </c>
      <c r="L74" s="2">
        <v>2282885</v>
      </c>
      <c r="M74" s="2">
        <v>1973562.2</v>
      </c>
      <c r="N74" s="2">
        <v>0</v>
      </c>
      <c r="O74" s="2">
        <v>1973562.2</v>
      </c>
      <c r="P74" s="15">
        <v>0.1</v>
      </c>
      <c r="Q74" s="2">
        <v>0</v>
      </c>
      <c r="R74" s="13">
        <v>0.3</v>
      </c>
      <c r="S74" s="15">
        <v>0</v>
      </c>
      <c r="T74" s="2">
        <v>592068.66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592068.66</v>
      </c>
      <c r="AD74" t="s">
        <v>24</v>
      </c>
    </row>
    <row r="75" spans="1:30" x14ac:dyDescent="0.25">
      <c r="A75" s="20">
        <v>437</v>
      </c>
      <c r="B75" t="s">
        <v>147</v>
      </c>
      <c r="C75" t="s">
        <v>263</v>
      </c>
      <c r="D75" t="s">
        <v>9</v>
      </c>
      <c r="E75" t="s">
        <v>15</v>
      </c>
      <c r="F75" t="s">
        <v>81</v>
      </c>
      <c r="G75" s="2">
        <v>501890000</v>
      </c>
      <c r="H75" s="2">
        <v>0</v>
      </c>
      <c r="I75" s="2">
        <v>501890000</v>
      </c>
      <c r="J75" s="2">
        <v>1345470</v>
      </c>
      <c r="K75" s="2">
        <v>0</v>
      </c>
      <c r="L75" s="2">
        <v>1345470</v>
      </c>
      <c r="M75" s="2">
        <v>1144714</v>
      </c>
      <c r="N75" s="2">
        <v>0</v>
      </c>
      <c r="O75" s="2">
        <v>1144714</v>
      </c>
      <c r="P75" s="15">
        <v>0.1</v>
      </c>
      <c r="Q75" s="2">
        <v>0</v>
      </c>
      <c r="R75" s="13">
        <v>0.3</v>
      </c>
      <c r="S75" s="15">
        <v>0</v>
      </c>
      <c r="T75" s="2">
        <v>343414.2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343414.2</v>
      </c>
      <c r="AD75" t="s">
        <v>17</v>
      </c>
    </row>
    <row r="76" spans="1:30" x14ac:dyDescent="0.25">
      <c r="A76" s="20">
        <v>440</v>
      </c>
      <c r="B76" t="s">
        <v>147</v>
      </c>
      <c r="C76" t="s">
        <v>264</v>
      </c>
      <c r="D76" t="s">
        <v>9</v>
      </c>
      <c r="E76" t="s">
        <v>15</v>
      </c>
      <c r="F76" t="s">
        <v>82</v>
      </c>
      <c r="G76" s="2">
        <v>4941034000</v>
      </c>
      <c r="H76" s="2">
        <v>0</v>
      </c>
      <c r="I76" s="2">
        <v>4941034000</v>
      </c>
      <c r="J76" s="2">
        <v>11213902</v>
      </c>
      <c r="K76" s="2">
        <v>0</v>
      </c>
      <c r="L76" s="2">
        <v>11213902</v>
      </c>
      <c r="M76" s="2">
        <v>9237488.4000000004</v>
      </c>
      <c r="N76" s="2">
        <v>0</v>
      </c>
      <c r="O76" s="2">
        <v>9237488.4000000004</v>
      </c>
      <c r="P76" s="15">
        <v>0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18">
        <v>0</v>
      </c>
      <c r="AC76" s="4">
        <v>0</v>
      </c>
      <c r="AD76" t="s">
        <v>31</v>
      </c>
    </row>
    <row r="77" spans="1:30" x14ac:dyDescent="0.25">
      <c r="A77" s="20">
        <v>443</v>
      </c>
      <c r="B77" t="s">
        <v>12</v>
      </c>
      <c r="C77" t="s">
        <v>264</v>
      </c>
      <c r="D77" t="s">
        <v>9</v>
      </c>
      <c r="E77" t="s">
        <v>15</v>
      </c>
      <c r="F77" t="s">
        <v>31</v>
      </c>
      <c r="G77" s="2">
        <v>30690770000</v>
      </c>
      <c r="H77" s="2">
        <v>0</v>
      </c>
      <c r="I77" s="2">
        <v>30690770000</v>
      </c>
      <c r="J77" s="2">
        <v>72002176</v>
      </c>
      <c r="K77" s="2">
        <v>0</v>
      </c>
      <c r="L77" s="2">
        <v>72002176</v>
      </c>
      <c r="M77" s="2">
        <v>59725868</v>
      </c>
      <c r="N77" s="2">
        <v>0</v>
      </c>
      <c r="O77" s="2">
        <v>59725868</v>
      </c>
      <c r="P77" s="15">
        <v>0.1</v>
      </c>
      <c r="Q77" s="2">
        <v>0</v>
      </c>
      <c r="R77" s="13">
        <v>0.15</v>
      </c>
      <c r="S77" s="15">
        <v>0</v>
      </c>
      <c r="T77" s="2">
        <v>8958880.1999999993</v>
      </c>
      <c r="U77" s="2">
        <v>0</v>
      </c>
      <c r="V77" s="2">
        <v>117138655</v>
      </c>
      <c r="W77" s="2">
        <v>0</v>
      </c>
      <c r="X77" s="2">
        <v>117138655</v>
      </c>
      <c r="Y77" s="2">
        <v>66186750000</v>
      </c>
      <c r="Z77" s="2">
        <v>0</v>
      </c>
      <c r="AA77" s="2">
        <v>66186750000</v>
      </c>
      <c r="AB77" s="18">
        <v>0</v>
      </c>
      <c r="AC77" s="4">
        <v>8958880.1999999993</v>
      </c>
      <c r="AD77" t="s">
        <v>16</v>
      </c>
    </row>
    <row r="78" spans="1:30" x14ac:dyDescent="0.25">
      <c r="A78" s="20">
        <v>447</v>
      </c>
      <c r="B78" t="s">
        <v>147</v>
      </c>
      <c r="C78" t="s">
        <v>264</v>
      </c>
      <c r="D78" t="s">
        <v>2</v>
      </c>
      <c r="E78" t="s">
        <v>8</v>
      </c>
      <c r="F78" t="s">
        <v>83</v>
      </c>
      <c r="G78" s="2">
        <v>1415111000</v>
      </c>
      <c r="H78" s="2">
        <v>61380000</v>
      </c>
      <c r="I78" s="2">
        <v>1353731000</v>
      </c>
      <c r="J78" s="2">
        <v>4766932</v>
      </c>
      <c r="K78" s="2">
        <v>214832</v>
      </c>
      <c r="L78" s="2">
        <v>4552100</v>
      </c>
      <c r="M78" s="2">
        <v>4200887.5999999996</v>
      </c>
      <c r="N78" s="2">
        <v>190280</v>
      </c>
      <c r="O78" s="2">
        <v>4010607.6</v>
      </c>
      <c r="P78" s="15">
        <v>0</v>
      </c>
      <c r="Q78" s="2">
        <v>0</v>
      </c>
      <c r="R78" s="13">
        <v>0</v>
      </c>
      <c r="S78" s="15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0</v>
      </c>
      <c r="AD78" t="s">
        <v>38</v>
      </c>
    </row>
    <row r="79" spans="1:30" x14ac:dyDescent="0.25">
      <c r="A79" s="20">
        <v>456</v>
      </c>
      <c r="B79" t="s">
        <v>147</v>
      </c>
      <c r="C79" t="s">
        <v>263</v>
      </c>
      <c r="D79" t="s">
        <v>2</v>
      </c>
      <c r="E79" t="s">
        <v>8</v>
      </c>
      <c r="F79" t="s">
        <v>84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15">
        <v>0.1</v>
      </c>
      <c r="Q79" s="2">
        <v>0</v>
      </c>
      <c r="R79" s="13">
        <v>0.3</v>
      </c>
      <c r="S79" s="15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0</v>
      </c>
      <c r="AD79" t="s">
        <v>42</v>
      </c>
    </row>
    <row r="80" spans="1:30" x14ac:dyDescent="0.25">
      <c r="A80" s="20">
        <v>459</v>
      </c>
      <c r="B80" t="s">
        <v>147</v>
      </c>
      <c r="C80" t="s">
        <v>264</v>
      </c>
      <c r="D80" t="s">
        <v>9</v>
      </c>
      <c r="E80" t="s">
        <v>15</v>
      </c>
      <c r="F80" t="s">
        <v>405</v>
      </c>
      <c r="G80" s="2">
        <v>14513403000</v>
      </c>
      <c r="H80" s="2">
        <v>0</v>
      </c>
      <c r="I80" s="2">
        <v>14513403000</v>
      </c>
      <c r="J80" s="2">
        <v>36417168</v>
      </c>
      <c r="K80" s="2">
        <v>0</v>
      </c>
      <c r="L80" s="2">
        <v>36417168</v>
      </c>
      <c r="M80" s="2">
        <v>30611806.800000001</v>
      </c>
      <c r="N80" s="2">
        <v>0</v>
      </c>
      <c r="O80" s="2">
        <v>30611806.800000001</v>
      </c>
      <c r="P80" s="15">
        <v>0.1</v>
      </c>
      <c r="Q80" s="2">
        <v>0</v>
      </c>
      <c r="R80" s="13">
        <v>0.15</v>
      </c>
      <c r="S80" s="15">
        <v>0</v>
      </c>
      <c r="T80" s="2">
        <v>4591771.0199999996</v>
      </c>
      <c r="U80" s="2">
        <v>3000000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7591771.0199999996</v>
      </c>
      <c r="AD80" t="s">
        <v>26</v>
      </c>
    </row>
    <row r="81" spans="1:30" x14ac:dyDescent="0.25">
      <c r="A81" s="20">
        <v>460</v>
      </c>
      <c r="B81" t="s">
        <v>147</v>
      </c>
      <c r="C81" t="s">
        <v>264</v>
      </c>
      <c r="D81" t="s">
        <v>9</v>
      </c>
      <c r="E81" t="s">
        <v>15</v>
      </c>
      <c r="F81" t="s">
        <v>85</v>
      </c>
      <c r="G81" s="2">
        <v>39777341000</v>
      </c>
      <c r="H81" s="2">
        <v>0</v>
      </c>
      <c r="I81" s="2">
        <v>39777341000</v>
      </c>
      <c r="J81" s="2">
        <v>64301839</v>
      </c>
      <c r="K81" s="2">
        <v>0</v>
      </c>
      <c r="L81" s="2">
        <v>64301839</v>
      </c>
      <c r="M81" s="2">
        <v>48390902.600000001</v>
      </c>
      <c r="N81" s="2">
        <v>0</v>
      </c>
      <c r="O81" s="2">
        <v>48390902.600000001</v>
      </c>
      <c r="P81" s="15">
        <v>0.1</v>
      </c>
      <c r="Q81" s="2">
        <v>0</v>
      </c>
      <c r="R81" s="13">
        <v>0.15</v>
      </c>
      <c r="S81" s="15">
        <v>0</v>
      </c>
      <c r="T81" s="2">
        <v>7258635.3899999997</v>
      </c>
      <c r="U81" s="2">
        <v>3000000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10258635.390000001</v>
      </c>
      <c r="AD81" t="s">
        <v>24</v>
      </c>
    </row>
    <row r="82" spans="1:30" x14ac:dyDescent="0.25">
      <c r="A82" s="20">
        <v>467</v>
      </c>
      <c r="B82" t="s">
        <v>147</v>
      </c>
      <c r="C82" t="s">
        <v>264</v>
      </c>
      <c r="D82" t="s">
        <v>2</v>
      </c>
      <c r="E82" t="s">
        <v>4</v>
      </c>
      <c r="F82" t="s">
        <v>86</v>
      </c>
      <c r="G82" s="2">
        <v>10848443000</v>
      </c>
      <c r="H82" s="2">
        <v>2956038000</v>
      </c>
      <c r="I82" s="2">
        <v>7892405000</v>
      </c>
      <c r="J82" s="2">
        <v>22939770</v>
      </c>
      <c r="K82" s="2">
        <v>7687283</v>
      </c>
      <c r="L82" s="2">
        <v>15252487</v>
      </c>
      <c r="M82" s="2">
        <v>18600392.800000001</v>
      </c>
      <c r="N82" s="2">
        <v>6504867.7999999998</v>
      </c>
      <c r="O82" s="2">
        <v>12095525</v>
      </c>
      <c r="P82" s="15">
        <v>0.1</v>
      </c>
      <c r="Q82" s="2">
        <v>650486.78</v>
      </c>
      <c r="R82" s="13">
        <v>0.1</v>
      </c>
      <c r="S82" s="15">
        <v>0</v>
      </c>
      <c r="T82" s="2">
        <v>1209552.5</v>
      </c>
      <c r="U82" s="2">
        <v>1000000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2860039.28</v>
      </c>
      <c r="AD82" t="s">
        <v>41</v>
      </c>
    </row>
    <row r="83" spans="1:30" x14ac:dyDescent="0.25">
      <c r="A83" s="20">
        <v>475</v>
      </c>
      <c r="B83" t="s">
        <v>12</v>
      </c>
      <c r="C83" t="s">
        <v>264</v>
      </c>
      <c r="D83" t="s">
        <v>2</v>
      </c>
      <c r="E83" t="s">
        <v>284</v>
      </c>
      <c r="F83" t="s">
        <v>87</v>
      </c>
      <c r="G83" s="2">
        <v>30791246000</v>
      </c>
      <c r="H83" s="2">
        <v>0</v>
      </c>
      <c r="I83" s="2">
        <v>30791246000</v>
      </c>
      <c r="J83" s="2">
        <v>51631696</v>
      </c>
      <c r="K83" s="2">
        <v>0</v>
      </c>
      <c r="L83" s="2">
        <v>51631696</v>
      </c>
      <c r="M83" s="2">
        <v>39315197.600000001</v>
      </c>
      <c r="N83" s="2">
        <v>0</v>
      </c>
      <c r="O83" s="2">
        <v>39315197.600000001</v>
      </c>
      <c r="P83" s="15">
        <v>0.1</v>
      </c>
      <c r="Q83" s="2">
        <v>0</v>
      </c>
      <c r="R83" s="13">
        <v>0.15</v>
      </c>
      <c r="S83" s="15">
        <v>0</v>
      </c>
      <c r="T83" s="2">
        <v>5897279.6399999997</v>
      </c>
      <c r="U83" s="2">
        <v>0</v>
      </c>
      <c r="V83" s="2">
        <v>248022877.40000001</v>
      </c>
      <c r="W83" s="2">
        <v>45147440.600000001</v>
      </c>
      <c r="X83" s="2">
        <v>202875436.80000001</v>
      </c>
      <c r="Y83" s="2">
        <v>151712369000</v>
      </c>
      <c r="Z83" s="2">
        <v>31791581000</v>
      </c>
      <c r="AA83" s="2">
        <v>119920788000</v>
      </c>
      <c r="AB83" s="18">
        <v>8566491.8780000005</v>
      </c>
      <c r="AC83" s="4">
        <v>14463771.517999999</v>
      </c>
      <c r="AD83" t="s">
        <v>13</v>
      </c>
    </row>
    <row r="84" spans="1:30" x14ac:dyDescent="0.25">
      <c r="A84" s="20">
        <v>485</v>
      </c>
      <c r="B84" t="s">
        <v>147</v>
      </c>
      <c r="C84" t="s">
        <v>264</v>
      </c>
      <c r="D84" t="s">
        <v>2</v>
      </c>
      <c r="E84" t="s">
        <v>200</v>
      </c>
      <c r="F84" t="s">
        <v>194</v>
      </c>
      <c r="G84" s="2">
        <v>26152673000</v>
      </c>
      <c r="H84" s="2">
        <v>0</v>
      </c>
      <c r="I84" s="2">
        <v>26152673000</v>
      </c>
      <c r="J84" s="2">
        <v>42502439</v>
      </c>
      <c r="K84" s="2">
        <v>0</v>
      </c>
      <c r="L84" s="2">
        <v>42502439</v>
      </c>
      <c r="M84" s="2">
        <v>32041369.800000001</v>
      </c>
      <c r="N84" s="2">
        <v>0</v>
      </c>
      <c r="O84" s="2">
        <v>32041369.800000001</v>
      </c>
      <c r="P84" s="15">
        <v>0.1</v>
      </c>
      <c r="Q84" s="2">
        <v>0</v>
      </c>
      <c r="R84" s="13">
        <v>0.15</v>
      </c>
      <c r="S84" s="15">
        <v>0</v>
      </c>
      <c r="T84" s="2">
        <v>4806205.47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7806205.4699999997</v>
      </c>
      <c r="AD84" t="s">
        <v>184</v>
      </c>
    </row>
    <row r="85" spans="1:30" x14ac:dyDescent="0.25">
      <c r="A85" s="20">
        <v>510</v>
      </c>
      <c r="B85" t="s">
        <v>147</v>
      </c>
      <c r="C85" t="s">
        <v>264</v>
      </c>
      <c r="D85" t="s">
        <v>9</v>
      </c>
      <c r="E85" t="s">
        <v>27</v>
      </c>
      <c r="F85" t="s">
        <v>88</v>
      </c>
      <c r="G85" s="2">
        <v>8827610000</v>
      </c>
      <c r="H85" s="2">
        <v>0</v>
      </c>
      <c r="I85" s="2">
        <v>8827610000</v>
      </c>
      <c r="J85" s="2">
        <v>15525988</v>
      </c>
      <c r="K85" s="2">
        <v>0</v>
      </c>
      <c r="L85" s="2">
        <v>15525988</v>
      </c>
      <c r="M85" s="2">
        <v>11994944</v>
      </c>
      <c r="N85" s="2">
        <v>0</v>
      </c>
      <c r="O85" s="2">
        <v>11994944</v>
      </c>
      <c r="P85" s="15">
        <v>0</v>
      </c>
      <c r="Q85" s="2">
        <v>0</v>
      </c>
      <c r="R85" s="13">
        <v>0</v>
      </c>
      <c r="S85" s="15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0</v>
      </c>
      <c r="AD85" t="s">
        <v>32</v>
      </c>
    </row>
    <row r="86" spans="1:30" x14ac:dyDescent="0.25">
      <c r="A86" s="20">
        <v>513</v>
      </c>
      <c r="B86" t="s">
        <v>147</v>
      </c>
      <c r="C86" t="s">
        <v>264</v>
      </c>
      <c r="D86" t="s">
        <v>9</v>
      </c>
      <c r="E86" t="s">
        <v>15</v>
      </c>
      <c r="F86" t="s">
        <v>89</v>
      </c>
      <c r="G86" s="2">
        <v>30683976000</v>
      </c>
      <c r="H86" s="2">
        <v>0</v>
      </c>
      <c r="I86" s="2">
        <v>30683976000</v>
      </c>
      <c r="J86" s="2">
        <v>51824752</v>
      </c>
      <c r="K86" s="2">
        <v>0</v>
      </c>
      <c r="L86" s="2">
        <v>51824752</v>
      </c>
      <c r="M86" s="2">
        <v>39551161.600000001</v>
      </c>
      <c r="N86" s="2">
        <v>0</v>
      </c>
      <c r="O86" s="2">
        <v>39551161.600000001</v>
      </c>
      <c r="P86" s="15">
        <v>0.1</v>
      </c>
      <c r="Q86" s="2">
        <v>0</v>
      </c>
      <c r="R86" s="13">
        <v>0.15</v>
      </c>
      <c r="S86" s="15">
        <v>0</v>
      </c>
      <c r="T86" s="2">
        <v>5932674.2400000002</v>
      </c>
      <c r="U86" s="2">
        <v>3000000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18">
        <v>0</v>
      </c>
      <c r="AC86" s="4">
        <v>8932674.2400000002</v>
      </c>
      <c r="AD86" t="s">
        <v>24</v>
      </c>
    </row>
    <row r="87" spans="1:30" x14ac:dyDescent="0.25">
      <c r="A87" s="20">
        <v>514</v>
      </c>
      <c r="B87" t="s">
        <v>147</v>
      </c>
      <c r="C87" t="s">
        <v>264</v>
      </c>
      <c r="D87" t="s">
        <v>9</v>
      </c>
      <c r="E87" t="s">
        <v>367</v>
      </c>
      <c r="F87" t="s">
        <v>90</v>
      </c>
      <c r="G87" s="2">
        <v>14371904000</v>
      </c>
      <c r="H87" s="2">
        <v>0</v>
      </c>
      <c r="I87" s="2">
        <v>14371904000</v>
      </c>
      <c r="J87" s="2">
        <v>40612533</v>
      </c>
      <c r="K87" s="2">
        <v>0</v>
      </c>
      <c r="L87" s="2">
        <v>40612533</v>
      </c>
      <c r="M87" s="2">
        <v>34863771.399999999</v>
      </c>
      <c r="N87" s="2">
        <v>0</v>
      </c>
      <c r="O87" s="2">
        <v>34863771.399999999</v>
      </c>
      <c r="P87" s="15">
        <v>0.1</v>
      </c>
      <c r="Q87" s="2">
        <v>0</v>
      </c>
      <c r="R87" s="13">
        <v>0.15</v>
      </c>
      <c r="S87" s="15">
        <v>0</v>
      </c>
      <c r="T87" s="2">
        <v>5229565.71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8229565.71</v>
      </c>
      <c r="AD87" t="s">
        <v>63</v>
      </c>
    </row>
    <row r="88" spans="1:30" x14ac:dyDescent="0.25">
      <c r="A88" s="20">
        <v>546</v>
      </c>
      <c r="B88" t="s">
        <v>147</v>
      </c>
      <c r="C88" t="s">
        <v>264</v>
      </c>
      <c r="D88" t="s">
        <v>9</v>
      </c>
      <c r="E88" t="s">
        <v>367</v>
      </c>
      <c r="F88" t="s">
        <v>91</v>
      </c>
      <c r="G88" s="2">
        <v>18365429000</v>
      </c>
      <c r="H88" s="2">
        <v>0</v>
      </c>
      <c r="I88" s="2">
        <v>18365429000</v>
      </c>
      <c r="J88" s="2">
        <v>35536093</v>
      </c>
      <c r="K88" s="2">
        <v>0</v>
      </c>
      <c r="L88" s="2">
        <v>35536093</v>
      </c>
      <c r="M88" s="2">
        <v>28189921.399999999</v>
      </c>
      <c r="N88" s="2">
        <v>0</v>
      </c>
      <c r="O88" s="2">
        <v>28189921.399999999</v>
      </c>
      <c r="P88" s="15">
        <v>0.1</v>
      </c>
      <c r="Q88" s="2">
        <v>0</v>
      </c>
      <c r="R88" s="13">
        <v>0.1</v>
      </c>
      <c r="S88" s="15">
        <v>0</v>
      </c>
      <c r="T88" s="2">
        <v>2818992.14</v>
      </c>
      <c r="U88" s="2">
        <v>2000000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4818992.1399999997</v>
      </c>
      <c r="AD88" t="s">
        <v>70</v>
      </c>
    </row>
    <row r="89" spans="1:30" x14ac:dyDescent="0.25">
      <c r="A89" s="20">
        <v>570</v>
      </c>
      <c r="B89" t="s">
        <v>147</v>
      </c>
      <c r="C89" t="s">
        <v>264</v>
      </c>
      <c r="D89" t="s">
        <v>2</v>
      </c>
      <c r="E89" t="s">
        <v>284</v>
      </c>
      <c r="F89" t="s">
        <v>92</v>
      </c>
      <c r="G89" s="2">
        <v>51611240000</v>
      </c>
      <c r="H89" s="2">
        <v>11535793000</v>
      </c>
      <c r="I89" s="2">
        <v>40075447000</v>
      </c>
      <c r="J89" s="2">
        <v>105144442</v>
      </c>
      <c r="K89" s="2">
        <v>21314858</v>
      </c>
      <c r="L89" s="2">
        <v>83829584</v>
      </c>
      <c r="M89" s="2">
        <v>84499946</v>
      </c>
      <c r="N89" s="2">
        <v>16700540.800000001</v>
      </c>
      <c r="O89" s="2">
        <v>67799405.200000003</v>
      </c>
      <c r="P89" s="15">
        <v>0.1</v>
      </c>
      <c r="Q89" s="2">
        <v>1670054.08</v>
      </c>
      <c r="R89" s="13">
        <v>0.2</v>
      </c>
      <c r="S89" s="15">
        <v>0</v>
      </c>
      <c r="T89" s="2">
        <v>13559881.039999999</v>
      </c>
      <c r="U89" s="2">
        <v>4000000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19229935.120000001</v>
      </c>
      <c r="AD89" t="s">
        <v>87</v>
      </c>
    </row>
    <row r="90" spans="1:30" x14ac:dyDescent="0.25">
      <c r="A90" s="20">
        <v>575</v>
      </c>
      <c r="B90" t="s">
        <v>147</v>
      </c>
      <c r="C90" t="s">
        <v>264</v>
      </c>
      <c r="D90" t="s">
        <v>9</v>
      </c>
      <c r="E90" t="s">
        <v>27</v>
      </c>
      <c r="F90" t="s">
        <v>93</v>
      </c>
      <c r="G90" s="2">
        <v>17936117000</v>
      </c>
      <c r="H90" s="2">
        <v>0</v>
      </c>
      <c r="I90" s="2">
        <v>17936117000</v>
      </c>
      <c r="J90" s="2">
        <v>39543358</v>
      </c>
      <c r="K90" s="2">
        <v>0</v>
      </c>
      <c r="L90" s="2">
        <v>39543358</v>
      </c>
      <c r="M90" s="2">
        <v>32368911.199999999</v>
      </c>
      <c r="N90" s="2">
        <v>0</v>
      </c>
      <c r="O90" s="2">
        <v>32368911.199999999</v>
      </c>
      <c r="P90" s="15">
        <v>0.1</v>
      </c>
      <c r="Q90" s="2">
        <v>0</v>
      </c>
      <c r="R90" s="13">
        <v>0.15</v>
      </c>
      <c r="S90" s="15">
        <v>0</v>
      </c>
      <c r="T90" s="2">
        <v>4855336.68</v>
      </c>
      <c r="U90" s="2">
        <v>3000000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7855336.6799999997</v>
      </c>
      <c r="AD90" t="s">
        <v>28</v>
      </c>
    </row>
    <row r="91" spans="1:30" x14ac:dyDescent="0.25">
      <c r="A91" s="20">
        <v>590</v>
      </c>
      <c r="B91" t="s">
        <v>147</v>
      </c>
      <c r="C91" t="s">
        <v>264</v>
      </c>
      <c r="D91" t="s">
        <v>2</v>
      </c>
      <c r="E91" t="s">
        <v>283</v>
      </c>
      <c r="F91" t="s">
        <v>94</v>
      </c>
      <c r="G91" s="2">
        <v>26968653000</v>
      </c>
      <c r="H91" s="2">
        <v>5457875000</v>
      </c>
      <c r="I91" s="2">
        <v>21510778000</v>
      </c>
      <c r="J91" s="2">
        <v>47160447</v>
      </c>
      <c r="K91" s="2">
        <v>11532760</v>
      </c>
      <c r="L91" s="2">
        <v>35627687</v>
      </c>
      <c r="M91" s="2">
        <v>36372985.799999997</v>
      </c>
      <c r="N91" s="2">
        <v>9349610</v>
      </c>
      <c r="O91" s="2">
        <v>27023375.800000001</v>
      </c>
      <c r="P91" s="15">
        <v>0.1</v>
      </c>
      <c r="Q91" s="2">
        <v>934961</v>
      </c>
      <c r="R91" s="13">
        <v>0.15</v>
      </c>
      <c r="S91" s="15">
        <v>0</v>
      </c>
      <c r="T91" s="2">
        <v>4053506.37</v>
      </c>
      <c r="U91" s="2">
        <v>3000000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7988467.3700000001</v>
      </c>
      <c r="AD91" t="s">
        <v>43</v>
      </c>
    </row>
    <row r="92" spans="1:30" x14ac:dyDescent="0.25">
      <c r="A92" s="20">
        <v>591</v>
      </c>
      <c r="B92" t="s">
        <v>12</v>
      </c>
      <c r="C92" t="s">
        <v>264</v>
      </c>
      <c r="D92" t="s">
        <v>2</v>
      </c>
      <c r="E92" t="s">
        <v>283</v>
      </c>
      <c r="F92" t="s">
        <v>95</v>
      </c>
      <c r="G92" s="2">
        <v>11961969000</v>
      </c>
      <c r="H92" s="2">
        <v>7347178000</v>
      </c>
      <c r="I92" s="2">
        <v>4614791000</v>
      </c>
      <c r="J92" s="2">
        <v>26206328</v>
      </c>
      <c r="K92" s="2">
        <v>16029379</v>
      </c>
      <c r="L92" s="2">
        <v>10176949</v>
      </c>
      <c r="M92" s="2">
        <v>21421540.399999999</v>
      </c>
      <c r="N92" s="2">
        <v>13090507.800000001</v>
      </c>
      <c r="O92" s="2">
        <v>8331032.5999999996</v>
      </c>
      <c r="P92" s="15">
        <v>0.1</v>
      </c>
      <c r="Q92" s="2">
        <v>1309050.78</v>
      </c>
      <c r="R92" s="13">
        <v>0.1</v>
      </c>
      <c r="S92" s="15">
        <v>0</v>
      </c>
      <c r="T92" s="2">
        <v>833103.26</v>
      </c>
      <c r="U92" s="2">
        <v>0</v>
      </c>
      <c r="V92" s="2">
        <v>521668776.04000002</v>
      </c>
      <c r="W92" s="2">
        <v>23846914.199999999</v>
      </c>
      <c r="X92" s="2">
        <v>497821861.83999997</v>
      </c>
      <c r="Y92" s="2">
        <v>341799259900</v>
      </c>
      <c r="Z92" s="2">
        <v>8955597000</v>
      </c>
      <c r="AA92" s="2">
        <v>332843662900</v>
      </c>
      <c r="AB92" s="18">
        <v>20151343.615600001</v>
      </c>
      <c r="AC92" s="4">
        <v>22293497.6556</v>
      </c>
      <c r="AD92" t="s">
        <v>3</v>
      </c>
    </row>
    <row r="93" spans="1:30" x14ac:dyDescent="0.25">
      <c r="A93" s="20">
        <v>602</v>
      </c>
      <c r="B93" t="s">
        <v>147</v>
      </c>
      <c r="C93" t="s">
        <v>264</v>
      </c>
      <c r="D93" t="s">
        <v>2</v>
      </c>
      <c r="E93" t="s">
        <v>8</v>
      </c>
      <c r="F93" t="s">
        <v>96</v>
      </c>
      <c r="G93" s="2">
        <v>19812338000</v>
      </c>
      <c r="H93" s="2">
        <v>0</v>
      </c>
      <c r="I93" s="2">
        <v>19812338000</v>
      </c>
      <c r="J93" s="2">
        <v>44484757</v>
      </c>
      <c r="K93" s="2">
        <v>0</v>
      </c>
      <c r="L93" s="2">
        <v>44484757</v>
      </c>
      <c r="M93" s="2">
        <v>36559821.799999997</v>
      </c>
      <c r="N93" s="2">
        <v>0</v>
      </c>
      <c r="O93" s="2">
        <v>36559821.799999997</v>
      </c>
      <c r="P93" s="15">
        <v>0.1</v>
      </c>
      <c r="Q93" s="2">
        <v>0</v>
      </c>
      <c r="R93" s="13">
        <v>0.15</v>
      </c>
      <c r="S93" s="15">
        <v>0</v>
      </c>
      <c r="T93" s="2">
        <v>5483973.2699999996</v>
      </c>
      <c r="U93" s="2">
        <v>3000000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8483973.2699999996</v>
      </c>
      <c r="AD93" t="s">
        <v>38</v>
      </c>
    </row>
    <row r="94" spans="1:30" x14ac:dyDescent="0.25">
      <c r="A94" s="20">
        <v>603</v>
      </c>
      <c r="B94" t="s">
        <v>147</v>
      </c>
      <c r="C94" t="s">
        <v>264</v>
      </c>
      <c r="D94" t="s">
        <v>2</v>
      </c>
      <c r="E94" t="s">
        <v>8</v>
      </c>
      <c r="F94" t="s">
        <v>97</v>
      </c>
      <c r="G94" s="2">
        <v>14298845000</v>
      </c>
      <c r="H94" s="2">
        <v>1536210000</v>
      </c>
      <c r="I94" s="2">
        <v>12762635000</v>
      </c>
      <c r="J94" s="2">
        <v>28918801</v>
      </c>
      <c r="K94" s="2">
        <v>3762588</v>
      </c>
      <c r="L94" s="2">
        <v>25156213</v>
      </c>
      <c r="M94" s="2">
        <v>23199263</v>
      </c>
      <c r="N94" s="2">
        <v>3148104</v>
      </c>
      <c r="O94" s="2">
        <v>20051159</v>
      </c>
      <c r="P94" s="15">
        <v>0.1</v>
      </c>
      <c r="Q94" s="2">
        <v>314810.40000000002</v>
      </c>
      <c r="R94" s="13">
        <v>0.1</v>
      </c>
      <c r="S94" s="15">
        <v>0</v>
      </c>
      <c r="T94" s="2">
        <v>2005115.9</v>
      </c>
      <c r="U94" s="2">
        <v>2000000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4319926.3</v>
      </c>
      <c r="AD94" t="s">
        <v>33</v>
      </c>
    </row>
    <row r="95" spans="1:30" x14ac:dyDescent="0.25">
      <c r="A95" s="20">
        <v>609</v>
      </c>
      <c r="B95" t="s">
        <v>147</v>
      </c>
      <c r="C95" t="s">
        <v>264</v>
      </c>
      <c r="D95" t="s">
        <v>9</v>
      </c>
      <c r="E95" t="s">
        <v>367</v>
      </c>
      <c r="F95" t="s">
        <v>98</v>
      </c>
      <c r="G95" s="2">
        <v>12772678000</v>
      </c>
      <c r="H95" s="2">
        <v>0</v>
      </c>
      <c r="I95" s="2">
        <v>12772678000</v>
      </c>
      <c r="J95" s="2">
        <v>24447244</v>
      </c>
      <c r="K95" s="2">
        <v>0</v>
      </c>
      <c r="L95" s="2">
        <v>24447244</v>
      </c>
      <c r="M95" s="2">
        <v>19338172.800000001</v>
      </c>
      <c r="N95" s="2">
        <v>0</v>
      </c>
      <c r="O95" s="2">
        <v>19338172.800000001</v>
      </c>
      <c r="P95" s="15">
        <v>0.1</v>
      </c>
      <c r="Q95" s="2">
        <v>0</v>
      </c>
      <c r="R95" s="13">
        <v>0.1</v>
      </c>
      <c r="S95" s="15">
        <v>0</v>
      </c>
      <c r="T95" s="2">
        <v>1933817.28</v>
      </c>
      <c r="U95" s="2">
        <v>1000000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2933817.28</v>
      </c>
      <c r="AD95" t="s">
        <v>63</v>
      </c>
    </row>
    <row r="96" spans="1:30" x14ac:dyDescent="0.25">
      <c r="A96" s="20">
        <v>612</v>
      </c>
      <c r="B96" t="s">
        <v>147</v>
      </c>
      <c r="C96" t="s">
        <v>264</v>
      </c>
      <c r="D96" t="s">
        <v>9</v>
      </c>
      <c r="E96" t="s">
        <v>27</v>
      </c>
      <c r="F96" t="s">
        <v>99</v>
      </c>
      <c r="G96" s="2">
        <v>7483985000</v>
      </c>
      <c r="H96" s="2">
        <v>0</v>
      </c>
      <c r="I96" s="2">
        <v>7483985000</v>
      </c>
      <c r="J96" s="2">
        <v>21365129</v>
      </c>
      <c r="K96" s="2">
        <v>0</v>
      </c>
      <c r="L96" s="2">
        <v>21365129</v>
      </c>
      <c r="M96" s="2">
        <v>18371535</v>
      </c>
      <c r="N96" s="2">
        <v>0</v>
      </c>
      <c r="O96" s="2">
        <v>18371535</v>
      </c>
      <c r="P96" s="15">
        <v>0.1</v>
      </c>
      <c r="Q96" s="2">
        <v>0</v>
      </c>
      <c r="R96" s="13">
        <v>0.1</v>
      </c>
      <c r="S96" s="15">
        <v>0</v>
      </c>
      <c r="T96" s="2">
        <v>1837153.5</v>
      </c>
      <c r="U96" s="2">
        <v>1000000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2837153.5</v>
      </c>
      <c r="AD96" t="s">
        <v>32</v>
      </c>
    </row>
    <row r="97" spans="1:30" x14ac:dyDescent="0.25">
      <c r="A97" s="20">
        <v>618</v>
      </c>
      <c r="B97" t="s">
        <v>147</v>
      </c>
      <c r="C97" t="s">
        <v>263</v>
      </c>
      <c r="D97" t="s">
        <v>2</v>
      </c>
      <c r="E97" t="s">
        <v>8</v>
      </c>
      <c r="F97" t="s">
        <v>100</v>
      </c>
      <c r="G97" s="2">
        <v>39064195000</v>
      </c>
      <c r="H97" s="2">
        <v>0</v>
      </c>
      <c r="I97" s="2">
        <v>39064195000</v>
      </c>
      <c r="J97" s="2">
        <v>58596323</v>
      </c>
      <c r="K97" s="2">
        <v>0</v>
      </c>
      <c r="L97" s="2">
        <v>58596323</v>
      </c>
      <c r="M97" s="2">
        <v>42970645</v>
      </c>
      <c r="N97" s="2">
        <v>0</v>
      </c>
      <c r="O97" s="2">
        <v>42970645</v>
      </c>
      <c r="P97" s="15">
        <v>0.1</v>
      </c>
      <c r="Q97" s="2">
        <v>0</v>
      </c>
      <c r="R97" s="13">
        <v>0.3</v>
      </c>
      <c r="S97" s="15">
        <v>0</v>
      </c>
      <c r="T97" s="2">
        <v>12891193.5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12891193.5</v>
      </c>
      <c r="AD97" t="s">
        <v>33</v>
      </c>
    </row>
    <row r="98" spans="1:30" x14ac:dyDescent="0.25">
      <c r="A98" s="20">
        <v>631</v>
      </c>
      <c r="B98" t="s">
        <v>147</v>
      </c>
      <c r="C98" t="s">
        <v>264</v>
      </c>
      <c r="D98" t="s">
        <v>2</v>
      </c>
      <c r="E98" t="s">
        <v>8</v>
      </c>
      <c r="F98" t="s">
        <v>101</v>
      </c>
      <c r="G98" s="2">
        <v>17486227000</v>
      </c>
      <c r="H98" s="2">
        <v>4083340000</v>
      </c>
      <c r="I98" s="2">
        <v>13402887000</v>
      </c>
      <c r="J98" s="2">
        <v>37159195</v>
      </c>
      <c r="K98" s="2">
        <v>6125020</v>
      </c>
      <c r="L98" s="2">
        <v>31034175</v>
      </c>
      <c r="M98" s="2">
        <v>30164704.199999999</v>
      </c>
      <c r="N98" s="2">
        <v>4491684</v>
      </c>
      <c r="O98" s="2">
        <v>25673020.199999999</v>
      </c>
      <c r="P98" s="15">
        <v>0.1</v>
      </c>
      <c r="Q98" s="2">
        <v>449168.4</v>
      </c>
      <c r="R98" s="13">
        <v>0.15</v>
      </c>
      <c r="S98" s="15">
        <v>0</v>
      </c>
      <c r="T98" s="2">
        <v>3850953.03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7300121.4299999997</v>
      </c>
      <c r="AD98" t="s">
        <v>42</v>
      </c>
    </row>
    <row r="99" spans="1:30" x14ac:dyDescent="0.25">
      <c r="A99" s="20">
        <v>634</v>
      </c>
      <c r="B99" t="s">
        <v>147</v>
      </c>
      <c r="C99" t="s">
        <v>264</v>
      </c>
      <c r="D99" t="s">
        <v>9</v>
      </c>
      <c r="E99" t="s">
        <v>367</v>
      </c>
      <c r="F99" t="s">
        <v>102</v>
      </c>
      <c r="G99" s="2">
        <v>6234853000</v>
      </c>
      <c r="H99" s="2">
        <v>0</v>
      </c>
      <c r="I99" s="2">
        <v>6234853000</v>
      </c>
      <c r="J99" s="2">
        <v>18173114</v>
      </c>
      <c r="K99" s="2">
        <v>0</v>
      </c>
      <c r="L99" s="2">
        <v>18173114</v>
      </c>
      <c r="M99" s="2">
        <v>15679172.800000001</v>
      </c>
      <c r="N99" s="2">
        <v>0</v>
      </c>
      <c r="O99" s="2">
        <v>15679172.800000001</v>
      </c>
      <c r="P99" s="15">
        <v>0.1</v>
      </c>
      <c r="Q99" s="2">
        <v>0</v>
      </c>
      <c r="R99" s="13">
        <v>0.1</v>
      </c>
      <c r="S99" s="15">
        <v>0</v>
      </c>
      <c r="T99" s="2">
        <v>1567917.28</v>
      </c>
      <c r="U99" s="2">
        <v>1000000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2567917.2799999998</v>
      </c>
      <c r="AD99" t="s">
        <v>35</v>
      </c>
    </row>
    <row r="100" spans="1:30" x14ac:dyDescent="0.25">
      <c r="A100" s="20">
        <v>642</v>
      </c>
      <c r="B100" t="s">
        <v>147</v>
      </c>
      <c r="C100" t="s">
        <v>263</v>
      </c>
      <c r="D100" t="s">
        <v>9</v>
      </c>
      <c r="E100" t="s">
        <v>367</v>
      </c>
      <c r="F100" t="s">
        <v>103</v>
      </c>
      <c r="G100" s="2">
        <v>1034105000</v>
      </c>
      <c r="H100" s="2">
        <v>0</v>
      </c>
      <c r="I100" s="2">
        <v>1034105000</v>
      </c>
      <c r="J100" s="2">
        <v>3353047</v>
      </c>
      <c r="K100" s="2">
        <v>0</v>
      </c>
      <c r="L100" s="2">
        <v>3353047</v>
      </c>
      <c r="M100" s="2">
        <v>2939405</v>
      </c>
      <c r="N100" s="2">
        <v>0</v>
      </c>
      <c r="O100" s="2">
        <v>2939405</v>
      </c>
      <c r="P100" s="15">
        <v>0.1</v>
      </c>
      <c r="Q100" s="2">
        <v>0</v>
      </c>
      <c r="R100" s="13">
        <v>0.3</v>
      </c>
      <c r="S100" s="15">
        <v>0</v>
      </c>
      <c r="T100" s="2">
        <v>881821.5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881821.5</v>
      </c>
      <c r="AD100" t="s">
        <v>63</v>
      </c>
    </row>
    <row r="101" spans="1:30" x14ac:dyDescent="0.25">
      <c r="A101" s="20">
        <v>645</v>
      </c>
      <c r="B101" t="s">
        <v>147</v>
      </c>
      <c r="C101" t="s">
        <v>264</v>
      </c>
      <c r="D101" t="s">
        <v>9</v>
      </c>
      <c r="E101" t="s">
        <v>368</v>
      </c>
      <c r="F101" t="s">
        <v>104</v>
      </c>
      <c r="G101" s="2">
        <v>7035577000</v>
      </c>
      <c r="H101" s="2">
        <v>0</v>
      </c>
      <c r="I101" s="2">
        <v>7035577000</v>
      </c>
      <c r="J101" s="2">
        <v>18791064</v>
      </c>
      <c r="K101" s="2">
        <v>0</v>
      </c>
      <c r="L101" s="2">
        <v>18791064</v>
      </c>
      <c r="M101" s="2">
        <v>15976833.199999999</v>
      </c>
      <c r="N101" s="2">
        <v>0</v>
      </c>
      <c r="O101" s="2">
        <v>15976833.199999999</v>
      </c>
      <c r="P101" s="15">
        <v>0.1</v>
      </c>
      <c r="Q101" s="2">
        <v>0</v>
      </c>
      <c r="R101" s="13">
        <v>0.1</v>
      </c>
      <c r="S101" s="15">
        <v>0</v>
      </c>
      <c r="T101" s="2">
        <v>1597683.32</v>
      </c>
      <c r="U101" s="2">
        <v>1000000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2597683.3199999998</v>
      </c>
      <c r="AD101" t="s">
        <v>39</v>
      </c>
    </row>
    <row r="102" spans="1:30" x14ac:dyDescent="0.25">
      <c r="A102" s="20">
        <v>646</v>
      </c>
      <c r="B102" t="s">
        <v>147</v>
      </c>
      <c r="C102" t="s">
        <v>263</v>
      </c>
      <c r="D102" t="s">
        <v>2</v>
      </c>
      <c r="E102" t="s">
        <v>284</v>
      </c>
      <c r="F102" t="s">
        <v>105</v>
      </c>
      <c r="G102" s="2">
        <v>3472641000</v>
      </c>
      <c r="H102" s="2">
        <v>0</v>
      </c>
      <c r="I102" s="2">
        <v>3472641000</v>
      </c>
      <c r="J102" s="2">
        <v>6812144</v>
      </c>
      <c r="K102" s="2">
        <v>0</v>
      </c>
      <c r="L102" s="2">
        <v>6812144</v>
      </c>
      <c r="M102" s="2">
        <v>5423087.5999999996</v>
      </c>
      <c r="N102" s="2">
        <v>0</v>
      </c>
      <c r="O102" s="2">
        <v>5423087.5999999996</v>
      </c>
      <c r="P102" s="15">
        <v>0.1</v>
      </c>
      <c r="Q102" s="2">
        <v>0</v>
      </c>
      <c r="R102" s="13">
        <v>0.3</v>
      </c>
      <c r="S102" s="15">
        <v>0</v>
      </c>
      <c r="T102" s="2">
        <v>1626926.28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1626926.28</v>
      </c>
      <c r="AD102" t="s">
        <v>87</v>
      </c>
    </row>
    <row r="103" spans="1:30" x14ac:dyDescent="0.25">
      <c r="A103" s="20">
        <v>651</v>
      </c>
      <c r="B103" t="s">
        <v>147</v>
      </c>
      <c r="C103" t="s">
        <v>264</v>
      </c>
      <c r="D103" t="s">
        <v>2</v>
      </c>
      <c r="E103" t="s">
        <v>538</v>
      </c>
      <c r="F103" t="s">
        <v>106</v>
      </c>
      <c r="G103" s="2">
        <v>9086407000</v>
      </c>
      <c r="H103" s="2">
        <v>0</v>
      </c>
      <c r="I103" s="2">
        <v>9086407000</v>
      </c>
      <c r="J103" s="2">
        <v>17897734</v>
      </c>
      <c r="K103" s="2">
        <v>0</v>
      </c>
      <c r="L103" s="2">
        <v>17897734</v>
      </c>
      <c r="M103" s="2">
        <v>14263171.199999999</v>
      </c>
      <c r="N103" s="2">
        <v>0</v>
      </c>
      <c r="O103" s="2">
        <v>14263171.199999999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179</v>
      </c>
    </row>
    <row r="104" spans="1:30" x14ac:dyDescent="0.25">
      <c r="A104" s="20">
        <v>681</v>
      </c>
      <c r="B104" t="s">
        <v>12</v>
      </c>
      <c r="C104" t="s">
        <v>264</v>
      </c>
      <c r="D104" t="s">
        <v>2</v>
      </c>
      <c r="E104" t="s">
        <v>538</v>
      </c>
      <c r="F104" t="s">
        <v>107</v>
      </c>
      <c r="G104" s="2">
        <v>8970404000</v>
      </c>
      <c r="H104" s="2">
        <v>2705828000</v>
      </c>
      <c r="I104" s="2">
        <v>6264576000</v>
      </c>
      <c r="J104" s="2">
        <v>19126894</v>
      </c>
      <c r="K104" s="2">
        <v>7803136</v>
      </c>
      <c r="L104" s="2">
        <v>11323758</v>
      </c>
      <c r="M104" s="2">
        <v>15538732.4</v>
      </c>
      <c r="N104" s="2">
        <v>6720804.7999999998</v>
      </c>
      <c r="O104" s="2">
        <v>8817927.5999999996</v>
      </c>
      <c r="P104" s="15">
        <v>0.1</v>
      </c>
      <c r="Q104" s="2">
        <v>672080.48</v>
      </c>
      <c r="R104" s="13">
        <v>0.1</v>
      </c>
      <c r="S104" s="15">
        <v>0</v>
      </c>
      <c r="T104" s="2">
        <v>881792.76</v>
      </c>
      <c r="U104" s="2">
        <v>0</v>
      </c>
      <c r="V104" s="2">
        <v>83285020.280000001</v>
      </c>
      <c r="W104" s="2">
        <v>8749387.3200000003</v>
      </c>
      <c r="X104" s="2">
        <v>74535632.959999993</v>
      </c>
      <c r="Y104" s="2">
        <v>39493211800</v>
      </c>
      <c r="Z104" s="2">
        <v>3271124200</v>
      </c>
      <c r="AA104" s="2">
        <v>36222087600</v>
      </c>
      <c r="AB104" s="18">
        <v>0</v>
      </c>
      <c r="AC104" s="4">
        <v>1553873.24</v>
      </c>
      <c r="AD104" t="s">
        <v>45</v>
      </c>
    </row>
    <row r="105" spans="1:30" x14ac:dyDescent="0.25">
      <c r="A105" s="20">
        <v>682</v>
      </c>
      <c r="B105" t="s">
        <v>147</v>
      </c>
      <c r="C105" t="s">
        <v>264</v>
      </c>
      <c r="D105" t="s">
        <v>2</v>
      </c>
      <c r="E105" t="s">
        <v>283</v>
      </c>
      <c r="F105" t="s">
        <v>108</v>
      </c>
      <c r="G105" s="2">
        <v>23009147000</v>
      </c>
      <c r="H105" s="2">
        <v>5891783000</v>
      </c>
      <c r="I105" s="2">
        <v>17117364000</v>
      </c>
      <c r="J105" s="2">
        <v>59323340</v>
      </c>
      <c r="K105" s="2">
        <v>17923166</v>
      </c>
      <c r="L105" s="2">
        <v>41400174</v>
      </c>
      <c r="M105" s="2">
        <v>50119681.200000003</v>
      </c>
      <c r="N105" s="2">
        <v>15566452.800000001</v>
      </c>
      <c r="O105" s="2">
        <v>34553228.399999999</v>
      </c>
      <c r="P105" s="15">
        <v>0.1</v>
      </c>
      <c r="Q105" s="2">
        <v>1556645.28</v>
      </c>
      <c r="R105" s="13">
        <v>0.15</v>
      </c>
      <c r="S105" s="15">
        <v>0</v>
      </c>
      <c r="T105" s="2">
        <v>5182984.26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9739629.5399999991</v>
      </c>
      <c r="AD105" t="s">
        <v>95</v>
      </c>
    </row>
    <row r="106" spans="1:30" x14ac:dyDescent="0.25">
      <c r="A106" s="20">
        <v>684</v>
      </c>
      <c r="B106" t="s">
        <v>147</v>
      </c>
      <c r="C106" t="s">
        <v>263</v>
      </c>
      <c r="D106" t="s">
        <v>9</v>
      </c>
      <c r="E106" t="s">
        <v>27</v>
      </c>
      <c r="F106" t="s">
        <v>109</v>
      </c>
      <c r="G106" s="2">
        <v>5948679000</v>
      </c>
      <c r="H106" s="2">
        <v>0</v>
      </c>
      <c r="I106" s="2">
        <v>5948679000</v>
      </c>
      <c r="J106" s="2">
        <v>18310482</v>
      </c>
      <c r="K106" s="2">
        <v>0</v>
      </c>
      <c r="L106" s="2">
        <v>18310482</v>
      </c>
      <c r="M106" s="2">
        <v>15931010.4</v>
      </c>
      <c r="N106" s="2">
        <v>0</v>
      </c>
      <c r="O106" s="2">
        <v>15931010.4</v>
      </c>
      <c r="P106" s="15">
        <v>0.1</v>
      </c>
      <c r="Q106" s="2">
        <v>0</v>
      </c>
      <c r="R106" s="13">
        <v>0.3</v>
      </c>
      <c r="S106" s="15">
        <v>0</v>
      </c>
      <c r="T106" s="2">
        <v>4779303.12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4779303.12</v>
      </c>
      <c r="AD106" t="s">
        <v>32</v>
      </c>
    </row>
    <row r="107" spans="1:30" x14ac:dyDescent="0.25">
      <c r="A107" s="20">
        <v>685</v>
      </c>
      <c r="B107" t="s">
        <v>147</v>
      </c>
      <c r="C107" t="s">
        <v>264</v>
      </c>
      <c r="D107" t="s">
        <v>9</v>
      </c>
      <c r="E107" t="s">
        <v>27</v>
      </c>
      <c r="F107" t="s">
        <v>110</v>
      </c>
      <c r="G107" s="2">
        <v>5577655000</v>
      </c>
      <c r="H107" s="2">
        <v>0</v>
      </c>
      <c r="I107" s="2">
        <v>5577655000</v>
      </c>
      <c r="J107" s="2">
        <v>10616283</v>
      </c>
      <c r="K107" s="2">
        <v>0</v>
      </c>
      <c r="L107" s="2">
        <v>10616283</v>
      </c>
      <c r="M107" s="2">
        <v>8385221</v>
      </c>
      <c r="N107" s="2">
        <v>0</v>
      </c>
      <c r="O107" s="2">
        <v>8385221</v>
      </c>
      <c r="P107" s="15">
        <v>0</v>
      </c>
      <c r="Q107" s="2">
        <v>0</v>
      </c>
      <c r="R107" s="13">
        <v>0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76</v>
      </c>
    </row>
    <row r="108" spans="1:30" x14ac:dyDescent="0.25">
      <c r="A108" s="20">
        <v>730</v>
      </c>
      <c r="B108" t="s">
        <v>147</v>
      </c>
      <c r="C108" t="s">
        <v>264</v>
      </c>
      <c r="D108" t="s">
        <v>2</v>
      </c>
      <c r="E108" t="s">
        <v>538</v>
      </c>
      <c r="F108" t="s">
        <v>150</v>
      </c>
      <c r="G108" s="2">
        <v>51790085000</v>
      </c>
      <c r="H108" s="2">
        <v>5707200000</v>
      </c>
      <c r="I108" s="2">
        <v>46082885000</v>
      </c>
      <c r="J108" s="2">
        <v>86599712</v>
      </c>
      <c r="K108" s="2">
        <v>15064582</v>
      </c>
      <c r="L108" s="2">
        <v>71535130</v>
      </c>
      <c r="M108" s="2">
        <v>65883678</v>
      </c>
      <c r="N108" s="2">
        <v>12781702</v>
      </c>
      <c r="O108" s="2">
        <v>53101976</v>
      </c>
      <c r="P108" s="15">
        <v>0.1</v>
      </c>
      <c r="Q108" s="2">
        <v>1278170.2</v>
      </c>
      <c r="R108" s="13">
        <v>0.2</v>
      </c>
      <c r="S108" s="15">
        <v>0</v>
      </c>
      <c r="T108" s="2">
        <v>10620395.199999999</v>
      </c>
      <c r="U108" s="2">
        <v>4000000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15898565.4</v>
      </c>
      <c r="AD108" t="s">
        <v>179</v>
      </c>
    </row>
    <row r="109" spans="1:30" x14ac:dyDescent="0.25">
      <c r="A109" s="20">
        <v>747</v>
      </c>
      <c r="B109" t="s">
        <v>147</v>
      </c>
      <c r="C109" t="s">
        <v>263</v>
      </c>
      <c r="D109" t="s">
        <v>2</v>
      </c>
      <c r="E109" t="s">
        <v>8</v>
      </c>
      <c r="F109" t="s">
        <v>157</v>
      </c>
      <c r="G109" s="2">
        <v>2055115000</v>
      </c>
      <c r="H109" s="2">
        <v>0</v>
      </c>
      <c r="I109" s="2">
        <v>2055115000</v>
      </c>
      <c r="J109" s="2">
        <v>5782700</v>
      </c>
      <c r="K109" s="2">
        <v>0</v>
      </c>
      <c r="L109" s="2">
        <v>5782700</v>
      </c>
      <c r="M109" s="2">
        <v>4960654</v>
      </c>
      <c r="N109" s="2">
        <v>0</v>
      </c>
      <c r="O109" s="2">
        <v>4960654</v>
      </c>
      <c r="P109" s="15">
        <v>0.1</v>
      </c>
      <c r="Q109" s="2">
        <v>0</v>
      </c>
      <c r="R109" s="13">
        <v>0.3</v>
      </c>
      <c r="S109" s="15">
        <v>0</v>
      </c>
      <c r="T109" s="2">
        <v>1488196.2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1488196.2</v>
      </c>
      <c r="AD109" t="s">
        <v>33</v>
      </c>
    </row>
    <row r="110" spans="1:30" x14ac:dyDescent="0.25">
      <c r="A110" s="20">
        <v>757</v>
      </c>
      <c r="B110" t="s">
        <v>147</v>
      </c>
      <c r="C110" t="s">
        <v>264</v>
      </c>
      <c r="D110" t="s">
        <v>9</v>
      </c>
      <c r="E110" t="s">
        <v>367</v>
      </c>
      <c r="F110" t="s">
        <v>158</v>
      </c>
      <c r="G110" s="2">
        <v>2125628000</v>
      </c>
      <c r="H110" s="2">
        <v>0</v>
      </c>
      <c r="I110" s="2">
        <v>2125628000</v>
      </c>
      <c r="J110" s="2">
        <v>6702050</v>
      </c>
      <c r="K110" s="2">
        <v>0</v>
      </c>
      <c r="L110" s="2">
        <v>6702050</v>
      </c>
      <c r="M110" s="2">
        <v>5851798.7999999998</v>
      </c>
      <c r="N110" s="2">
        <v>0</v>
      </c>
      <c r="O110" s="2">
        <v>5851798.7999999998</v>
      </c>
      <c r="P110" s="15">
        <v>0</v>
      </c>
      <c r="Q110" s="2">
        <v>0</v>
      </c>
      <c r="R110" s="13">
        <v>0</v>
      </c>
      <c r="S110" s="15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0</v>
      </c>
      <c r="AD110" t="s">
        <v>70</v>
      </c>
    </row>
    <row r="111" spans="1:30" x14ac:dyDescent="0.25">
      <c r="A111" s="20">
        <v>760</v>
      </c>
      <c r="B111" t="s">
        <v>147</v>
      </c>
      <c r="C111" t="s">
        <v>264</v>
      </c>
      <c r="D111" t="s">
        <v>9</v>
      </c>
      <c r="E111" t="s">
        <v>368</v>
      </c>
      <c r="F111" t="s">
        <v>159</v>
      </c>
      <c r="G111" s="2">
        <v>35110604000</v>
      </c>
      <c r="H111" s="2">
        <v>0</v>
      </c>
      <c r="I111" s="2">
        <v>35110604000</v>
      </c>
      <c r="J111" s="2">
        <v>65466889</v>
      </c>
      <c r="K111" s="2">
        <v>0</v>
      </c>
      <c r="L111" s="2">
        <v>65466889</v>
      </c>
      <c r="M111" s="2">
        <v>51422647.399999999</v>
      </c>
      <c r="N111" s="2">
        <v>0</v>
      </c>
      <c r="O111" s="2">
        <v>51422647.399999999</v>
      </c>
      <c r="P111" s="15">
        <v>0.1</v>
      </c>
      <c r="Q111" s="2">
        <v>0</v>
      </c>
      <c r="R111" s="13">
        <v>0.15</v>
      </c>
      <c r="S111" s="15">
        <v>0</v>
      </c>
      <c r="T111" s="2">
        <v>7713397.1100000003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10713397.109999999</v>
      </c>
      <c r="AD111" t="s">
        <v>39</v>
      </c>
    </row>
    <row r="112" spans="1:30" x14ac:dyDescent="0.25">
      <c r="A112" s="20">
        <v>785</v>
      </c>
      <c r="B112" t="s">
        <v>147</v>
      </c>
      <c r="C112" t="s">
        <v>264</v>
      </c>
      <c r="D112" t="s">
        <v>9</v>
      </c>
      <c r="E112" t="s">
        <v>367</v>
      </c>
      <c r="F112" t="s">
        <v>160</v>
      </c>
      <c r="G112" s="2">
        <v>65534120500</v>
      </c>
      <c r="H112" s="2">
        <v>0</v>
      </c>
      <c r="I112" s="2">
        <v>65534120500</v>
      </c>
      <c r="J112" s="2">
        <v>107015127</v>
      </c>
      <c r="K112" s="2">
        <v>0</v>
      </c>
      <c r="L112" s="2">
        <v>107015127</v>
      </c>
      <c r="M112" s="2">
        <v>80801478.799999997</v>
      </c>
      <c r="N112" s="2">
        <v>0</v>
      </c>
      <c r="O112" s="2">
        <v>80801478.799999997</v>
      </c>
      <c r="P112" s="15">
        <v>0.1</v>
      </c>
      <c r="Q112" s="2">
        <v>0</v>
      </c>
      <c r="R112" s="13">
        <v>0.2</v>
      </c>
      <c r="S112" s="15">
        <v>0</v>
      </c>
      <c r="T112" s="2">
        <v>16160295.76</v>
      </c>
      <c r="U112" s="2">
        <v>4000000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20160295.760000002</v>
      </c>
      <c r="AD112" t="s">
        <v>35</v>
      </c>
    </row>
    <row r="113" spans="1:30" x14ac:dyDescent="0.25">
      <c r="A113" s="20">
        <v>790</v>
      </c>
      <c r="B113" t="s">
        <v>147</v>
      </c>
      <c r="C113" t="s">
        <v>264</v>
      </c>
      <c r="D113" t="s">
        <v>9</v>
      </c>
      <c r="E113" t="s">
        <v>15</v>
      </c>
      <c r="F113" t="s">
        <v>30</v>
      </c>
      <c r="G113" s="2">
        <v>2266235000</v>
      </c>
      <c r="H113" s="2">
        <v>0</v>
      </c>
      <c r="I113" s="2">
        <v>2266235000</v>
      </c>
      <c r="J113" s="2">
        <v>7396989</v>
      </c>
      <c r="K113" s="2">
        <v>0</v>
      </c>
      <c r="L113" s="2">
        <v>7396989</v>
      </c>
      <c r="M113" s="2">
        <v>6490495</v>
      </c>
      <c r="N113" s="2">
        <v>0</v>
      </c>
      <c r="O113" s="2">
        <v>6490495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17</v>
      </c>
    </row>
    <row r="114" spans="1:30" x14ac:dyDescent="0.25">
      <c r="A114" s="20">
        <v>803</v>
      </c>
      <c r="B114" t="s">
        <v>147</v>
      </c>
      <c r="C114" t="s">
        <v>264</v>
      </c>
      <c r="D114" t="s">
        <v>9</v>
      </c>
      <c r="E114" t="s">
        <v>27</v>
      </c>
      <c r="F114" t="s">
        <v>161</v>
      </c>
      <c r="G114" s="2">
        <v>12370870000</v>
      </c>
      <c r="H114" s="2">
        <v>0</v>
      </c>
      <c r="I114" s="2">
        <v>12370870000</v>
      </c>
      <c r="J114" s="2">
        <v>20014265</v>
      </c>
      <c r="K114" s="2">
        <v>0</v>
      </c>
      <c r="L114" s="2">
        <v>20014265</v>
      </c>
      <c r="M114" s="2">
        <v>15065917</v>
      </c>
      <c r="N114" s="2">
        <v>0</v>
      </c>
      <c r="O114" s="2">
        <v>15065917</v>
      </c>
      <c r="P114" s="15">
        <v>0.1</v>
      </c>
      <c r="Q114" s="2">
        <v>0</v>
      </c>
      <c r="R114" s="13">
        <v>0.1</v>
      </c>
      <c r="S114" s="15">
        <v>0</v>
      </c>
      <c r="T114" s="2">
        <v>1506591.7</v>
      </c>
      <c r="U114" s="2">
        <v>1000000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2506591.7000000002</v>
      </c>
      <c r="AD114" t="s">
        <v>32</v>
      </c>
    </row>
    <row r="115" spans="1:30" x14ac:dyDescent="0.25">
      <c r="A115" s="20">
        <v>805</v>
      </c>
      <c r="B115" t="s">
        <v>147</v>
      </c>
      <c r="C115" t="s">
        <v>264</v>
      </c>
      <c r="D115" t="s">
        <v>9</v>
      </c>
      <c r="E115" t="s">
        <v>27</v>
      </c>
      <c r="F115" t="s">
        <v>162</v>
      </c>
      <c r="G115" s="2">
        <v>52531206000</v>
      </c>
      <c r="H115" s="2">
        <v>0</v>
      </c>
      <c r="I115" s="2">
        <v>52531206000</v>
      </c>
      <c r="J115" s="2">
        <v>95474006</v>
      </c>
      <c r="K115" s="2">
        <v>0</v>
      </c>
      <c r="L115" s="2">
        <v>95474006</v>
      </c>
      <c r="M115" s="2">
        <v>74461523.599999994</v>
      </c>
      <c r="N115" s="2">
        <v>0</v>
      </c>
      <c r="O115" s="2">
        <v>74461523.599999994</v>
      </c>
      <c r="P115" s="15">
        <v>0.1</v>
      </c>
      <c r="Q115" s="2">
        <v>0</v>
      </c>
      <c r="R115" s="13">
        <v>0.2</v>
      </c>
      <c r="S115" s="15">
        <v>0</v>
      </c>
      <c r="T115" s="2">
        <v>14892304.720000001</v>
      </c>
      <c r="U115" s="2">
        <v>4000000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18892304.719999999</v>
      </c>
      <c r="AD115" t="s">
        <v>28</v>
      </c>
    </row>
    <row r="116" spans="1:30" x14ac:dyDescent="0.25">
      <c r="A116" s="20">
        <v>809</v>
      </c>
      <c r="B116" t="s">
        <v>147</v>
      </c>
      <c r="C116" t="s">
        <v>264</v>
      </c>
      <c r="D116" t="s">
        <v>2</v>
      </c>
      <c r="E116" t="s">
        <v>8</v>
      </c>
      <c r="F116" t="s">
        <v>163</v>
      </c>
      <c r="G116" s="2">
        <v>29015694000</v>
      </c>
      <c r="H116" s="2">
        <v>2316540000</v>
      </c>
      <c r="I116" s="2">
        <v>26699154000</v>
      </c>
      <c r="J116" s="2">
        <v>46391075</v>
      </c>
      <c r="K116" s="2">
        <v>4248366</v>
      </c>
      <c r="L116" s="2">
        <v>42142709</v>
      </c>
      <c r="M116" s="2">
        <v>34784797.399999999</v>
      </c>
      <c r="N116" s="2">
        <v>3321750</v>
      </c>
      <c r="O116" s="2">
        <v>31463047.399999999</v>
      </c>
      <c r="P116" s="15">
        <v>0.1</v>
      </c>
      <c r="Q116" s="2">
        <v>332175</v>
      </c>
      <c r="R116" s="13">
        <v>0.15</v>
      </c>
      <c r="S116" s="15">
        <v>0</v>
      </c>
      <c r="T116" s="2">
        <v>4719457.1100000003</v>
      </c>
      <c r="U116" s="2">
        <v>3000000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8051632.1100000003</v>
      </c>
      <c r="AD116" t="s">
        <v>33</v>
      </c>
    </row>
    <row r="117" spans="1:30" x14ac:dyDescent="0.25">
      <c r="A117" s="20">
        <v>810</v>
      </c>
      <c r="B117" t="s">
        <v>147</v>
      </c>
      <c r="C117" t="s">
        <v>264</v>
      </c>
      <c r="D117" t="s">
        <v>2</v>
      </c>
      <c r="E117" t="s">
        <v>4</v>
      </c>
      <c r="F117" t="s">
        <v>164</v>
      </c>
      <c r="G117" s="2">
        <v>94162090000</v>
      </c>
      <c r="H117" s="2">
        <v>24926833000</v>
      </c>
      <c r="I117" s="2">
        <v>69235257000</v>
      </c>
      <c r="J117" s="2">
        <v>153037408</v>
      </c>
      <c r="K117" s="2">
        <v>38767767</v>
      </c>
      <c r="L117" s="2">
        <v>114269641</v>
      </c>
      <c r="M117" s="2">
        <v>115372572</v>
      </c>
      <c r="N117" s="2">
        <v>28797033.800000001</v>
      </c>
      <c r="O117" s="2">
        <v>86575538.200000003</v>
      </c>
      <c r="P117" s="15">
        <v>0.1</v>
      </c>
      <c r="Q117" s="2">
        <v>2879703.38</v>
      </c>
      <c r="R117" s="13">
        <v>0.25</v>
      </c>
      <c r="S117" s="15">
        <v>0</v>
      </c>
      <c r="T117" s="2">
        <v>21643884.550000001</v>
      </c>
      <c r="U117" s="2">
        <v>5000000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29523587.93</v>
      </c>
      <c r="AD117" t="s">
        <v>277</v>
      </c>
    </row>
    <row r="118" spans="1:30" x14ac:dyDescent="0.25">
      <c r="A118" s="20">
        <v>813</v>
      </c>
      <c r="B118" t="s">
        <v>147</v>
      </c>
      <c r="C118" t="s">
        <v>264</v>
      </c>
      <c r="D118" t="s">
        <v>2</v>
      </c>
      <c r="E118" t="s">
        <v>4</v>
      </c>
      <c r="F118" t="s">
        <v>165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15">
        <v>0</v>
      </c>
      <c r="Q118" s="2">
        <v>0</v>
      </c>
      <c r="R118" s="13">
        <v>0</v>
      </c>
      <c r="S118" s="15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0</v>
      </c>
      <c r="AD118" t="s">
        <v>6</v>
      </c>
    </row>
    <row r="119" spans="1:30" x14ac:dyDescent="0.25">
      <c r="A119" s="20">
        <v>815</v>
      </c>
      <c r="B119" t="s">
        <v>12</v>
      </c>
      <c r="C119" t="s">
        <v>264</v>
      </c>
      <c r="D119" t="s">
        <v>2</v>
      </c>
      <c r="E119" t="s">
        <v>284</v>
      </c>
      <c r="F119" t="s">
        <v>166</v>
      </c>
      <c r="G119" s="2">
        <v>8826583000</v>
      </c>
      <c r="H119" s="2">
        <v>2708578000</v>
      </c>
      <c r="I119" s="2">
        <v>6118005000</v>
      </c>
      <c r="J119" s="2">
        <v>20317449</v>
      </c>
      <c r="K119" s="2">
        <v>6581000</v>
      </c>
      <c r="L119" s="2">
        <v>13736449</v>
      </c>
      <c r="M119" s="2">
        <v>16786815.800000001</v>
      </c>
      <c r="N119" s="2">
        <v>5497568.7999999998</v>
      </c>
      <c r="O119" s="2">
        <v>11289247</v>
      </c>
      <c r="P119" s="15">
        <v>0.1</v>
      </c>
      <c r="Q119" s="2">
        <v>549756.88</v>
      </c>
      <c r="R119" s="13">
        <v>0.1</v>
      </c>
      <c r="S119" s="15">
        <v>0</v>
      </c>
      <c r="T119" s="2">
        <v>1128924.7</v>
      </c>
      <c r="U119" s="2">
        <v>0</v>
      </c>
      <c r="V119" s="2">
        <v>107841951.59999999</v>
      </c>
      <c r="W119" s="2">
        <v>4695291.2</v>
      </c>
      <c r="X119" s="2">
        <v>103146660.40000001</v>
      </c>
      <c r="Y119" s="2">
        <v>47013006000</v>
      </c>
      <c r="Z119" s="2">
        <v>1602642000</v>
      </c>
      <c r="AA119" s="2">
        <v>45410364000</v>
      </c>
      <c r="AB119" s="18">
        <v>0</v>
      </c>
      <c r="AC119" s="4">
        <v>1678681.58</v>
      </c>
      <c r="AD119" t="s">
        <v>13</v>
      </c>
    </row>
    <row r="120" spans="1:30" x14ac:dyDescent="0.25">
      <c r="A120" s="20">
        <v>825</v>
      </c>
      <c r="B120" t="s">
        <v>147</v>
      </c>
      <c r="C120" t="s">
        <v>264</v>
      </c>
      <c r="D120" t="s">
        <v>2</v>
      </c>
      <c r="E120" t="s">
        <v>283</v>
      </c>
      <c r="F120" t="s">
        <v>167</v>
      </c>
      <c r="G120" s="2">
        <v>24915378000</v>
      </c>
      <c r="H120" s="2">
        <v>16333337000</v>
      </c>
      <c r="I120" s="2">
        <v>8582041000</v>
      </c>
      <c r="J120" s="2">
        <v>48934067</v>
      </c>
      <c r="K120" s="2">
        <v>27981990</v>
      </c>
      <c r="L120" s="2">
        <v>20952077</v>
      </c>
      <c r="M120" s="2">
        <v>38967915.799999997</v>
      </c>
      <c r="N120" s="2">
        <v>21448655.199999999</v>
      </c>
      <c r="O120" s="2">
        <v>17519260.600000001</v>
      </c>
      <c r="P120" s="15">
        <v>0.1</v>
      </c>
      <c r="Q120" s="2">
        <v>2144865.52</v>
      </c>
      <c r="R120" s="13">
        <v>0.15</v>
      </c>
      <c r="S120" s="15">
        <v>0</v>
      </c>
      <c r="T120" s="2">
        <v>2627889.09</v>
      </c>
      <c r="U120" s="2">
        <v>3000000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7772754.6100000003</v>
      </c>
      <c r="AD120" t="s">
        <v>43</v>
      </c>
    </row>
    <row r="121" spans="1:30" x14ac:dyDescent="0.25">
      <c r="A121" s="20">
        <v>849</v>
      </c>
      <c r="B121" t="s">
        <v>147</v>
      </c>
      <c r="C121" t="s">
        <v>264</v>
      </c>
      <c r="D121" t="s">
        <v>2</v>
      </c>
      <c r="E121" t="s">
        <v>283</v>
      </c>
      <c r="F121" t="s">
        <v>168</v>
      </c>
      <c r="G121" s="2">
        <v>14682961000</v>
      </c>
      <c r="H121" s="2">
        <v>4197526000</v>
      </c>
      <c r="I121" s="2">
        <v>10485435000</v>
      </c>
      <c r="J121" s="2">
        <v>37113729</v>
      </c>
      <c r="K121" s="2">
        <v>8656259</v>
      </c>
      <c r="L121" s="2">
        <v>28457470</v>
      </c>
      <c r="M121" s="2">
        <v>31240544.600000001</v>
      </c>
      <c r="N121" s="2">
        <v>6977248.5999999996</v>
      </c>
      <c r="O121" s="2">
        <v>24263296</v>
      </c>
      <c r="P121" s="15">
        <v>0.1</v>
      </c>
      <c r="Q121" s="2">
        <v>697724.86</v>
      </c>
      <c r="R121" s="13">
        <v>0.15</v>
      </c>
      <c r="S121" s="15">
        <v>0</v>
      </c>
      <c r="T121" s="2">
        <v>3639494.4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7337219.2599999998</v>
      </c>
      <c r="AD121" t="s">
        <v>43</v>
      </c>
    </row>
    <row r="122" spans="1:30" x14ac:dyDescent="0.25">
      <c r="A122" s="20">
        <v>851</v>
      </c>
      <c r="B122" t="s">
        <v>147</v>
      </c>
      <c r="C122" t="s">
        <v>263</v>
      </c>
      <c r="D122" t="s">
        <v>2</v>
      </c>
      <c r="E122" t="s">
        <v>284</v>
      </c>
      <c r="F122" t="s">
        <v>169</v>
      </c>
      <c r="G122" s="2">
        <v>42558222000</v>
      </c>
      <c r="H122" s="2">
        <v>0</v>
      </c>
      <c r="I122" s="2">
        <v>42558222000</v>
      </c>
      <c r="J122" s="2">
        <v>68218645</v>
      </c>
      <c r="K122" s="2">
        <v>0</v>
      </c>
      <c r="L122" s="2">
        <v>68218645</v>
      </c>
      <c r="M122" s="2">
        <v>51195356.200000003</v>
      </c>
      <c r="N122" s="2">
        <v>0</v>
      </c>
      <c r="O122" s="2">
        <v>51195356.200000003</v>
      </c>
      <c r="P122" s="15">
        <v>0.1</v>
      </c>
      <c r="Q122" s="2">
        <v>0</v>
      </c>
      <c r="R122" s="13">
        <v>0.3</v>
      </c>
      <c r="S122" s="15">
        <v>0</v>
      </c>
      <c r="T122" s="2">
        <v>15358606.859999999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15358606.859999999</v>
      </c>
      <c r="AD122" t="s">
        <v>192</v>
      </c>
    </row>
    <row r="123" spans="1:30" x14ac:dyDescent="0.25">
      <c r="A123" s="20">
        <v>853</v>
      </c>
      <c r="B123" t="s">
        <v>147</v>
      </c>
      <c r="C123" t="s">
        <v>264</v>
      </c>
      <c r="D123" t="s">
        <v>2</v>
      </c>
      <c r="E123" t="s">
        <v>8</v>
      </c>
      <c r="F123" t="s">
        <v>170</v>
      </c>
      <c r="G123" s="2">
        <v>3673316000</v>
      </c>
      <c r="H123" s="2">
        <v>42660000</v>
      </c>
      <c r="I123" s="2">
        <v>3630656000</v>
      </c>
      <c r="J123" s="2">
        <v>10056286</v>
      </c>
      <c r="K123" s="2">
        <v>149314</v>
      </c>
      <c r="L123" s="2">
        <v>9906972</v>
      </c>
      <c r="M123" s="2">
        <v>8586959.5999999996</v>
      </c>
      <c r="N123" s="2">
        <v>132250</v>
      </c>
      <c r="O123" s="2">
        <v>8454709.5999999996</v>
      </c>
      <c r="P123" s="15">
        <v>0</v>
      </c>
      <c r="Q123" s="2">
        <v>0</v>
      </c>
      <c r="R123" s="13">
        <v>0</v>
      </c>
      <c r="S123" s="15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0</v>
      </c>
      <c r="AD123" t="s">
        <v>46</v>
      </c>
    </row>
    <row r="124" spans="1:30" x14ac:dyDescent="0.25">
      <c r="A124" s="20">
        <v>865</v>
      </c>
      <c r="B124" t="s">
        <v>147</v>
      </c>
      <c r="C124" t="s">
        <v>263</v>
      </c>
      <c r="D124" t="s">
        <v>2</v>
      </c>
      <c r="E124" t="s">
        <v>8</v>
      </c>
      <c r="F124" t="s">
        <v>171</v>
      </c>
      <c r="G124" s="2">
        <v>1942478000</v>
      </c>
      <c r="H124" s="2">
        <v>137400000</v>
      </c>
      <c r="I124" s="2">
        <v>1805078000</v>
      </c>
      <c r="J124" s="2">
        <v>4592736</v>
      </c>
      <c r="K124" s="2">
        <v>480901</v>
      </c>
      <c r="L124" s="2">
        <v>4111835</v>
      </c>
      <c r="M124" s="2">
        <v>3815744.8</v>
      </c>
      <c r="N124" s="2">
        <v>425941</v>
      </c>
      <c r="O124" s="2">
        <v>3389803.8</v>
      </c>
      <c r="P124" s="15">
        <v>0.1</v>
      </c>
      <c r="Q124" s="2">
        <v>42594.1</v>
      </c>
      <c r="R124" s="13">
        <v>0.3</v>
      </c>
      <c r="S124" s="15">
        <v>0</v>
      </c>
      <c r="T124" s="2">
        <v>1016941.14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1059535.24</v>
      </c>
      <c r="AD124" t="s">
        <v>42</v>
      </c>
    </row>
    <row r="125" spans="1:30" x14ac:dyDescent="0.25">
      <c r="A125" s="20">
        <v>878</v>
      </c>
      <c r="B125" t="s">
        <v>147</v>
      </c>
      <c r="C125" t="s">
        <v>264</v>
      </c>
      <c r="D125" t="s">
        <v>2</v>
      </c>
      <c r="E125" t="s">
        <v>8</v>
      </c>
      <c r="F125" t="s">
        <v>172</v>
      </c>
      <c r="G125" s="2">
        <v>21458336000</v>
      </c>
      <c r="H125" s="2">
        <v>687430000</v>
      </c>
      <c r="I125" s="2">
        <v>20770906000</v>
      </c>
      <c r="J125" s="2">
        <v>41382980</v>
      </c>
      <c r="K125" s="2">
        <v>2334007</v>
      </c>
      <c r="L125" s="2">
        <v>39048973</v>
      </c>
      <c r="M125" s="2">
        <v>32799645.600000001</v>
      </c>
      <c r="N125" s="2">
        <v>2059035</v>
      </c>
      <c r="O125" s="2">
        <v>30740610.600000001</v>
      </c>
      <c r="P125" s="15">
        <v>0.1</v>
      </c>
      <c r="Q125" s="2">
        <v>205903.5</v>
      </c>
      <c r="R125" s="13">
        <v>0.15</v>
      </c>
      <c r="S125" s="15">
        <v>0</v>
      </c>
      <c r="T125" s="2">
        <v>4611091.59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7816995.0899999999</v>
      </c>
      <c r="AD125" t="s">
        <v>38</v>
      </c>
    </row>
    <row r="126" spans="1:30" x14ac:dyDescent="0.25">
      <c r="A126" s="20">
        <v>883</v>
      </c>
      <c r="B126" t="s">
        <v>147</v>
      </c>
      <c r="C126" t="s">
        <v>263</v>
      </c>
      <c r="D126" t="s">
        <v>9</v>
      </c>
      <c r="E126" t="s">
        <v>15</v>
      </c>
      <c r="F126" t="s">
        <v>173</v>
      </c>
      <c r="G126" s="2">
        <v>143910000</v>
      </c>
      <c r="H126" s="2">
        <v>0</v>
      </c>
      <c r="I126" s="2">
        <v>143910000</v>
      </c>
      <c r="J126" s="2">
        <v>447975</v>
      </c>
      <c r="K126" s="2">
        <v>0</v>
      </c>
      <c r="L126" s="2">
        <v>447975</v>
      </c>
      <c r="M126" s="2">
        <v>390411</v>
      </c>
      <c r="N126" s="2">
        <v>0</v>
      </c>
      <c r="O126" s="2">
        <v>390411</v>
      </c>
      <c r="P126" s="15">
        <v>0.1</v>
      </c>
      <c r="Q126" s="2">
        <v>0</v>
      </c>
      <c r="R126" s="13">
        <v>0.3</v>
      </c>
      <c r="S126" s="15">
        <v>0</v>
      </c>
      <c r="T126" s="2">
        <v>117123.3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117123.3</v>
      </c>
      <c r="AD126" t="s">
        <v>17</v>
      </c>
    </row>
    <row r="127" spans="1:30" x14ac:dyDescent="0.25">
      <c r="A127" s="20">
        <v>892</v>
      </c>
      <c r="B127" t="s">
        <v>147</v>
      </c>
      <c r="C127" t="s">
        <v>264</v>
      </c>
      <c r="D127" t="s">
        <v>9</v>
      </c>
      <c r="E127" t="s">
        <v>15</v>
      </c>
      <c r="F127" t="s">
        <v>174</v>
      </c>
      <c r="G127" s="2">
        <v>22470346000</v>
      </c>
      <c r="H127" s="2">
        <v>0</v>
      </c>
      <c r="I127" s="2">
        <v>22470346000</v>
      </c>
      <c r="J127" s="2">
        <v>44160586</v>
      </c>
      <c r="K127" s="2">
        <v>0</v>
      </c>
      <c r="L127" s="2">
        <v>44160586</v>
      </c>
      <c r="M127" s="2">
        <v>35172447.600000001</v>
      </c>
      <c r="N127" s="2">
        <v>0</v>
      </c>
      <c r="O127" s="2">
        <v>35172447.600000001</v>
      </c>
      <c r="P127" s="15">
        <v>0.1</v>
      </c>
      <c r="Q127" s="2">
        <v>0</v>
      </c>
      <c r="R127" s="13">
        <v>0.15</v>
      </c>
      <c r="S127" s="15">
        <v>0</v>
      </c>
      <c r="T127" s="2">
        <v>5275867.1399999997</v>
      </c>
      <c r="U127" s="2">
        <v>3000000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8275867.1399999997</v>
      </c>
      <c r="AD127" t="s">
        <v>31</v>
      </c>
    </row>
    <row r="128" spans="1:30" x14ac:dyDescent="0.25">
      <c r="A128" s="20">
        <v>910</v>
      </c>
      <c r="B128" t="s">
        <v>147</v>
      </c>
      <c r="C128" t="s">
        <v>264</v>
      </c>
      <c r="D128" t="s">
        <v>2</v>
      </c>
      <c r="E128" t="s">
        <v>8</v>
      </c>
      <c r="F128" t="s">
        <v>175</v>
      </c>
      <c r="G128" s="2">
        <v>1150177000</v>
      </c>
      <c r="H128" s="2">
        <v>0</v>
      </c>
      <c r="I128" s="2">
        <v>1150177000</v>
      </c>
      <c r="J128" s="2">
        <v>3918723</v>
      </c>
      <c r="K128" s="2">
        <v>0</v>
      </c>
      <c r="L128" s="2">
        <v>3918723</v>
      </c>
      <c r="M128" s="2">
        <v>3458652.2</v>
      </c>
      <c r="N128" s="2">
        <v>0</v>
      </c>
      <c r="O128" s="2">
        <v>3458652.2</v>
      </c>
      <c r="P128" s="15">
        <v>0</v>
      </c>
      <c r="Q128" s="2">
        <v>0</v>
      </c>
      <c r="R128" s="13">
        <v>0</v>
      </c>
      <c r="S128" s="15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0</v>
      </c>
      <c r="AD128" t="s">
        <v>50</v>
      </c>
    </row>
    <row r="129" spans="1:30" x14ac:dyDescent="0.25">
      <c r="A129" s="20">
        <v>913</v>
      </c>
      <c r="B129" t="s">
        <v>147</v>
      </c>
      <c r="C129" t="s">
        <v>264</v>
      </c>
      <c r="D129" t="s">
        <v>9</v>
      </c>
      <c r="E129" t="s">
        <v>367</v>
      </c>
      <c r="F129" t="s">
        <v>176</v>
      </c>
      <c r="G129" s="2">
        <v>70176705000</v>
      </c>
      <c r="H129" s="2">
        <v>0</v>
      </c>
      <c r="I129" s="2">
        <v>70176705000</v>
      </c>
      <c r="J129" s="2">
        <v>107545971</v>
      </c>
      <c r="K129" s="2">
        <v>0</v>
      </c>
      <c r="L129" s="2">
        <v>107545971</v>
      </c>
      <c r="M129" s="2">
        <v>79475289</v>
      </c>
      <c r="N129" s="2">
        <v>0</v>
      </c>
      <c r="O129" s="2">
        <v>79475289</v>
      </c>
      <c r="P129" s="15">
        <v>0.1</v>
      </c>
      <c r="Q129" s="2">
        <v>0</v>
      </c>
      <c r="R129" s="13">
        <v>0.2</v>
      </c>
      <c r="S129" s="15">
        <v>0</v>
      </c>
      <c r="T129" s="2">
        <v>15895057.800000001</v>
      </c>
      <c r="U129" s="2">
        <v>4000000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19895057.800000001</v>
      </c>
      <c r="AD129" t="s">
        <v>70</v>
      </c>
    </row>
    <row r="130" spans="1:30" x14ac:dyDescent="0.25">
      <c r="A130" s="20">
        <v>916</v>
      </c>
      <c r="B130" t="s">
        <v>147</v>
      </c>
      <c r="C130" t="s">
        <v>264</v>
      </c>
      <c r="D130" t="s">
        <v>9</v>
      </c>
      <c r="E130" t="s">
        <v>27</v>
      </c>
      <c r="F130" t="s">
        <v>177</v>
      </c>
      <c r="G130" s="2">
        <v>20405890000</v>
      </c>
      <c r="H130" s="2">
        <v>0</v>
      </c>
      <c r="I130" s="2">
        <v>20405890000</v>
      </c>
      <c r="J130" s="2">
        <v>41404118</v>
      </c>
      <c r="K130" s="2">
        <v>0</v>
      </c>
      <c r="L130" s="2">
        <v>41404118</v>
      </c>
      <c r="M130" s="2">
        <v>33241762</v>
      </c>
      <c r="N130" s="2">
        <v>0</v>
      </c>
      <c r="O130" s="2">
        <v>33241762</v>
      </c>
      <c r="P130" s="15">
        <v>0.1</v>
      </c>
      <c r="Q130" s="2">
        <v>0</v>
      </c>
      <c r="R130" s="13">
        <v>0.15</v>
      </c>
      <c r="S130" s="15">
        <v>0</v>
      </c>
      <c r="T130" s="2">
        <v>4986264.3</v>
      </c>
      <c r="U130" s="2">
        <v>3000000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7986264.2999999998</v>
      </c>
      <c r="AD130" t="s">
        <v>76</v>
      </c>
    </row>
    <row r="131" spans="1:30" x14ac:dyDescent="0.25">
      <c r="A131" s="20">
        <v>923</v>
      </c>
      <c r="B131" t="s">
        <v>147</v>
      </c>
      <c r="C131" t="s">
        <v>263</v>
      </c>
      <c r="D131" t="s">
        <v>2</v>
      </c>
      <c r="E131" t="s">
        <v>200</v>
      </c>
      <c r="F131" t="s">
        <v>195</v>
      </c>
      <c r="G131" s="2">
        <v>6495517000</v>
      </c>
      <c r="H131" s="2">
        <v>0</v>
      </c>
      <c r="I131" s="2">
        <v>6495517000</v>
      </c>
      <c r="J131" s="2">
        <v>14458836</v>
      </c>
      <c r="K131" s="2">
        <v>0</v>
      </c>
      <c r="L131" s="2">
        <v>14458836</v>
      </c>
      <c r="M131" s="2">
        <v>11860629.199999999</v>
      </c>
      <c r="N131" s="2">
        <v>0</v>
      </c>
      <c r="O131" s="2">
        <v>11860629.199999999</v>
      </c>
      <c r="P131" s="15">
        <v>0.1</v>
      </c>
      <c r="Q131" s="2">
        <v>0</v>
      </c>
      <c r="R131" s="13">
        <v>0.3</v>
      </c>
      <c r="S131" s="15">
        <v>0</v>
      </c>
      <c r="T131" s="2">
        <v>3558188.76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3558188.76</v>
      </c>
      <c r="AD131" t="s">
        <v>241</v>
      </c>
    </row>
    <row r="132" spans="1:30" x14ac:dyDescent="0.25">
      <c r="A132" s="20">
        <v>924</v>
      </c>
      <c r="B132" t="s">
        <v>147</v>
      </c>
      <c r="C132" t="s">
        <v>264</v>
      </c>
      <c r="D132" t="s">
        <v>9</v>
      </c>
      <c r="E132" t="s">
        <v>15</v>
      </c>
      <c r="F132" t="s">
        <v>178</v>
      </c>
      <c r="G132" s="2">
        <v>15529819000</v>
      </c>
      <c r="H132" s="2">
        <v>0</v>
      </c>
      <c r="I132" s="2">
        <v>15529819000</v>
      </c>
      <c r="J132" s="2">
        <v>30466085</v>
      </c>
      <c r="K132" s="2">
        <v>0</v>
      </c>
      <c r="L132" s="2">
        <v>30466085</v>
      </c>
      <c r="M132" s="2">
        <v>24254157.399999999</v>
      </c>
      <c r="N132" s="2">
        <v>0</v>
      </c>
      <c r="O132" s="2">
        <v>24254157.399999999</v>
      </c>
      <c r="P132" s="15">
        <v>0.1</v>
      </c>
      <c r="Q132" s="2">
        <v>0</v>
      </c>
      <c r="R132" s="13">
        <v>0.1</v>
      </c>
      <c r="S132" s="15">
        <v>0</v>
      </c>
      <c r="T132" s="2">
        <v>2425415.7400000002</v>
      </c>
      <c r="U132" s="2">
        <v>2000000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4425415.74</v>
      </c>
      <c r="AD132" t="s">
        <v>17</v>
      </c>
    </row>
    <row r="133" spans="1:30" x14ac:dyDescent="0.25">
      <c r="A133" s="20">
        <v>934</v>
      </c>
      <c r="B133" t="s">
        <v>12</v>
      </c>
      <c r="C133" t="s">
        <v>264</v>
      </c>
      <c r="D133" t="s">
        <v>2</v>
      </c>
      <c r="E133" t="s">
        <v>538</v>
      </c>
      <c r="F133" t="s">
        <v>179</v>
      </c>
      <c r="G133" s="2">
        <v>5387461000</v>
      </c>
      <c r="H133" s="2">
        <v>235500000</v>
      </c>
      <c r="I133" s="2">
        <v>5151961000</v>
      </c>
      <c r="J133" s="2">
        <v>17256089</v>
      </c>
      <c r="K133" s="2">
        <v>741750</v>
      </c>
      <c r="L133" s="2">
        <v>16514339</v>
      </c>
      <c r="M133" s="2">
        <v>15101104.6</v>
      </c>
      <c r="N133" s="2">
        <v>647550</v>
      </c>
      <c r="O133" s="2">
        <v>14453554.6</v>
      </c>
      <c r="P133" s="15">
        <v>0.1</v>
      </c>
      <c r="Q133" s="2">
        <v>64755</v>
      </c>
      <c r="R133" s="13">
        <v>0.1</v>
      </c>
      <c r="S133" s="15">
        <v>0</v>
      </c>
      <c r="T133" s="2">
        <v>1445355.46</v>
      </c>
      <c r="U133" s="2">
        <v>0</v>
      </c>
      <c r="V133" s="2">
        <v>406672278.12</v>
      </c>
      <c r="W133" s="2">
        <v>48802778.799999997</v>
      </c>
      <c r="X133" s="2">
        <v>357869499.31999999</v>
      </c>
      <c r="Y133" s="2">
        <v>264605592200</v>
      </c>
      <c r="Z133" s="2">
        <v>25584778000</v>
      </c>
      <c r="AA133" s="2">
        <v>239020814200</v>
      </c>
      <c r="AB133" s="18">
        <v>14802807.7608</v>
      </c>
      <c r="AC133" s="4">
        <v>16312918.220799999</v>
      </c>
      <c r="AD133" t="s">
        <v>45</v>
      </c>
    </row>
    <row r="134" spans="1:30" x14ac:dyDescent="0.25">
      <c r="A134" s="20">
        <v>943</v>
      </c>
      <c r="B134" t="s">
        <v>147</v>
      </c>
      <c r="C134" t="s">
        <v>264</v>
      </c>
      <c r="D134" t="s">
        <v>9</v>
      </c>
      <c r="E134" t="s">
        <v>15</v>
      </c>
      <c r="F134" t="s">
        <v>182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15">
        <v>0</v>
      </c>
      <c r="Q134" s="2">
        <v>0</v>
      </c>
      <c r="R134" s="13">
        <v>0</v>
      </c>
      <c r="S134" s="15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0</v>
      </c>
      <c r="AD134" t="s">
        <v>31</v>
      </c>
    </row>
    <row r="135" spans="1:30" x14ac:dyDescent="0.25">
      <c r="A135" s="20">
        <v>957</v>
      </c>
      <c r="B135" t="s">
        <v>147</v>
      </c>
      <c r="C135" t="s">
        <v>264</v>
      </c>
      <c r="D135" t="s">
        <v>2</v>
      </c>
      <c r="E135" t="s">
        <v>283</v>
      </c>
      <c r="F135" t="s">
        <v>183</v>
      </c>
      <c r="G135" s="2">
        <v>4672513000</v>
      </c>
      <c r="H135" s="2">
        <v>80584000</v>
      </c>
      <c r="I135" s="2">
        <v>4591929000</v>
      </c>
      <c r="J135" s="2">
        <v>12904665</v>
      </c>
      <c r="K135" s="2">
        <v>282045</v>
      </c>
      <c r="L135" s="2">
        <v>12622620</v>
      </c>
      <c r="M135" s="2">
        <v>11035659.800000001</v>
      </c>
      <c r="N135" s="2">
        <v>249811.4</v>
      </c>
      <c r="O135" s="2">
        <v>10785848.4</v>
      </c>
      <c r="P135" s="15">
        <v>0</v>
      </c>
      <c r="Q135" s="2">
        <v>0</v>
      </c>
      <c r="R135" s="13">
        <v>0</v>
      </c>
      <c r="S135" s="15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0</v>
      </c>
      <c r="AD135" t="s">
        <v>95</v>
      </c>
    </row>
    <row r="136" spans="1:30" x14ac:dyDescent="0.25">
      <c r="A136" s="20">
        <v>961</v>
      </c>
      <c r="B136" t="s">
        <v>12</v>
      </c>
      <c r="C136" t="s">
        <v>264</v>
      </c>
      <c r="D136" t="s">
        <v>2</v>
      </c>
      <c r="E136" t="s">
        <v>200</v>
      </c>
      <c r="F136" t="s">
        <v>184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15">
        <v>0</v>
      </c>
      <c r="Q136" s="2">
        <v>0</v>
      </c>
      <c r="R136" s="13">
        <v>0</v>
      </c>
      <c r="S136" s="15">
        <v>0</v>
      </c>
      <c r="T136" s="2">
        <v>0</v>
      </c>
      <c r="U136" s="2">
        <v>0</v>
      </c>
      <c r="V136" s="2">
        <v>400328116.80000001</v>
      </c>
      <c r="W136" s="2">
        <v>3895544.2</v>
      </c>
      <c r="X136" s="2">
        <v>396432572.60000002</v>
      </c>
      <c r="Y136" s="2">
        <v>264078658000</v>
      </c>
      <c r="Z136" s="2">
        <v>1613232000</v>
      </c>
      <c r="AA136" s="2">
        <v>262465426000</v>
      </c>
      <c r="AB136" s="18">
        <v>15896258.346000001</v>
      </c>
      <c r="AC136" s="4">
        <v>15896258.346000001</v>
      </c>
      <c r="AD136" t="s">
        <v>203</v>
      </c>
    </row>
    <row r="137" spans="1:30" x14ac:dyDescent="0.25">
      <c r="A137" s="20">
        <v>967</v>
      </c>
      <c r="B137" t="s">
        <v>147</v>
      </c>
      <c r="C137" t="s">
        <v>263</v>
      </c>
      <c r="D137" t="s">
        <v>2</v>
      </c>
      <c r="E137" t="s">
        <v>538</v>
      </c>
      <c r="F137" t="s">
        <v>185</v>
      </c>
      <c r="G137" s="2">
        <v>84424367000</v>
      </c>
      <c r="H137" s="2">
        <v>3669854000</v>
      </c>
      <c r="I137" s="2">
        <v>80754513000</v>
      </c>
      <c r="J137" s="2">
        <v>139559062</v>
      </c>
      <c r="K137" s="2">
        <v>7211132</v>
      </c>
      <c r="L137" s="2">
        <v>132347930</v>
      </c>
      <c r="M137" s="2">
        <v>105789315.2</v>
      </c>
      <c r="N137" s="2">
        <v>5743190.4000000004</v>
      </c>
      <c r="O137" s="2">
        <v>100046124.8</v>
      </c>
      <c r="P137" s="15">
        <v>0.1</v>
      </c>
      <c r="Q137" s="2">
        <v>574319.04</v>
      </c>
      <c r="R137" s="13">
        <v>0.3</v>
      </c>
      <c r="S137" s="15">
        <v>0</v>
      </c>
      <c r="T137" s="2">
        <v>30013837.440000001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30588156.48</v>
      </c>
      <c r="AD137" t="s">
        <v>179</v>
      </c>
    </row>
    <row r="138" spans="1:30" x14ac:dyDescent="0.25">
      <c r="A138" s="20">
        <v>985</v>
      </c>
      <c r="B138" t="s">
        <v>147</v>
      </c>
      <c r="C138" t="s">
        <v>263</v>
      </c>
      <c r="D138" t="s">
        <v>9</v>
      </c>
      <c r="E138" t="s">
        <v>15</v>
      </c>
      <c r="F138" t="s">
        <v>188</v>
      </c>
      <c r="G138" s="2">
        <v>6700522000</v>
      </c>
      <c r="H138" s="2">
        <v>0</v>
      </c>
      <c r="I138" s="2">
        <v>6700522000</v>
      </c>
      <c r="J138" s="2">
        <v>18990640</v>
      </c>
      <c r="K138" s="2">
        <v>0</v>
      </c>
      <c r="L138" s="2">
        <v>18990640</v>
      </c>
      <c r="M138" s="2">
        <v>16310431.199999999</v>
      </c>
      <c r="N138" s="2">
        <v>0</v>
      </c>
      <c r="O138" s="2">
        <v>16310431.199999999</v>
      </c>
      <c r="P138" s="15">
        <v>0.1</v>
      </c>
      <c r="Q138" s="2">
        <v>0</v>
      </c>
      <c r="R138" s="13">
        <v>0.3</v>
      </c>
      <c r="S138" s="15">
        <v>0</v>
      </c>
      <c r="T138" s="2">
        <v>4893129.3600000003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4893129.3600000003</v>
      </c>
      <c r="AD138" t="s">
        <v>19</v>
      </c>
    </row>
    <row r="139" spans="1:30" x14ac:dyDescent="0.25">
      <c r="A139" s="20">
        <v>988</v>
      </c>
      <c r="B139" t="s">
        <v>12</v>
      </c>
      <c r="C139" t="s">
        <v>264</v>
      </c>
      <c r="D139" t="s">
        <v>9</v>
      </c>
      <c r="E139" t="s">
        <v>367</v>
      </c>
      <c r="F139" t="s">
        <v>189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15">
        <v>0</v>
      </c>
      <c r="Q139" s="2">
        <v>0</v>
      </c>
      <c r="R139" s="13">
        <v>0</v>
      </c>
      <c r="S139" s="15">
        <v>0</v>
      </c>
      <c r="T139" s="2">
        <v>0</v>
      </c>
      <c r="U139" s="2">
        <v>0</v>
      </c>
      <c r="V139" s="2">
        <v>116053342.23999999</v>
      </c>
      <c r="W139" s="2">
        <v>0</v>
      </c>
      <c r="X139" s="2">
        <v>116053342.23999999</v>
      </c>
      <c r="Y139" s="2">
        <v>68813354400</v>
      </c>
      <c r="Z139" s="2">
        <v>0</v>
      </c>
      <c r="AA139" s="2">
        <v>68813354400</v>
      </c>
      <c r="AB139" s="18">
        <v>0</v>
      </c>
      <c r="AC139" s="4">
        <v>0</v>
      </c>
      <c r="AD139" t="s">
        <v>11</v>
      </c>
    </row>
    <row r="140" spans="1:30" x14ac:dyDescent="0.25">
      <c r="A140" s="20">
        <v>999</v>
      </c>
      <c r="B140" t="s">
        <v>147</v>
      </c>
      <c r="C140" t="s">
        <v>264</v>
      </c>
      <c r="D140" t="s">
        <v>2</v>
      </c>
      <c r="E140" t="s">
        <v>8</v>
      </c>
      <c r="F140" t="s">
        <v>190</v>
      </c>
      <c r="G140" s="2">
        <v>28282234000</v>
      </c>
      <c r="H140" s="2">
        <v>497900000</v>
      </c>
      <c r="I140" s="2">
        <v>27784334000</v>
      </c>
      <c r="J140" s="2">
        <v>48649654</v>
      </c>
      <c r="K140" s="2">
        <v>1575850</v>
      </c>
      <c r="L140" s="2">
        <v>47073804</v>
      </c>
      <c r="M140" s="2">
        <v>37336760.399999999</v>
      </c>
      <c r="N140" s="2">
        <v>1376690</v>
      </c>
      <c r="O140" s="2">
        <v>35960070.399999999</v>
      </c>
      <c r="P140" s="15">
        <v>0.1</v>
      </c>
      <c r="Q140" s="2">
        <v>137669</v>
      </c>
      <c r="R140" s="13">
        <v>0.15</v>
      </c>
      <c r="S140" s="15">
        <v>0</v>
      </c>
      <c r="T140" s="2">
        <v>5394010.5599999996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8531679.5600000005</v>
      </c>
      <c r="AD140" t="s">
        <v>50</v>
      </c>
    </row>
    <row r="141" spans="1:30" x14ac:dyDescent="0.25">
      <c r="A141" s="20">
        <v>1000</v>
      </c>
      <c r="B141" t="s">
        <v>147</v>
      </c>
      <c r="C141" t="s">
        <v>264</v>
      </c>
      <c r="D141" t="s">
        <v>2</v>
      </c>
      <c r="E141" t="s">
        <v>200</v>
      </c>
      <c r="F141" t="s">
        <v>191</v>
      </c>
      <c r="G141" s="2">
        <v>9207718000</v>
      </c>
      <c r="H141" s="2">
        <v>63500000</v>
      </c>
      <c r="I141" s="2">
        <v>9144218000</v>
      </c>
      <c r="J141" s="2">
        <v>24166460</v>
      </c>
      <c r="K141" s="2">
        <v>222250</v>
      </c>
      <c r="L141" s="2">
        <v>23944210</v>
      </c>
      <c r="M141" s="2">
        <v>20483372.800000001</v>
      </c>
      <c r="N141" s="2">
        <v>196850</v>
      </c>
      <c r="O141" s="2">
        <v>20286522.800000001</v>
      </c>
      <c r="P141" s="15">
        <v>0.1</v>
      </c>
      <c r="Q141" s="2">
        <v>19685</v>
      </c>
      <c r="R141" s="13">
        <v>0.1</v>
      </c>
      <c r="S141" s="15">
        <v>0</v>
      </c>
      <c r="T141" s="2">
        <v>2028652.28</v>
      </c>
      <c r="U141" s="2">
        <v>2000000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4048337.28</v>
      </c>
      <c r="AD141" t="s">
        <v>184</v>
      </c>
    </row>
    <row r="142" spans="1:30" x14ac:dyDescent="0.25">
      <c r="A142" s="20">
        <v>1002</v>
      </c>
      <c r="B142" t="s">
        <v>12</v>
      </c>
      <c r="C142" t="s">
        <v>264</v>
      </c>
      <c r="D142" t="s">
        <v>2</v>
      </c>
      <c r="E142" t="s">
        <v>284</v>
      </c>
      <c r="F142" t="s">
        <v>192</v>
      </c>
      <c r="G142" s="2">
        <v>9418849000</v>
      </c>
      <c r="H142" s="2">
        <v>2004635000</v>
      </c>
      <c r="I142" s="2">
        <v>7414214000</v>
      </c>
      <c r="J142" s="2">
        <v>24461342</v>
      </c>
      <c r="K142" s="2">
        <v>3539825</v>
      </c>
      <c r="L142" s="2">
        <v>20921517</v>
      </c>
      <c r="M142" s="2">
        <v>20693802.399999999</v>
      </c>
      <c r="N142" s="2">
        <v>2737971</v>
      </c>
      <c r="O142" s="2">
        <v>17955831.399999999</v>
      </c>
      <c r="P142" s="15">
        <v>0.1</v>
      </c>
      <c r="Q142" s="2">
        <v>273797.09999999998</v>
      </c>
      <c r="R142" s="13">
        <v>0.1</v>
      </c>
      <c r="S142" s="15">
        <v>0</v>
      </c>
      <c r="T142" s="2">
        <v>1795583.14</v>
      </c>
      <c r="U142" s="2">
        <v>0</v>
      </c>
      <c r="V142" s="2">
        <v>161155144.19999999</v>
      </c>
      <c r="W142" s="2">
        <v>2498678.4</v>
      </c>
      <c r="X142" s="2">
        <v>158656465.80000001</v>
      </c>
      <c r="Y142" s="2">
        <v>106032402000</v>
      </c>
      <c r="Z142" s="2">
        <v>1733864000</v>
      </c>
      <c r="AA142" s="2">
        <v>104298538000</v>
      </c>
      <c r="AB142" s="18">
        <v>4784680.7580000004</v>
      </c>
      <c r="AC142" s="4">
        <v>6854060.9979999997</v>
      </c>
      <c r="AD142" t="s">
        <v>13</v>
      </c>
    </row>
    <row r="143" spans="1:30" x14ac:dyDescent="0.25">
      <c r="A143" s="20">
        <v>1004</v>
      </c>
      <c r="B143" t="s">
        <v>147</v>
      </c>
      <c r="C143" t="s">
        <v>264</v>
      </c>
      <c r="D143" t="s">
        <v>9</v>
      </c>
      <c r="E143" t="s">
        <v>27</v>
      </c>
      <c r="F143" t="s">
        <v>193</v>
      </c>
      <c r="G143" s="2">
        <v>2919060000</v>
      </c>
      <c r="H143" s="2">
        <v>0</v>
      </c>
      <c r="I143" s="2">
        <v>2919060000</v>
      </c>
      <c r="J143" s="2">
        <v>7343282</v>
      </c>
      <c r="K143" s="2">
        <v>0</v>
      </c>
      <c r="L143" s="2">
        <v>7343282</v>
      </c>
      <c r="M143" s="2">
        <v>6175658</v>
      </c>
      <c r="N143" s="2">
        <v>0</v>
      </c>
      <c r="O143" s="2">
        <v>6175658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0</v>
      </c>
      <c r="AD143" t="s">
        <v>32</v>
      </c>
    </row>
    <row r="144" spans="1:30" x14ac:dyDescent="0.25">
      <c r="A144" s="20">
        <v>1012</v>
      </c>
      <c r="B144" t="s">
        <v>147</v>
      </c>
      <c r="C144" t="s">
        <v>264</v>
      </c>
      <c r="D144" t="s">
        <v>2</v>
      </c>
      <c r="E144" t="s">
        <v>8</v>
      </c>
      <c r="F144" t="s">
        <v>196</v>
      </c>
      <c r="G144" s="2">
        <v>43240023000</v>
      </c>
      <c r="H144" s="2">
        <v>1546544000</v>
      </c>
      <c r="I144" s="2">
        <v>41693479000</v>
      </c>
      <c r="J144" s="2">
        <v>82238128</v>
      </c>
      <c r="K144" s="2">
        <v>5073843</v>
      </c>
      <c r="L144" s="2">
        <v>77164285</v>
      </c>
      <c r="M144" s="2">
        <v>64942118.799999997</v>
      </c>
      <c r="N144" s="2">
        <v>4455225.4000000004</v>
      </c>
      <c r="O144" s="2">
        <v>60486893.399999999</v>
      </c>
      <c r="P144" s="15">
        <v>0.1</v>
      </c>
      <c r="Q144" s="2">
        <v>445522.54</v>
      </c>
      <c r="R144" s="13">
        <v>0.2</v>
      </c>
      <c r="S144" s="15">
        <v>0</v>
      </c>
      <c r="T144" s="2">
        <v>12097378.68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16542901.220000001</v>
      </c>
      <c r="AD144" t="s">
        <v>46</v>
      </c>
    </row>
    <row r="145" spans="1:30" x14ac:dyDescent="0.25">
      <c r="A145" s="20">
        <v>1014</v>
      </c>
      <c r="B145" t="s">
        <v>147</v>
      </c>
      <c r="C145" t="s">
        <v>264</v>
      </c>
      <c r="D145" t="s">
        <v>2</v>
      </c>
      <c r="E145" t="s">
        <v>538</v>
      </c>
      <c r="F145" t="s">
        <v>197</v>
      </c>
      <c r="G145" s="2">
        <v>11072552000</v>
      </c>
      <c r="H145" s="2">
        <v>0</v>
      </c>
      <c r="I145" s="2">
        <v>11072552000</v>
      </c>
      <c r="J145" s="2">
        <v>25024531</v>
      </c>
      <c r="K145" s="2">
        <v>0</v>
      </c>
      <c r="L145" s="2">
        <v>25024531</v>
      </c>
      <c r="M145" s="2">
        <v>20595510.199999999</v>
      </c>
      <c r="N145" s="2">
        <v>0</v>
      </c>
      <c r="O145" s="2">
        <v>20595510.199999999</v>
      </c>
      <c r="P145" s="15">
        <v>0.1</v>
      </c>
      <c r="Q145" s="2">
        <v>0</v>
      </c>
      <c r="R145" s="13">
        <v>0.1</v>
      </c>
      <c r="S145" s="15">
        <v>0</v>
      </c>
      <c r="T145" s="2">
        <v>2059551.02</v>
      </c>
      <c r="U145" s="2">
        <v>2000000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4059551.02</v>
      </c>
      <c r="AD145" t="s">
        <v>179</v>
      </c>
    </row>
    <row r="146" spans="1:30" x14ac:dyDescent="0.25">
      <c r="A146" s="20">
        <v>1018</v>
      </c>
      <c r="B146" t="s">
        <v>147</v>
      </c>
      <c r="C146" t="s">
        <v>263</v>
      </c>
      <c r="D146" t="s">
        <v>2</v>
      </c>
      <c r="E146" t="s">
        <v>200</v>
      </c>
      <c r="F146" t="s">
        <v>198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15">
        <v>0.1</v>
      </c>
      <c r="Q146" s="2">
        <v>0</v>
      </c>
      <c r="R146" s="13">
        <v>0.3</v>
      </c>
      <c r="S146" s="15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0</v>
      </c>
      <c r="AD146" t="s">
        <v>184</v>
      </c>
    </row>
    <row r="147" spans="1:30" x14ac:dyDescent="0.25">
      <c r="A147" s="20">
        <v>1022</v>
      </c>
      <c r="B147" t="s">
        <v>147</v>
      </c>
      <c r="C147" t="s">
        <v>264</v>
      </c>
      <c r="D147" t="s">
        <v>9</v>
      </c>
      <c r="E147" t="s">
        <v>367</v>
      </c>
      <c r="F147" t="s">
        <v>199</v>
      </c>
      <c r="G147" s="2">
        <v>9428051000</v>
      </c>
      <c r="H147" s="2">
        <v>0</v>
      </c>
      <c r="I147" s="2">
        <v>9428051000</v>
      </c>
      <c r="J147" s="2">
        <v>20669195</v>
      </c>
      <c r="K147" s="2">
        <v>0</v>
      </c>
      <c r="L147" s="2">
        <v>20669195</v>
      </c>
      <c r="M147" s="2">
        <v>16897974.600000001</v>
      </c>
      <c r="N147" s="2">
        <v>0</v>
      </c>
      <c r="O147" s="2">
        <v>16897974.600000001</v>
      </c>
      <c r="P147" s="15">
        <v>0.1</v>
      </c>
      <c r="Q147" s="2">
        <v>0</v>
      </c>
      <c r="R147" s="13">
        <v>0.1</v>
      </c>
      <c r="S147" s="15">
        <v>0</v>
      </c>
      <c r="T147" s="2">
        <v>1689797.46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2689797.46</v>
      </c>
      <c r="AD147" t="s">
        <v>189</v>
      </c>
    </row>
    <row r="148" spans="1:30" x14ac:dyDescent="0.25">
      <c r="A148" s="20">
        <v>1034</v>
      </c>
      <c r="B148" t="s">
        <v>147</v>
      </c>
      <c r="C148" t="s">
        <v>264</v>
      </c>
      <c r="D148" t="s">
        <v>9</v>
      </c>
      <c r="E148" t="s">
        <v>367</v>
      </c>
      <c r="F148" t="s">
        <v>202</v>
      </c>
      <c r="G148" s="2">
        <v>16574004000</v>
      </c>
      <c r="H148" s="2">
        <v>0</v>
      </c>
      <c r="I148" s="2">
        <v>16574004000</v>
      </c>
      <c r="J148" s="2">
        <v>39842036</v>
      </c>
      <c r="K148" s="2">
        <v>0</v>
      </c>
      <c r="L148" s="2">
        <v>39842036</v>
      </c>
      <c r="M148" s="2">
        <v>33212434.399999999</v>
      </c>
      <c r="N148" s="2">
        <v>0</v>
      </c>
      <c r="O148" s="2">
        <v>33212434.399999999</v>
      </c>
      <c r="P148" s="15">
        <v>0.1</v>
      </c>
      <c r="Q148" s="2">
        <v>0</v>
      </c>
      <c r="R148" s="13">
        <v>0.15</v>
      </c>
      <c r="S148" s="15">
        <v>0</v>
      </c>
      <c r="T148" s="2">
        <v>4981865.16</v>
      </c>
      <c r="U148" s="2">
        <v>3000000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7981865.1600000001</v>
      </c>
      <c r="AD148" t="s">
        <v>11</v>
      </c>
    </row>
    <row r="149" spans="1:30" x14ac:dyDescent="0.25">
      <c r="A149" s="20">
        <v>1038</v>
      </c>
      <c r="B149" t="s">
        <v>0</v>
      </c>
      <c r="C149" t="s">
        <v>1</v>
      </c>
      <c r="D149" t="s">
        <v>2</v>
      </c>
      <c r="E149" t="s">
        <v>200</v>
      </c>
      <c r="F149" t="s">
        <v>203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15">
        <v>0</v>
      </c>
      <c r="Q149" s="2">
        <v>0</v>
      </c>
      <c r="R149" s="13">
        <v>0</v>
      </c>
      <c r="S149" s="15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0</v>
      </c>
      <c r="AD149" t="s">
        <v>144</v>
      </c>
    </row>
    <row r="150" spans="1:30" x14ac:dyDescent="0.25">
      <c r="A150" s="20">
        <v>1042</v>
      </c>
      <c r="B150" t="s">
        <v>147</v>
      </c>
      <c r="C150" t="s">
        <v>264</v>
      </c>
      <c r="D150" t="s">
        <v>2</v>
      </c>
      <c r="E150" t="s">
        <v>200</v>
      </c>
      <c r="F150" t="s">
        <v>204</v>
      </c>
      <c r="G150" s="2">
        <v>23956881400</v>
      </c>
      <c r="H150" s="2">
        <v>139380000</v>
      </c>
      <c r="I150" s="2">
        <v>23817501400</v>
      </c>
      <c r="J150" s="2">
        <v>67371421</v>
      </c>
      <c r="K150" s="2">
        <v>487830</v>
      </c>
      <c r="L150" s="2">
        <v>66883591</v>
      </c>
      <c r="M150" s="2">
        <v>57788668.439999998</v>
      </c>
      <c r="N150" s="2">
        <v>432078</v>
      </c>
      <c r="O150" s="2">
        <v>57356590.439999998</v>
      </c>
      <c r="P150" s="15">
        <v>0.1</v>
      </c>
      <c r="Q150" s="2">
        <v>43207.8</v>
      </c>
      <c r="R150" s="13">
        <v>0.15</v>
      </c>
      <c r="S150" s="15">
        <v>0</v>
      </c>
      <c r="T150" s="2">
        <v>8603488.5659999996</v>
      </c>
      <c r="U150" s="2">
        <v>3000000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11646696.366</v>
      </c>
      <c r="AD150" t="s">
        <v>241</v>
      </c>
    </row>
    <row r="151" spans="1:30" x14ac:dyDescent="0.25">
      <c r="A151" s="20">
        <v>1044</v>
      </c>
      <c r="B151" t="s">
        <v>147</v>
      </c>
      <c r="C151" t="s">
        <v>264</v>
      </c>
      <c r="D151" t="s">
        <v>2</v>
      </c>
      <c r="E151" t="s">
        <v>200</v>
      </c>
      <c r="F151" t="s">
        <v>205</v>
      </c>
      <c r="G151" s="2">
        <v>17471895000</v>
      </c>
      <c r="H151" s="2">
        <v>24444000</v>
      </c>
      <c r="I151" s="2">
        <v>17447451000</v>
      </c>
      <c r="J151" s="2">
        <v>40866726</v>
      </c>
      <c r="K151" s="2">
        <v>85555</v>
      </c>
      <c r="L151" s="2">
        <v>40781171</v>
      </c>
      <c r="M151" s="2">
        <v>33877968</v>
      </c>
      <c r="N151" s="2">
        <v>75777.399999999994</v>
      </c>
      <c r="O151" s="2">
        <v>33802190.600000001</v>
      </c>
      <c r="P151" s="15">
        <v>0.1</v>
      </c>
      <c r="Q151" s="2">
        <v>7577.74</v>
      </c>
      <c r="R151" s="13">
        <v>0.15</v>
      </c>
      <c r="S151" s="15">
        <v>0</v>
      </c>
      <c r="T151" s="2">
        <v>5070328.59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8077906.3300000001</v>
      </c>
      <c r="AD151" t="s">
        <v>184</v>
      </c>
    </row>
    <row r="152" spans="1:30" x14ac:dyDescent="0.25">
      <c r="A152" s="20">
        <v>1046</v>
      </c>
      <c r="B152" t="s">
        <v>147</v>
      </c>
      <c r="C152" t="s">
        <v>264</v>
      </c>
      <c r="D152" t="s">
        <v>2</v>
      </c>
      <c r="E152" t="s">
        <v>200</v>
      </c>
      <c r="F152" t="s">
        <v>206</v>
      </c>
      <c r="G152" s="2">
        <v>47237561000</v>
      </c>
      <c r="H152" s="2">
        <v>0</v>
      </c>
      <c r="I152" s="2">
        <v>47237561000</v>
      </c>
      <c r="J152" s="2">
        <v>89538320</v>
      </c>
      <c r="K152" s="2">
        <v>0</v>
      </c>
      <c r="L152" s="2">
        <v>89538320</v>
      </c>
      <c r="M152" s="2">
        <v>70643295.599999994</v>
      </c>
      <c r="N152" s="2">
        <v>0</v>
      </c>
      <c r="O152" s="2">
        <v>70643295.599999994</v>
      </c>
      <c r="P152" s="15">
        <v>0.1</v>
      </c>
      <c r="Q152" s="2">
        <v>0</v>
      </c>
      <c r="R152" s="13">
        <v>0.2</v>
      </c>
      <c r="S152" s="15">
        <v>0</v>
      </c>
      <c r="T152" s="2">
        <v>14128659.119999999</v>
      </c>
      <c r="U152" s="2">
        <v>4000000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18128659.120000001</v>
      </c>
      <c r="AD152" t="s">
        <v>184</v>
      </c>
    </row>
    <row r="153" spans="1:30" x14ac:dyDescent="0.25">
      <c r="A153" s="20">
        <v>1047</v>
      </c>
      <c r="B153" t="s">
        <v>147</v>
      </c>
      <c r="C153" t="s">
        <v>264</v>
      </c>
      <c r="D153" t="s">
        <v>2</v>
      </c>
      <c r="E153" t="s">
        <v>200</v>
      </c>
      <c r="F153" t="s">
        <v>207</v>
      </c>
      <c r="G153" s="2">
        <v>49023142000</v>
      </c>
      <c r="H153" s="2">
        <v>0</v>
      </c>
      <c r="I153" s="2">
        <v>49023142000</v>
      </c>
      <c r="J153" s="2">
        <v>94102965</v>
      </c>
      <c r="K153" s="2">
        <v>0</v>
      </c>
      <c r="L153" s="2">
        <v>94102965</v>
      </c>
      <c r="M153" s="2">
        <v>74493708.200000003</v>
      </c>
      <c r="N153" s="2">
        <v>0</v>
      </c>
      <c r="O153" s="2">
        <v>74493708.200000003</v>
      </c>
      <c r="P153" s="15">
        <v>0.1</v>
      </c>
      <c r="Q153" s="2">
        <v>0</v>
      </c>
      <c r="R153" s="13">
        <v>0.2</v>
      </c>
      <c r="S153" s="15">
        <v>0</v>
      </c>
      <c r="T153" s="2">
        <v>14898741.640000001</v>
      </c>
      <c r="U153" s="2">
        <v>4000000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18898741.640000001</v>
      </c>
      <c r="AD153" t="s">
        <v>241</v>
      </c>
    </row>
    <row r="154" spans="1:30" x14ac:dyDescent="0.25">
      <c r="A154" s="20">
        <v>1048</v>
      </c>
      <c r="B154" t="s">
        <v>147</v>
      </c>
      <c r="C154" t="s">
        <v>264</v>
      </c>
      <c r="D154" t="s">
        <v>2</v>
      </c>
      <c r="E154" t="s">
        <v>200</v>
      </c>
      <c r="F154" t="s">
        <v>208</v>
      </c>
      <c r="G154" s="2">
        <v>4166729000</v>
      </c>
      <c r="H154" s="2">
        <v>0</v>
      </c>
      <c r="I154" s="2">
        <v>4166729000</v>
      </c>
      <c r="J154" s="2">
        <v>12470266</v>
      </c>
      <c r="K154" s="2">
        <v>0</v>
      </c>
      <c r="L154" s="2">
        <v>12470266</v>
      </c>
      <c r="M154" s="2">
        <v>10803574.4</v>
      </c>
      <c r="N154" s="2">
        <v>0</v>
      </c>
      <c r="O154" s="2">
        <v>10803574.4</v>
      </c>
      <c r="P154" s="15">
        <v>0</v>
      </c>
      <c r="Q154" s="2">
        <v>0</v>
      </c>
      <c r="R154" s="13">
        <v>0</v>
      </c>
      <c r="S154" s="15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0</v>
      </c>
      <c r="AD154" t="s">
        <v>241</v>
      </c>
    </row>
    <row r="155" spans="1:30" x14ac:dyDescent="0.25">
      <c r="A155" s="20">
        <v>1057</v>
      </c>
      <c r="B155" t="s">
        <v>147</v>
      </c>
      <c r="C155" t="s">
        <v>263</v>
      </c>
      <c r="D155" t="s">
        <v>9</v>
      </c>
      <c r="E155" t="s">
        <v>27</v>
      </c>
      <c r="F155" t="s">
        <v>209</v>
      </c>
      <c r="G155" s="2">
        <v>2165151000</v>
      </c>
      <c r="H155" s="2">
        <v>0</v>
      </c>
      <c r="I155" s="2">
        <v>2165151000</v>
      </c>
      <c r="J155" s="2">
        <v>6390183</v>
      </c>
      <c r="K155" s="2">
        <v>0</v>
      </c>
      <c r="L155" s="2">
        <v>6390183</v>
      </c>
      <c r="M155" s="2">
        <v>5524122.5999999996</v>
      </c>
      <c r="N155" s="2">
        <v>0</v>
      </c>
      <c r="O155" s="2">
        <v>5524122.5999999996</v>
      </c>
      <c r="P155" s="15">
        <v>0.1</v>
      </c>
      <c r="Q155" s="2">
        <v>0</v>
      </c>
      <c r="R155" s="13">
        <v>0.3</v>
      </c>
      <c r="S155" s="15">
        <v>0</v>
      </c>
      <c r="T155" s="2">
        <v>1657236.78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1657236.78</v>
      </c>
      <c r="AD155" t="s">
        <v>32</v>
      </c>
    </row>
    <row r="156" spans="1:30" x14ac:dyDescent="0.25">
      <c r="A156" s="20">
        <v>1063</v>
      </c>
      <c r="B156" t="s">
        <v>147</v>
      </c>
      <c r="C156" t="s">
        <v>264</v>
      </c>
      <c r="D156" t="s">
        <v>9</v>
      </c>
      <c r="E156" t="s">
        <v>367</v>
      </c>
      <c r="F156" t="s">
        <v>210</v>
      </c>
      <c r="G156" s="2">
        <v>3262899000</v>
      </c>
      <c r="H156" s="2">
        <v>0</v>
      </c>
      <c r="I156" s="2">
        <v>3262899000</v>
      </c>
      <c r="J156" s="2">
        <v>10501477</v>
      </c>
      <c r="K156" s="2">
        <v>0</v>
      </c>
      <c r="L156" s="2">
        <v>10501477</v>
      </c>
      <c r="M156" s="2">
        <v>9196317.4000000004</v>
      </c>
      <c r="N156" s="2">
        <v>0</v>
      </c>
      <c r="O156" s="2">
        <v>9196317.4000000004</v>
      </c>
      <c r="P156" s="15">
        <v>0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70</v>
      </c>
    </row>
    <row r="157" spans="1:30" x14ac:dyDescent="0.25">
      <c r="A157" s="20">
        <v>1064</v>
      </c>
      <c r="B157" t="s">
        <v>147</v>
      </c>
      <c r="C157" t="s">
        <v>264</v>
      </c>
      <c r="D157" t="s">
        <v>2</v>
      </c>
      <c r="E157" t="s">
        <v>284</v>
      </c>
      <c r="F157" t="s">
        <v>211</v>
      </c>
      <c r="G157" s="2">
        <v>31185660000</v>
      </c>
      <c r="H157" s="2">
        <v>1522100000</v>
      </c>
      <c r="I157" s="2">
        <v>29663560000</v>
      </c>
      <c r="J157" s="2">
        <v>57079799</v>
      </c>
      <c r="K157" s="2">
        <v>3972651</v>
      </c>
      <c r="L157" s="2">
        <v>53107148</v>
      </c>
      <c r="M157" s="2">
        <v>44605535</v>
      </c>
      <c r="N157" s="2">
        <v>3363811</v>
      </c>
      <c r="O157" s="2">
        <v>41241724</v>
      </c>
      <c r="P157" s="15">
        <v>0.1</v>
      </c>
      <c r="Q157" s="2">
        <v>336381.1</v>
      </c>
      <c r="R157" s="13">
        <v>0.15</v>
      </c>
      <c r="S157" s="15">
        <v>0</v>
      </c>
      <c r="T157" s="2">
        <v>6186258.5999999996</v>
      </c>
      <c r="U157" s="2">
        <v>3000000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9522639.6999999993</v>
      </c>
      <c r="AD157" t="s">
        <v>87</v>
      </c>
    </row>
    <row r="158" spans="1:30" x14ac:dyDescent="0.25">
      <c r="A158" s="20">
        <v>1101</v>
      </c>
      <c r="B158" t="s">
        <v>147</v>
      </c>
      <c r="C158" t="s">
        <v>264</v>
      </c>
      <c r="D158" t="s">
        <v>9</v>
      </c>
      <c r="E158" t="s">
        <v>367</v>
      </c>
      <c r="F158" t="s">
        <v>212</v>
      </c>
      <c r="G158" s="2">
        <v>6868093000</v>
      </c>
      <c r="H158" s="2">
        <v>0</v>
      </c>
      <c r="I158" s="2">
        <v>6868093000</v>
      </c>
      <c r="J158" s="2">
        <v>20753475</v>
      </c>
      <c r="K158" s="2">
        <v>0</v>
      </c>
      <c r="L158" s="2">
        <v>20753475</v>
      </c>
      <c r="M158" s="2">
        <v>18006237.800000001</v>
      </c>
      <c r="N158" s="2">
        <v>0</v>
      </c>
      <c r="O158" s="2">
        <v>18006237.800000001</v>
      </c>
      <c r="P158" s="15">
        <v>0.1</v>
      </c>
      <c r="Q158" s="2">
        <v>0</v>
      </c>
      <c r="R158" s="13">
        <v>0.1</v>
      </c>
      <c r="S158" s="15">
        <v>0</v>
      </c>
      <c r="T158" s="2">
        <v>1800623.78</v>
      </c>
      <c r="U158" s="2">
        <v>1000000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2800623.78</v>
      </c>
      <c r="AD158" t="s">
        <v>62</v>
      </c>
    </row>
    <row r="159" spans="1:30" x14ac:dyDescent="0.25">
      <c r="A159" s="20">
        <v>1115</v>
      </c>
      <c r="B159" t="s">
        <v>147</v>
      </c>
      <c r="C159" t="s">
        <v>264</v>
      </c>
      <c r="D159" t="s">
        <v>9</v>
      </c>
      <c r="E159" t="s">
        <v>367</v>
      </c>
      <c r="F159" t="s">
        <v>213</v>
      </c>
      <c r="G159" s="2">
        <v>19571972000</v>
      </c>
      <c r="H159" s="2">
        <v>0</v>
      </c>
      <c r="I159" s="2">
        <v>19571972000</v>
      </c>
      <c r="J159" s="2">
        <v>31175497</v>
      </c>
      <c r="K159" s="2">
        <v>0</v>
      </c>
      <c r="L159" s="2">
        <v>31175497</v>
      </c>
      <c r="M159" s="2">
        <v>23346708.199999999</v>
      </c>
      <c r="N159" s="2">
        <v>0</v>
      </c>
      <c r="O159" s="2">
        <v>23346708.199999999</v>
      </c>
      <c r="P159" s="15">
        <v>0.1</v>
      </c>
      <c r="Q159" s="2">
        <v>0</v>
      </c>
      <c r="R159" s="13">
        <v>0.1</v>
      </c>
      <c r="S159" s="15">
        <v>0</v>
      </c>
      <c r="T159" s="2">
        <v>2334670.8199999998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4334670.82</v>
      </c>
      <c r="AD159" t="s">
        <v>70</v>
      </c>
    </row>
    <row r="160" spans="1:30" x14ac:dyDescent="0.25">
      <c r="A160" s="20">
        <v>1118</v>
      </c>
      <c r="B160" t="s">
        <v>147</v>
      </c>
      <c r="C160" t="s">
        <v>264</v>
      </c>
      <c r="D160" t="s">
        <v>9</v>
      </c>
      <c r="E160" t="s">
        <v>15</v>
      </c>
      <c r="F160" t="s">
        <v>214</v>
      </c>
      <c r="G160" s="2">
        <v>12313369000</v>
      </c>
      <c r="H160" s="2">
        <v>0</v>
      </c>
      <c r="I160" s="2">
        <v>12313369000</v>
      </c>
      <c r="J160" s="2">
        <v>27383555</v>
      </c>
      <c r="K160" s="2">
        <v>0</v>
      </c>
      <c r="L160" s="2">
        <v>27383555</v>
      </c>
      <c r="M160" s="2">
        <v>22458207.399999999</v>
      </c>
      <c r="N160" s="2">
        <v>0</v>
      </c>
      <c r="O160" s="2">
        <v>22458207.399999999</v>
      </c>
      <c r="P160" s="15">
        <v>0.1</v>
      </c>
      <c r="Q160" s="2">
        <v>0</v>
      </c>
      <c r="R160" s="13">
        <v>0.1</v>
      </c>
      <c r="S160" s="15">
        <v>0</v>
      </c>
      <c r="T160" s="2">
        <v>2245820.7400000002</v>
      </c>
      <c r="U160" s="2">
        <v>2000000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4245820.74</v>
      </c>
      <c r="AD160" t="s">
        <v>19</v>
      </c>
    </row>
    <row r="161" spans="1:30" x14ac:dyDescent="0.25">
      <c r="A161" s="20">
        <v>1119</v>
      </c>
      <c r="B161" t="s">
        <v>12</v>
      </c>
      <c r="C161" t="s">
        <v>264</v>
      </c>
      <c r="D161" t="s">
        <v>2</v>
      </c>
      <c r="E161" t="s">
        <v>4</v>
      </c>
      <c r="F161" t="s">
        <v>215</v>
      </c>
      <c r="G161" s="2">
        <v>52892877200</v>
      </c>
      <c r="H161" s="2">
        <v>976223000</v>
      </c>
      <c r="I161" s="2">
        <v>51916654200</v>
      </c>
      <c r="J161" s="2">
        <v>100280419</v>
      </c>
      <c r="K161" s="2">
        <v>3105406</v>
      </c>
      <c r="L161" s="2">
        <v>97175013</v>
      </c>
      <c r="M161" s="2">
        <v>79123268.120000005</v>
      </c>
      <c r="N161" s="2">
        <v>2714916.8</v>
      </c>
      <c r="O161" s="2">
        <v>76408351.319999993</v>
      </c>
      <c r="P161" s="15">
        <v>0.1</v>
      </c>
      <c r="Q161" s="2">
        <v>271491.68</v>
      </c>
      <c r="R161" s="13">
        <v>0.2</v>
      </c>
      <c r="S161" s="15">
        <v>0</v>
      </c>
      <c r="T161" s="2">
        <v>15281670.264</v>
      </c>
      <c r="U161" s="2">
        <v>0</v>
      </c>
      <c r="V161" s="2">
        <v>115801797.8</v>
      </c>
      <c r="W161" s="2">
        <v>935700</v>
      </c>
      <c r="X161" s="2">
        <v>114866097.8</v>
      </c>
      <c r="Y161" s="2">
        <v>82222343000</v>
      </c>
      <c r="Z161" s="2">
        <v>342000000</v>
      </c>
      <c r="AA161" s="2">
        <v>81880343000</v>
      </c>
      <c r="AB161" s="18">
        <v>0</v>
      </c>
      <c r="AC161" s="4">
        <v>15553161.944</v>
      </c>
      <c r="AD161" t="s">
        <v>21</v>
      </c>
    </row>
    <row r="162" spans="1:30" x14ac:dyDescent="0.25">
      <c r="A162" s="20">
        <v>1123</v>
      </c>
      <c r="B162" t="s">
        <v>147</v>
      </c>
      <c r="C162" t="s">
        <v>264</v>
      </c>
      <c r="D162" t="s">
        <v>2</v>
      </c>
      <c r="E162" t="s">
        <v>4</v>
      </c>
      <c r="F162" t="s">
        <v>216</v>
      </c>
      <c r="G162" s="2">
        <v>65927060000</v>
      </c>
      <c r="H162" s="2">
        <v>2054553000</v>
      </c>
      <c r="I162" s="2">
        <v>63872507000</v>
      </c>
      <c r="J162" s="2">
        <v>104139039</v>
      </c>
      <c r="K162" s="2">
        <v>5340974</v>
      </c>
      <c r="L162" s="2">
        <v>98798065</v>
      </c>
      <c r="M162" s="2">
        <v>77768215</v>
      </c>
      <c r="N162" s="2">
        <v>4519152.8</v>
      </c>
      <c r="O162" s="2">
        <v>73249062.200000003</v>
      </c>
      <c r="P162" s="15">
        <v>0.1</v>
      </c>
      <c r="Q162" s="2">
        <v>451915.28</v>
      </c>
      <c r="R162" s="13">
        <v>0.2</v>
      </c>
      <c r="S162" s="15">
        <v>0</v>
      </c>
      <c r="T162" s="2">
        <v>14649812.439999999</v>
      </c>
      <c r="U162" s="2">
        <v>4000000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19101727.719999999</v>
      </c>
      <c r="AD162" t="s">
        <v>41</v>
      </c>
    </row>
    <row r="163" spans="1:30" x14ac:dyDescent="0.25">
      <c r="A163" s="20">
        <v>1130</v>
      </c>
      <c r="B163" t="s">
        <v>147</v>
      </c>
      <c r="C163" t="s">
        <v>264</v>
      </c>
      <c r="D163" t="s">
        <v>2</v>
      </c>
      <c r="E163" t="s">
        <v>284</v>
      </c>
      <c r="F163" t="s">
        <v>230</v>
      </c>
      <c r="G163" s="2">
        <v>806573000</v>
      </c>
      <c r="H163" s="2">
        <v>0</v>
      </c>
      <c r="I163" s="2">
        <v>806573000</v>
      </c>
      <c r="J163" s="2">
        <v>1470463</v>
      </c>
      <c r="K163" s="2">
        <v>0</v>
      </c>
      <c r="L163" s="2">
        <v>1470463</v>
      </c>
      <c r="M163" s="2">
        <v>1147833.8</v>
      </c>
      <c r="N163" s="2">
        <v>0</v>
      </c>
      <c r="O163" s="2">
        <v>1147833.8</v>
      </c>
      <c r="P163" s="15">
        <v>0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87</v>
      </c>
    </row>
    <row r="164" spans="1:30" x14ac:dyDescent="0.25">
      <c r="A164" s="20">
        <v>1152</v>
      </c>
      <c r="B164" t="s">
        <v>147</v>
      </c>
      <c r="C164" t="s">
        <v>264</v>
      </c>
      <c r="D164" t="s">
        <v>2</v>
      </c>
      <c r="E164" t="s">
        <v>200</v>
      </c>
      <c r="F164" t="s">
        <v>234</v>
      </c>
      <c r="G164" s="2">
        <v>18806962000</v>
      </c>
      <c r="H164" s="2">
        <v>0</v>
      </c>
      <c r="I164" s="2">
        <v>18806962000</v>
      </c>
      <c r="J164" s="2">
        <v>41853709</v>
      </c>
      <c r="K164" s="2">
        <v>0</v>
      </c>
      <c r="L164" s="2">
        <v>41853709</v>
      </c>
      <c r="M164" s="2">
        <v>34330924.200000003</v>
      </c>
      <c r="N164" s="2">
        <v>0</v>
      </c>
      <c r="O164" s="2">
        <v>34330924.200000003</v>
      </c>
      <c r="P164" s="15">
        <v>0.1</v>
      </c>
      <c r="Q164" s="2">
        <v>0</v>
      </c>
      <c r="R164" s="13">
        <v>0.15</v>
      </c>
      <c r="S164" s="15">
        <v>0</v>
      </c>
      <c r="T164" s="2">
        <v>5149638.63</v>
      </c>
      <c r="U164" s="2">
        <v>3000000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8149638.6299999999</v>
      </c>
      <c r="AD164" t="s">
        <v>184</v>
      </c>
    </row>
    <row r="165" spans="1:30" x14ac:dyDescent="0.25">
      <c r="A165" s="20">
        <v>1157</v>
      </c>
      <c r="B165" t="s">
        <v>147</v>
      </c>
      <c r="C165" t="s">
        <v>263</v>
      </c>
      <c r="D165" t="s">
        <v>9</v>
      </c>
      <c r="E165" t="s">
        <v>367</v>
      </c>
      <c r="F165" t="s">
        <v>162</v>
      </c>
      <c r="G165" s="2">
        <v>2682255000</v>
      </c>
      <c r="H165" s="2">
        <v>0</v>
      </c>
      <c r="I165" s="2">
        <v>2682255000</v>
      </c>
      <c r="J165" s="2">
        <v>4023387</v>
      </c>
      <c r="K165" s="2">
        <v>0</v>
      </c>
      <c r="L165" s="2">
        <v>4023387</v>
      </c>
      <c r="M165" s="2">
        <v>2950485</v>
      </c>
      <c r="N165" s="2">
        <v>0</v>
      </c>
      <c r="O165" s="2">
        <v>2950485</v>
      </c>
      <c r="P165" s="15">
        <v>0.1</v>
      </c>
      <c r="Q165" s="2">
        <v>0</v>
      </c>
      <c r="R165" s="13">
        <v>0.3</v>
      </c>
      <c r="S165" s="15">
        <v>0</v>
      </c>
      <c r="T165" s="2">
        <v>885145.5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885145.5</v>
      </c>
      <c r="AD165" t="s">
        <v>62</v>
      </c>
    </row>
    <row r="166" spans="1:30" x14ac:dyDescent="0.25">
      <c r="A166" s="20">
        <v>1159</v>
      </c>
      <c r="B166" t="s">
        <v>147</v>
      </c>
      <c r="C166" t="s">
        <v>263</v>
      </c>
      <c r="D166" t="s">
        <v>2</v>
      </c>
      <c r="E166" t="s">
        <v>8</v>
      </c>
      <c r="F166" t="s">
        <v>235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15">
        <v>0.1</v>
      </c>
      <c r="Q166" s="2">
        <v>0</v>
      </c>
      <c r="R166" s="13">
        <v>0.3</v>
      </c>
      <c r="S166" s="15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0</v>
      </c>
      <c r="AD166" t="s">
        <v>42</v>
      </c>
    </row>
    <row r="167" spans="1:30" x14ac:dyDescent="0.25">
      <c r="A167" s="20">
        <v>1160</v>
      </c>
      <c r="B167" t="s">
        <v>147</v>
      </c>
      <c r="C167" t="s">
        <v>264</v>
      </c>
      <c r="D167" t="s">
        <v>2</v>
      </c>
      <c r="E167" t="s">
        <v>538</v>
      </c>
      <c r="F167" t="s">
        <v>236</v>
      </c>
      <c r="G167" s="2">
        <v>10626778000</v>
      </c>
      <c r="H167" s="2">
        <v>2283275000</v>
      </c>
      <c r="I167" s="2">
        <v>8343503000</v>
      </c>
      <c r="J167" s="2">
        <v>24458559</v>
      </c>
      <c r="K167" s="2">
        <v>5127630</v>
      </c>
      <c r="L167" s="2">
        <v>19330929</v>
      </c>
      <c r="M167" s="2">
        <v>20207847.800000001</v>
      </c>
      <c r="N167" s="2">
        <v>4214320</v>
      </c>
      <c r="O167" s="2">
        <v>15993527.800000001</v>
      </c>
      <c r="P167" s="15">
        <v>0.1</v>
      </c>
      <c r="Q167" s="2">
        <v>421432</v>
      </c>
      <c r="R167" s="13">
        <v>0.1</v>
      </c>
      <c r="S167" s="15">
        <v>0</v>
      </c>
      <c r="T167" s="2">
        <v>1599352.78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4020784.78</v>
      </c>
      <c r="AD167" t="s">
        <v>179</v>
      </c>
    </row>
    <row r="168" spans="1:30" x14ac:dyDescent="0.25">
      <c r="A168" s="20">
        <v>1163</v>
      </c>
      <c r="B168" t="s">
        <v>147</v>
      </c>
      <c r="C168" t="s">
        <v>264</v>
      </c>
      <c r="D168" t="s">
        <v>2</v>
      </c>
      <c r="E168" t="s">
        <v>4</v>
      </c>
      <c r="F168" t="s">
        <v>237</v>
      </c>
      <c r="G168" s="2">
        <v>6045061000</v>
      </c>
      <c r="H168" s="2">
        <v>939230000</v>
      </c>
      <c r="I168" s="2">
        <v>5105831000</v>
      </c>
      <c r="J168" s="2">
        <v>18417704</v>
      </c>
      <c r="K168" s="2">
        <v>3221307</v>
      </c>
      <c r="L168" s="2">
        <v>15196397</v>
      </c>
      <c r="M168" s="2">
        <v>15999679.6</v>
      </c>
      <c r="N168" s="2">
        <v>2845615</v>
      </c>
      <c r="O168" s="2">
        <v>13154064.6</v>
      </c>
      <c r="P168" s="15">
        <v>0.1</v>
      </c>
      <c r="Q168" s="2">
        <v>284561.5</v>
      </c>
      <c r="R168" s="13">
        <v>0.1</v>
      </c>
      <c r="S168" s="15">
        <v>0</v>
      </c>
      <c r="T168" s="2">
        <v>1315406.46</v>
      </c>
      <c r="U168" s="2">
        <v>1000000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2599967.96</v>
      </c>
      <c r="AD168" t="s">
        <v>48</v>
      </c>
    </row>
    <row r="169" spans="1:30" x14ac:dyDescent="0.25">
      <c r="A169" s="20">
        <v>1166</v>
      </c>
      <c r="B169" t="s">
        <v>147</v>
      </c>
      <c r="C169" t="s">
        <v>264</v>
      </c>
      <c r="D169" t="s">
        <v>2</v>
      </c>
      <c r="E169" t="s">
        <v>200</v>
      </c>
      <c r="F169" t="s">
        <v>238</v>
      </c>
      <c r="G169" s="2">
        <v>5307712000</v>
      </c>
      <c r="H169" s="2">
        <v>0</v>
      </c>
      <c r="I169" s="2">
        <v>5307712000</v>
      </c>
      <c r="J169" s="2">
        <v>14126045</v>
      </c>
      <c r="K169" s="2">
        <v>0</v>
      </c>
      <c r="L169" s="2">
        <v>14126045</v>
      </c>
      <c r="M169" s="2">
        <v>12002960.199999999</v>
      </c>
      <c r="N169" s="2">
        <v>0</v>
      </c>
      <c r="O169" s="2">
        <v>12002960.199999999</v>
      </c>
      <c r="P169" s="15">
        <v>0</v>
      </c>
      <c r="Q169" s="2">
        <v>0</v>
      </c>
      <c r="R169" s="13">
        <v>0</v>
      </c>
      <c r="S169" s="15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0</v>
      </c>
      <c r="AD169" t="s">
        <v>184</v>
      </c>
    </row>
    <row r="170" spans="1:30" x14ac:dyDescent="0.25">
      <c r="A170" s="20">
        <v>1170</v>
      </c>
      <c r="B170" t="s">
        <v>147</v>
      </c>
      <c r="C170" t="s">
        <v>264</v>
      </c>
      <c r="D170" t="s">
        <v>2</v>
      </c>
      <c r="E170" t="s">
        <v>284</v>
      </c>
      <c r="F170" t="s">
        <v>239</v>
      </c>
      <c r="G170" s="2">
        <v>19408535000</v>
      </c>
      <c r="H170" s="2">
        <v>1183255000</v>
      </c>
      <c r="I170" s="2">
        <v>18225280000</v>
      </c>
      <c r="J170" s="2">
        <v>41940648</v>
      </c>
      <c r="K170" s="2">
        <v>3769044</v>
      </c>
      <c r="L170" s="2">
        <v>38171604</v>
      </c>
      <c r="M170" s="2">
        <v>34177234</v>
      </c>
      <c r="N170" s="2">
        <v>3295742</v>
      </c>
      <c r="O170" s="2">
        <v>30881492</v>
      </c>
      <c r="P170" s="15">
        <v>0.1</v>
      </c>
      <c r="Q170" s="2">
        <v>329574.2</v>
      </c>
      <c r="R170" s="13">
        <v>0.15</v>
      </c>
      <c r="S170" s="15">
        <v>0</v>
      </c>
      <c r="T170" s="2">
        <v>4632223.8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7961798</v>
      </c>
      <c r="AD170" t="s">
        <v>87</v>
      </c>
    </row>
    <row r="171" spans="1:30" x14ac:dyDescent="0.25">
      <c r="A171" s="20">
        <v>1176</v>
      </c>
      <c r="B171" t="s">
        <v>147</v>
      </c>
      <c r="C171" t="s">
        <v>264</v>
      </c>
      <c r="D171" t="s">
        <v>2</v>
      </c>
      <c r="E171" t="s">
        <v>538</v>
      </c>
      <c r="F171" t="s">
        <v>240</v>
      </c>
      <c r="G171" s="2">
        <v>1729884000</v>
      </c>
      <c r="H171" s="2">
        <v>0</v>
      </c>
      <c r="I171" s="2">
        <v>1729884000</v>
      </c>
      <c r="J171" s="2">
        <v>4995030</v>
      </c>
      <c r="K171" s="2">
        <v>0</v>
      </c>
      <c r="L171" s="2">
        <v>4995030</v>
      </c>
      <c r="M171" s="2">
        <v>4303076.4000000004</v>
      </c>
      <c r="N171" s="2">
        <v>0</v>
      </c>
      <c r="O171" s="2">
        <v>4303076.4000000004</v>
      </c>
      <c r="P171" s="15">
        <v>0</v>
      </c>
      <c r="Q171" s="2">
        <v>0</v>
      </c>
      <c r="R171" s="13">
        <v>0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0</v>
      </c>
      <c r="AD171" t="s">
        <v>179</v>
      </c>
    </row>
    <row r="172" spans="1:30" x14ac:dyDescent="0.25">
      <c r="A172" s="20">
        <v>1180</v>
      </c>
      <c r="B172" t="s">
        <v>147</v>
      </c>
      <c r="C172" t="s">
        <v>264</v>
      </c>
      <c r="D172" t="s">
        <v>9</v>
      </c>
      <c r="E172" t="s">
        <v>367</v>
      </c>
      <c r="F172" t="s">
        <v>244</v>
      </c>
      <c r="G172" s="2">
        <v>2707180000</v>
      </c>
      <c r="H172" s="2">
        <v>0</v>
      </c>
      <c r="I172" s="2">
        <v>2707180000</v>
      </c>
      <c r="J172" s="2">
        <v>7091678</v>
      </c>
      <c r="K172" s="2">
        <v>0</v>
      </c>
      <c r="L172" s="2">
        <v>7091678</v>
      </c>
      <c r="M172" s="2">
        <v>6008806</v>
      </c>
      <c r="N172" s="2">
        <v>0</v>
      </c>
      <c r="O172" s="2">
        <v>6008806</v>
      </c>
      <c r="P172" s="15">
        <v>0</v>
      </c>
      <c r="Q172" s="2">
        <v>0</v>
      </c>
      <c r="R172" s="13">
        <v>0</v>
      </c>
      <c r="S172" s="15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0</v>
      </c>
      <c r="AD172" t="s">
        <v>189</v>
      </c>
    </row>
    <row r="173" spans="1:30" x14ac:dyDescent="0.25">
      <c r="A173" s="20">
        <v>1181</v>
      </c>
      <c r="B173" t="s">
        <v>12</v>
      </c>
      <c r="C173" t="s">
        <v>264</v>
      </c>
      <c r="D173" t="s">
        <v>2</v>
      </c>
      <c r="E173" t="s">
        <v>200</v>
      </c>
      <c r="F173" t="s">
        <v>241</v>
      </c>
      <c r="G173" s="2">
        <v>5978374000</v>
      </c>
      <c r="H173" s="2">
        <v>0</v>
      </c>
      <c r="I173" s="2">
        <v>5978374000</v>
      </c>
      <c r="J173" s="2">
        <v>11062137</v>
      </c>
      <c r="K173" s="2">
        <v>0</v>
      </c>
      <c r="L173" s="2">
        <v>11062137</v>
      </c>
      <c r="M173" s="2">
        <v>8670787.4000000004</v>
      </c>
      <c r="N173" s="2">
        <v>0</v>
      </c>
      <c r="O173" s="2">
        <v>8670787.4000000004</v>
      </c>
      <c r="P173" s="15">
        <v>0</v>
      </c>
      <c r="Q173" s="2">
        <v>0</v>
      </c>
      <c r="R173" s="13">
        <v>0</v>
      </c>
      <c r="S173" s="15">
        <v>0</v>
      </c>
      <c r="T173" s="2">
        <v>0</v>
      </c>
      <c r="U173" s="2">
        <v>0</v>
      </c>
      <c r="V173" s="2">
        <v>553479853.03999996</v>
      </c>
      <c r="W173" s="2">
        <v>432078</v>
      </c>
      <c r="X173" s="2">
        <v>553047775.03999996</v>
      </c>
      <c r="Y173" s="2">
        <v>372663172400</v>
      </c>
      <c r="Z173" s="2">
        <v>139380000</v>
      </c>
      <c r="AA173" s="2">
        <v>372523792400</v>
      </c>
      <c r="AB173" s="18">
        <v>22126231.781599998</v>
      </c>
      <c r="AC173" s="4">
        <v>22126231.781599998</v>
      </c>
      <c r="AD173" t="s">
        <v>203</v>
      </c>
    </row>
    <row r="174" spans="1:30" x14ac:dyDescent="0.25">
      <c r="A174" s="20">
        <v>1183</v>
      </c>
      <c r="B174" t="s">
        <v>147</v>
      </c>
      <c r="C174" t="s">
        <v>263</v>
      </c>
      <c r="D174" t="s">
        <v>9</v>
      </c>
      <c r="E174" t="s">
        <v>15</v>
      </c>
      <c r="F174" t="s">
        <v>242</v>
      </c>
      <c r="G174" s="2">
        <v>232646450000</v>
      </c>
      <c r="H174" s="2">
        <v>0</v>
      </c>
      <c r="I174" s="2">
        <v>232646450000</v>
      </c>
      <c r="J174" s="2">
        <v>348969749</v>
      </c>
      <c r="K174" s="2">
        <v>0</v>
      </c>
      <c r="L174" s="2">
        <v>348969749</v>
      </c>
      <c r="M174" s="2">
        <v>255911169</v>
      </c>
      <c r="N174" s="2">
        <v>0</v>
      </c>
      <c r="O174" s="2">
        <v>255911169</v>
      </c>
      <c r="P174" s="15">
        <v>0.1</v>
      </c>
      <c r="Q174" s="2">
        <v>0</v>
      </c>
      <c r="R174" s="13">
        <v>0.3</v>
      </c>
      <c r="S174" s="15">
        <v>0.45</v>
      </c>
      <c r="T174" s="2">
        <v>92660026.049999997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92660026.049999997</v>
      </c>
      <c r="AD174" t="s">
        <v>17</v>
      </c>
    </row>
    <row r="175" spans="1:30" x14ac:dyDescent="0.25">
      <c r="A175" s="20">
        <v>1184</v>
      </c>
      <c r="B175" t="s">
        <v>147</v>
      </c>
      <c r="C175" t="s">
        <v>264</v>
      </c>
      <c r="D175" t="s">
        <v>9</v>
      </c>
      <c r="E175" t="s">
        <v>27</v>
      </c>
      <c r="F175" t="s">
        <v>243</v>
      </c>
      <c r="G175" s="2">
        <v>106540000</v>
      </c>
      <c r="H175" s="2">
        <v>0</v>
      </c>
      <c r="I175" s="2">
        <v>106540000</v>
      </c>
      <c r="J175" s="2">
        <v>372890</v>
      </c>
      <c r="K175" s="2">
        <v>0</v>
      </c>
      <c r="L175" s="2">
        <v>372890</v>
      </c>
      <c r="M175" s="2">
        <v>330274</v>
      </c>
      <c r="N175" s="2">
        <v>0</v>
      </c>
      <c r="O175" s="2">
        <v>330274</v>
      </c>
      <c r="P175" s="15">
        <v>0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0</v>
      </c>
      <c r="AD175" t="s">
        <v>28</v>
      </c>
    </row>
    <row r="176" spans="1:30" x14ac:dyDescent="0.25">
      <c r="A176" s="20">
        <v>1192</v>
      </c>
      <c r="B176" t="s">
        <v>147</v>
      </c>
      <c r="C176" t="s">
        <v>263</v>
      </c>
      <c r="D176" t="s">
        <v>2</v>
      </c>
      <c r="E176" t="s">
        <v>200</v>
      </c>
      <c r="F176" t="s">
        <v>245</v>
      </c>
      <c r="G176" s="2">
        <v>93519467000</v>
      </c>
      <c r="H176" s="2">
        <v>0</v>
      </c>
      <c r="I176" s="2">
        <v>93519467000</v>
      </c>
      <c r="J176" s="2">
        <v>172472074</v>
      </c>
      <c r="K176" s="2">
        <v>0</v>
      </c>
      <c r="L176" s="2">
        <v>172472074</v>
      </c>
      <c r="M176" s="2">
        <v>135064287.19999999</v>
      </c>
      <c r="N176" s="2">
        <v>0</v>
      </c>
      <c r="O176" s="2">
        <v>135064287.19999999</v>
      </c>
      <c r="P176" s="15">
        <v>0.1</v>
      </c>
      <c r="Q176" s="2">
        <v>0</v>
      </c>
      <c r="R176" s="13">
        <v>0.3</v>
      </c>
      <c r="S176" s="15">
        <v>0</v>
      </c>
      <c r="T176" s="2">
        <v>40519286.159999996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40519286.159999996</v>
      </c>
      <c r="AD176" t="s">
        <v>241</v>
      </c>
    </row>
    <row r="177" spans="1:30" x14ac:dyDescent="0.25">
      <c r="A177" s="20">
        <v>1194</v>
      </c>
      <c r="B177" t="s">
        <v>147</v>
      </c>
      <c r="C177" t="s">
        <v>263</v>
      </c>
      <c r="D177" t="s">
        <v>2</v>
      </c>
      <c r="E177" t="s">
        <v>284</v>
      </c>
      <c r="F177" t="s">
        <v>246</v>
      </c>
      <c r="G177" s="2">
        <v>12500907000</v>
      </c>
      <c r="H177" s="2">
        <v>232000000</v>
      </c>
      <c r="I177" s="2">
        <v>12268907000</v>
      </c>
      <c r="J177" s="2">
        <v>34170252</v>
      </c>
      <c r="K177" s="2">
        <v>753250</v>
      </c>
      <c r="L177" s="2">
        <v>33417002</v>
      </c>
      <c r="M177" s="2">
        <v>29169889.199999999</v>
      </c>
      <c r="N177" s="2">
        <v>660450</v>
      </c>
      <c r="O177" s="2">
        <v>28509439.199999999</v>
      </c>
      <c r="P177" s="15">
        <v>0.1</v>
      </c>
      <c r="Q177" s="2">
        <v>66045</v>
      </c>
      <c r="R177" s="13">
        <v>0.3</v>
      </c>
      <c r="S177" s="15">
        <v>0</v>
      </c>
      <c r="T177" s="2">
        <v>8552831.7599999998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8618876.7599999998</v>
      </c>
      <c r="AD177" t="s">
        <v>166</v>
      </c>
    </row>
    <row r="178" spans="1:30" x14ac:dyDescent="0.25">
      <c r="A178" s="20">
        <v>1197</v>
      </c>
      <c r="B178" t="s">
        <v>147</v>
      </c>
      <c r="C178" t="s">
        <v>264</v>
      </c>
      <c r="D178" t="s">
        <v>2</v>
      </c>
      <c r="E178" t="s">
        <v>200</v>
      </c>
      <c r="F178" t="s">
        <v>247</v>
      </c>
      <c r="G178" s="2">
        <v>16899296000</v>
      </c>
      <c r="H178" s="2">
        <v>0</v>
      </c>
      <c r="I178" s="2">
        <v>16899296000</v>
      </c>
      <c r="J178" s="2">
        <v>37946799</v>
      </c>
      <c r="K178" s="2">
        <v>0</v>
      </c>
      <c r="L178" s="2">
        <v>37946799</v>
      </c>
      <c r="M178" s="2">
        <v>31187080.600000001</v>
      </c>
      <c r="N178" s="2">
        <v>0</v>
      </c>
      <c r="O178" s="2">
        <v>31187080.600000001</v>
      </c>
      <c r="P178" s="15">
        <v>0.1</v>
      </c>
      <c r="Q178" s="2">
        <v>0</v>
      </c>
      <c r="R178" s="13">
        <v>0.15</v>
      </c>
      <c r="S178" s="15">
        <v>0</v>
      </c>
      <c r="T178" s="2">
        <v>4678062.09</v>
      </c>
      <c r="U178" s="2">
        <v>3000000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7678062.0899999999</v>
      </c>
      <c r="AD178" t="s">
        <v>184</v>
      </c>
    </row>
    <row r="179" spans="1:30" x14ac:dyDescent="0.25">
      <c r="A179" s="20">
        <v>1201</v>
      </c>
      <c r="B179" t="s">
        <v>147</v>
      </c>
      <c r="C179" t="s">
        <v>264</v>
      </c>
      <c r="D179" t="s">
        <v>2</v>
      </c>
      <c r="E179" t="s">
        <v>8</v>
      </c>
      <c r="F179" t="s">
        <v>248</v>
      </c>
      <c r="G179" s="2">
        <v>44320458000</v>
      </c>
      <c r="H179" s="2">
        <v>1204019000</v>
      </c>
      <c r="I179" s="2">
        <v>43116439000</v>
      </c>
      <c r="J179" s="2">
        <v>85571746</v>
      </c>
      <c r="K179" s="2">
        <v>3497544</v>
      </c>
      <c r="L179" s="2">
        <v>82074202</v>
      </c>
      <c r="M179" s="2">
        <v>67843562.799999997</v>
      </c>
      <c r="N179" s="2">
        <v>3015936.4</v>
      </c>
      <c r="O179" s="2">
        <v>64827626.399999999</v>
      </c>
      <c r="P179" s="15">
        <v>0.1</v>
      </c>
      <c r="Q179" s="2">
        <v>301593.64</v>
      </c>
      <c r="R179" s="13">
        <v>0.2</v>
      </c>
      <c r="S179" s="15">
        <v>0</v>
      </c>
      <c r="T179" s="2">
        <v>12965525.279999999</v>
      </c>
      <c r="U179" s="2">
        <v>4000000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17267118.920000002</v>
      </c>
      <c r="AD179" t="s">
        <v>38</v>
      </c>
    </row>
    <row r="180" spans="1:30" x14ac:dyDescent="0.25">
      <c r="A180" s="20">
        <v>1202</v>
      </c>
      <c r="B180" t="s">
        <v>147</v>
      </c>
      <c r="C180" t="s">
        <v>264</v>
      </c>
      <c r="D180" t="s">
        <v>2</v>
      </c>
      <c r="E180" t="s">
        <v>8</v>
      </c>
      <c r="F180" t="s">
        <v>249</v>
      </c>
      <c r="G180" s="2">
        <v>10328916000</v>
      </c>
      <c r="H180" s="2">
        <v>1203212000</v>
      </c>
      <c r="I180" s="2">
        <v>9125704000</v>
      </c>
      <c r="J180" s="2">
        <v>29903125</v>
      </c>
      <c r="K180" s="2">
        <v>3904778</v>
      </c>
      <c r="L180" s="2">
        <v>25998347</v>
      </c>
      <c r="M180" s="2">
        <v>25771558.600000001</v>
      </c>
      <c r="N180" s="2">
        <v>3423493.2</v>
      </c>
      <c r="O180" s="2">
        <v>22348065.399999999</v>
      </c>
      <c r="P180" s="15">
        <v>0.1</v>
      </c>
      <c r="Q180" s="2">
        <v>342349.32</v>
      </c>
      <c r="R180" s="13">
        <v>0.1</v>
      </c>
      <c r="S180" s="15">
        <v>0</v>
      </c>
      <c r="T180" s="2">
        <v>2234806.54</v>
      </c>
      <c r="U180" s="2">
        <v>2000000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4577155.8600000003</v>
      </c>
      <c r="AD180" t="s">
        <v>50</v>
      </c>
    </row>
    <row r="181" spans="1:30" x14ac:dyDescent="0.25">
      <c r="A181" s="20">
        <v>1203</v>
      </c>
      <c r="B181" t="s">
        <v>12</v>
      </c>
      <c r="C181" t="s">
        <v>264</v>
      </c>
      <c r="D181" t="s">
        <v>2</v>
      </c>
      <c r="E181" t="s">
        <v>4</v>
      </c>
      <c r="F181" t="s">
        <v>250</v>
      </c>
      <c r="G181" s="2">
        <v>6797315000</v>
      </c>
      <c r="H181" s="2">
        <v>0</v>
      </c>
      <c r="I181" s="2">
        <v>6797315000</v>
      </c>
      <c r="J181" s="2">
        <v>13790198</v>
      </c>
      <c r="K181" s="2">
        <v>0</v>
      </c>
      <c r="L181" s="2">
        <v>13790198</v>
      </c>
      <c r="M181" s="2">
        <v>11071272</v>
      </c>
      <c r="N181" s="2">
        <v>0</v>
      </c>
      <c r="O181" s="2">
        <v>11071272</v>
      </c>
      <c r="P181" s="15">
        <v>0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198980525.59999999</v>
      </c>
      <c r="W181" s="2">
        <v>0</v>
      </c>
      <c r="X181" s="2">
        <v>198980525.59999999</v>
      </c>
      <c r="Y181" s="2">
        <v>159779461000</v>
      </c>
      <c r="Z181" s="2">
        <v>0</v>
      </c>
      <c r="AA181" s="2">
        <v>159779461000</v>
      </c>
      <c r="AB181" s="18">
        <v>5969415.7680000002</v>
      </c>
      <c r="AC181" s="4">
        <v>5969415.7680000002</v>
      </c>
      <c r="AD181" t="s">
        <v>21</v>
      </c>
    </row>
    <row r="182" spans="1:30" x14ac:dyDescent="0.25">
      <c r="A182" s="20">
        <v>1206</v>
      </c>
      <c r="B182" t="s">
        <v>147</v>
      </c>
      <c r="C182" t="s">
        <v>264</v>
      </c>
      <c r="D182" t="s">
        <v>2</v>
      </c>
      <c r="E182" t="s">
        <v>4</v>
      </c>
      <c r="F182" t="s">
        <v>251</v>
      </c>
      <c r="G182" s="2">
        <v>12330950000</v>
      </c>
      <c r="H182" s="2">
        <v>1899611000</v>
      </c>
      <c r="I182" s="2">
        <v>10431339000</v>
      </c>
      <c r="J182" s="2">
        <v>30990565</v>
      </c>
      <c r="K182" s="2">
        <v>4975714</v>
      </c>
      <c r="L182" s="2">
        <v>26014851</v>
      </c>
      <c r="M182" s="2">
        <v>26058185</v>
      </c>
      <c r="N182" s="2">
        <v>4215869.5999999996</v>
      </c>
      <c r="O182" s="2">
        <v>21842315.399999999</v>
      </c>
      <c r="P182" s="15">
        <v>0.1</v>
      </c>
      <c r="Q182" s="2">
        <v>421586.96</v>
      </c>
      <c r="R182" s="13">
        <v>0.1</v>
      </c>
      <c r="S182" s="15">
        <v>0</v>
      </c>
      <c r="T182" s="2">
        <v>2184231.54</v>
      </c>
      <c r="U182" s="2">
        <v>2000000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4605818.5</v>
      </c>
      <c r="AD182" t="s">
        <v>48</v>
      </c>
    </row>
    <row r="183" spans="1:30" x14ac:dyDescent="0.25">
      <c r="A183" s="20">
        <v>1211</v>
      </c>
      <c r="B183" t="s">
        <v>147</v>
      </c>
      <c r="C183" t="s">
        <v>264</v>
      </c>
      <c r="D183" t="s">
        <v>2</v>
      </c>
      <c r="E183" t="s">
        <v>284</v>
      </c>
      <c r="F183" t="s">
        <v>254</v>
      </c>
      <c r="G183" s="2">
        <v>3516968000</v>
      </c>
      <c r="H183" s="2">
        <v>0</v>
      </c>
      <c r="I183" s="2">
        <v>3516968000</v>
      </c>
      <c r="J183" s="2">
        <v>10202255</v>
      </c>
      <c r="K183" s="2">
        <v>0</v>
      </c>
      <c r="L183" s="2">
        <v>10202255</v>
      </c>
      <c r="M183" s="2">
        <v>8795467.8000000007</v>
      </c>
      <c r="N183" s="2">
        <v>0</v>
      </c>
      <c r="O183" s="2">
        <v>8795467.8000000007</v>
      </c>
      <c r="P183" s="15">
        <v>0</v>
      </c>
      <c r="Q183" s="2">
        <v>0</v>
      </c>
      <c r="R183" s="13">
        <v>0</v>
      </c>
      <c r="S183" s="15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0</v>
      </c>
      <c r="AD183" t="s">
        <v>166</v>
      </c>
    </row>
    <row r="184" spans="1:30" x14ac:dyDescent="0.25">
      <c r="A184" s="20">
        <v>1214</v>
      </c>
      <c r="B184" t="s">
        <v>147</v>
      </c>
      <c r="C184" t="s">
        <v>264</v>
      </c>
      <c r="D184" t="s">
        <v>9</v>
      </c>
      <c r="E184" t="s">
        <v>367</v>
      </c>
      <c r="F184" t="s">
        <v>252</v>
      </c>
      <c r="G184" s="2">
        <v>6137750000</v>
      </c>
      <c r="H184" s="2">
        <v>0</v>
      </c>
      <c r="I184" s="2">
        <v>6137750000</v>
      </c>
      <c r="J184" s="2">
        <v>11841128</v>
      </c>
      <c r="K184" s="2">
        <v>0</v>
      </c>
      <c r="L184" s="2">
        <v>11841128</v>
      </c>
      <c r="M184" s="2">
        <v>9386028</v>
      </c>
      <c r="N184" s="2">
        <v>0</v>
      </c>
      <c r="O184" s="2">
        <v>9386028</v>
      </c>
      <c r="P184" s="15">
        <v>0</v>
      </c>
      <c r="Q184" s="2">
        <v>0</v>
      </c>
      <c r="R184" s="13">
        <v>0</v>
      </c>
      <c r="S184" s="15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0</v>
      </c>
      <c r="AD184" t="s">
        <v>70</v>
      </c>
    </row>
    <row r="185" spans="1:30" x14ac:dyDescent="0.25">
      <c r="A185" s="20">
        <v>1215</v>
      </c>
      <c r="B185" t="s">
        <v>147</v>
      </c>
      <c r="C185" t="s">
        <v>264</v>
      </c>
      <c r="D185" t="s">
        <v>2</v>
      </c>
      <c r="E185" t="s">
        <v>284</v>
      </c>
      <c r="F185" t="s">
        <v>253</v>
      </c>
      <c r="G185" s="2">
        <v>16124963000</v>
      </c>
      <c r="H185" s="2">
        <v>7978769000</v>
      </c>
      <c r="I185" s="2">
        <v>8146194000</v>
      </c>
      <c r="J185" s="2">
        <v>34205380</v>
      </c>
      <c r="K185" s="2">
        <v>12356447</v>
      </c>
      <c r="L185" s="2">
        <v>21848933</v>
      </c>
      <c r="M185" s="2">
        <v>27755394.800000001</v>
      </c>
      <c r="N185" s="2">
        <v>9164939.4000000004</v>
      </c>
      <c r="O185" s="2">
        <v>18590455.399999999</v>
      </c>
      <c r="P185" s="15">
        <v>0.1</v>
      </c>
      <c r="Q185" s="2">
        <v>916493.94</v>
      </c>
      <c r="R185" s="13">
        <v>0.1</v>
      </c>
      <c r="S185" s="15">
        <v>0</v>
      </c>
      <c r="T185" s="2">
        <v>1859045.54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4775539.4800000004</v>
      </c>
      <c r="AD185" t="s">
        <v>87</v>
      </c>
    </row>
    <row r="186" spans="1:30" x14ac:dyDescent="0.25">
      <c r="A186" s="20">
        <v>1219</v>
      </c>
      <c r="B186" t="s">
        <v>147</v>
      </c>
      <c r="C186" t="s">
        <v>263</v>
      </c>
      <c r="D186" t="s">
        <v>2</v>
      </c>
      <c r="E186" t="s">
        <v>283</v>
      </c>
      <c r="F186" t="s">
        <v>255</v>
      </c>
      <c r="G186" s="2">
        <v>2524921000</v>
      </c>
      <c r="H186" s="2">
        <v>0</v>
      </c>
      <c r="I186" s="2">
        <v>2524921000</v>
      </c>
      <c r="J186" s="2">
        <v>3887224</v>
      </c>
      <c r="K186" s="2">
        <v>0</v>
      </c>
      <c r="L186" s="2">
        <v>3887224</v>
      </c>
      <c r="M186" s="2">
        <v>2877255.6</v>
      </c>
      <c r="N186" s="2">
        <v>0</v>
      </c>
      <c r="O186" s="2">
        <v>2877255.6</v>
      </c>
      <c r="P186" s="15">
        <v>0.1</v>
      </c>
      <c r="Q186" s="2">
        <v>0</v>
      </c>
      <c r="R186" s="13">
        <v>0.3</v>
      </c>
      <c r="S186" s="15">
        <v>0</v>
      </c>
      <c r="T186" s="2">
        <v>863176.68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863176.68</v>
      </c>
      <c r="AD186" t="s">
        <v>95</v>
      </c>
    </row>
    <row r="187" spans="1:30" x14ac:dyDescent="0.25">
      <c r="A187" s="20">
        <v>1220</v>
      </c>
      <c r="B187" t="s">
        <v>147</v>
      </c>
      <c r="C187" t="s">
        <v>264</v>
      </c>
      <c r="D187" t="s">
        <v>2</v>
      </c>
      <c r="E187" t="s">
        <v>538</v>
      </c>
      <c r="F187" t="s">
        <v>176</v>
      </c>
      <c r="G187" s="2">
        <v>201925200</v>
      </c>
      <c r="H187" s="2">
        <v>205200</v>
      </c>
      <c r="I187" s="2">
        <v>201720000</v>
      </c>
      <c r="J187" s="2">
        <v>706738</v>
      </c>
      <c r="K187" s="2">
        <v>718</v>
      </c>
      <c r="L187" s="2">
        <v>706020</v>
      </c>
      <c r="M187" s="2">
        <v>625967.92000000004</v>
      </c>
      <c r="N187" s="2">
        <v>635.91999999999996</v>
      </c>
      <c r="O187" s="2">
        <v>625332</v>
      </c>
      <c r="P187" s="15">
        <v>0</v>
      </c>
      <c r="Q187" s="2">
        <v>0</v>
      </c>
      <c r="R187" s="13">
        <v>0</v>
      </c>
      <c r="S187" s="15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0</v>
      </c>
      <c r="AD187" t="s">
        <v>107</v>
      </c>
    </row>
    <row r="188" spans="1:30" x14ac:dyDescent="0.25">
      <c r="A188" s="20">
        <v>1224</v>
      </c>
      <c r="B188" t="s">
        <v>147</v>
      </c>
      <c r="C188" t="s">
        <v>263</v>
      </c>
      <c r="D188" t="s">
        <v>9</v>
      </c>
      <c r="E188" t="s">
        <v>27</v>
      </c>
      <c r="F188" t="s">
        <v>256</v>
      </c>
      <c r="G188" s="2">
        <v>112250000</v>
      </c>
      <c r="H188" s="2">
        <v>0</v>
      </c>
      <c r="I188" s="2">
        <v>112250000</v>
      </c>
      <c r="J188" s="2">
        <v>392875</v>
      </c>
      <c r="K188" s="2">
        <v>0</v>
      </c>
      <c r="L188" s="2">
        <v>392875</v>
      </c>
      <c r="M188" s="2">
        <v>347975</v>
      </c>
      <c r="N188" s="2">
        <v>0</v>
      </c>
      <c r="O188" s="2">
        <v>347975</v>
      </c>
      <c r="P188" s="15">
        <v>0.1</v>
      </c>
      <c r="Q188" s="2">
        <v>0</v>
      </c>
      <c r="R188" s="13">
        <v>0.3</v>
      </c>
      <c r="S188" s="15">
        <v>0</v>
      </c>
      <c r="T188" s="2">
        <v>104392.5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104392.5</v>
      </c>
      <c r="AD188" t="s">
        <v>32</v>
      </c>
    </row>
    <row r="189" spans="1:30" x14ac:dyDescent="0.25">
      <c r="A189" s="20">
        <v>1225</v>
      </c>
      <c r="B189" t="s">
        <v>147</v>
      </c>
      <c r="C189" t="s">
        <v>264</v>
      </c>
      <c r="D189" t="s">
        <v>9</v>
      </c>
      <c r="E189" t="s">
        <v>367</v>
      </c>
      <c r="F189" t="s">
        <v>257</v>
      </c>
      <c r="G189" s="2">
        <v>12297102000</v>
      </c>
      <c r="H189" s="2">
        <v>0</v>
      </c>
      <c r="I189" s="2">
        <v>12297102000</v>
      </c>
      <c r="J189" s="2">
        <v>30547511</v>
      </c>
      <c r="K189" s="2">
        <v>0</v>
      </c>
      <c r="L189" s="2">
        <v>30547511</v>
      </c>
      <c r="M189" s="2">
        <v>25628670.199999999</v>
      </c>
      <c r="N189" s="2">
        <v>0</v>
      </c>
      <c r="O189" s="2">
        <v>25628670.199999999</v>
      </c>
      <c r="P189" s="15">
        <v>0.1</v>
      </c>
      <c r="Q189" s="2">
        <v>0</v>
      </c>
      <c r="R189" s="13">
        <v>0.1</v>
      </c>
      <c r="S189" s="15">
        <v>0</v>
      </c>
      <c r="T189" s="2">
        <v>2562867.02</v>
      </c>
      <c r="U189" s="2">
        <v>2000000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4562867.0199999996</v>
      </c>
      <c r="AD189" t="s">
        <v>62</v>
      </c>
    </row>
    <row r="190" spans="1:30" x14ac:dyDescent="0.25">
      <c r="A190" s="20">
        <v>1226</v>
      </c>
      <c r="B190" t="s">
        <v>147</v>
      </c>
      <c r="C190" t="s">
        <v>264</v>
      </c>
      <c r="D190" t="s">
        <v>9</v>
      </c>
      <c r="E190" t="s">
        <v>367</v>
      </c>
      <c r="F190" t="s">
        <v>258</v>
      </c>
      <c r="G190" s="2">
        <v>14203203400</v>
      </c>
      <c r="H190" s="2">
        <v>0</v>
      </c>
      <c r="I190" s="2">
        <v>14203203400</v>
      </c>
      <c r="J190" s="2">
        <v>36396370</v>
      </c>
      <c r="K190" s="2">
        <v>0</v>
      </c>
      <c r="L190" s="2">
        <v>36396370</v>
      </c>
      <c r="M190" s="2">
        <v>30715088.640000001</v>
      </c>
      <c r="N190" s="2">
        <v>0</v>
      </c>
      <c r="O190" s="2">
        <v>30715088.640000001</v>
      </c>
      <c r="P190" s="15">
        <v>0.1</v>
      </c>
      <c r="Q190" s="2">
        <v>0</v>
      </c>
      <c r="R190" s="13">
        <v>0.15</v>
      </c>
      <c r="S190" s="15">
        <v>0</v>
      </c>
      <c r="T190" s="2">
        <v>4607263.2960000001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7607263.2960000001</v>
      </c>
      <c r="AD190" t="s">
        <v>189</v>
      </c>
    </row>
    <row r="191" spans="1:30" x14ac:dyDescent="0.25">
      <c r="A191" s="20">
        <v>1227</v>
      </c>
      <c r="B191" t="s">
        <v>147</v>
      </c>
      <c r="C191" t="s">
        <v>264</v>
      </c>
      <c r="D191" t="s">
        <v>2</v>
      </c>
      <c r="E191" t="s">
        <v>8</v>
      </c>
      <c r="F191" t="s">
        <v>259</v>
      </c>
      <c r="G191" s="2">
        <v>4902146000</v>
      </c>
      <c r="H191" s="2">
        <v>0</v>
      </c>
      <c r="I191" s="2">
        <v>4902146000</v>
      </c>
      <c r="J191" s="2">
        <v>11942433</v>
      </c>
      <c r="K191" s="2">
        <v>0</v>
      </c>
      <c r="L191" s="2">
        <v>11942433</v>
      </c>
      <c r="M191" s="2">
        <v>9981574.5999999996</v>
      </c>
      <c r="N191" s="2">
        <v>0</v>
      </c>
      <c r="O191" s="2">
        <v>9981574.5999999996</v>
      </c>
      <c r="P191" s="15">
        <v>0</v>
      </c>
      <c r="Q191" s="2">
        <v>0</v>
      </c>
      <c r="R191" s="13">
        <v>0</v>
      </c>
      <c r="S191" s="15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0</v>
      </c>
      <c r="AD191" t="s">
        <v>42</v>
      </c>
    </row>
    <row r="192" spans="1:30" x14ac:dyDescent="0.25">
      <c r="A192" s="20">
        <v>1230</v>
      </c>
      <c r="B192" t="s">
        <v>147</v>
      </c>
      <c r="C192" t="s">
        <v>264</v>
      </c>
      <c r="D192" t="s">
        <v>2</v>
      </c>
      <c r="E192" t="s">
        <v>8</v>
      </c>
      <c r="F192" t="s">
        <v>47</v>
      </c>
      <c r="G192" s="2">
        <v>19893617000</v>
      </c>
      <c r="H192" s="2">
        <v>5819000</v>
      </c>
      <c r="I192" s="2">
        <v>19887798000</v>
      </c>
      <c r="J192" s="2">
        <v>39234476</v>
      </c>
      <c r="K192" s="2">
        <v>20367</v>
      </c>
      <c r="L192" s="2">
        <v>39214109</v>
      </c>
      <c r="M192" s="2">
        <v>31277029.199999999</v>
      </c>
      <c r="N192" s="2">
        <v>18039.400000000001</v>
      </c>
      <c r="O192" s="2">
        <v>31258989.800000001</v>
      </c>
      <c r="P192" s="15">
        <v>0.1</v>
      </c>
      <c r="Q192" s="2">
        <v>1803.94</v>
      </c>
      <c r="R192" s="13">
        <v>0.15</v>
      </c>
      <c r="S192" s="15">
        <v>0</v>
      </c>
      <c r="T192" s="2">
        <v>4688848.47</v>
      </c>
      <c r="U192" s="2">
        <v>3000000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7690652.4100000001</v>
      </c>
      <c r="AD192" t="s">
        <v>50</v>
      </c>
    </row>
    <row r="193" spans="1:30" x14ac:dyDescent="0.25">
      <c r="A193" s="20">
        <v>1231</v>
      </c>
      <c r="B193" t="s">
        <v>147</v>
      </c>
      <c r="C193" t="s">
        <v>264</v>
      </c>
      <c r="D193" t="s">
        <v>2</v>
      </c>
      <c r="E193" t="s">
        <v>8</v>
      </c>
      <c r="F193" t="s">
        <v>260</v>
      </c>
      <c r="G193" s="2">
        <v>16766046000</v>
      </c>
      <c r="H193" s="2">
        <v>2352825000</v>
      </c>
      <c r="I193" s="2">
        <v>14413221000</v>
      </c>
      <c r="J193" s="2">
        <v>33900285</v>
      </c>
      <c r="K193" s="2">
        <v>5836302</v>
      </c>
      <c r="L193" s="2">
        <v>28063983</v>
      </c>
      <c r="M193" s="2">
        <v>27193866.600000001</v>
      </c>
      <c r="N193" s="2">
        <v>4895172</v>
      </c>
      <c r="O193" s="2">
        <v>22298694.600000001</v>
      </c>
      <c r="P193" s="15">
        <v>0.1</v>
      </c>
      <c r="Q193" s="2">
        <v>489517.2</v>
      </c>
      <c r="R193" s="13">
        <v>0.1</v>
      </c>
      <c r="S193" s="15">
        <v>0</v>
      </c>
      <c r="T193" s="2">
        <v>2229869.46</v>
      </c>
      <c r="U193" s="2">
        <v>2000000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4719386.66</v>
      </c>
      <c r="AD193" t="s">
        <v>50</v>
      </c>
    </row>
    <row r="194" spans="1:30" x14ac:dyDescent="0.25">
      <c r="A194" s="20">
        <v>1232</v>
      </c>
      <c r="B194" t="s">
        <v>147</v>
      </c>
      <c r="C194" t="s">
        <v>264</v>
      </c>
      <c r="D194" t="s">
        <v>2</v>
      </c>
      <c r="E194" t="s">
        <v>4</v>
      </c>
      <c r="F194" t="s">
        <v>261</v>
      </c>
      <c r="G194" s="2">
        <v>37899704000</v>
      </c>
      <c r="H194" s="2">
        <v>12920000</v>
      </c>
      <c r="I194" s="2">
        <v>37886784000</v>
      </c>
      <c r="J194" s="2">
        <v>62960231</v>
      </c>
      <c r="K194" s="2">
        <v>45220</v>
      </c>
      <c r="L194" s="2">
        <v>62915011</v>
      </c>
      <c r="M194" s="2">
        <v>47800349.399999999</v>
      </c>
      <c r="N194" s="2">
        <v>40052</v>
      </c>
      <c r="O194" s="2">
        <v>47760297.399999999</v>
      </c>
      <c r="P194" s="15">
        <v>0.1</v>
      </c>
      <c r="Q194" s="2">
        <v>4005.2</v>
      </c>
      <c r="R194" s="13">
        <v>0.15</v>
      </c>
      <c r="S194" s="15">
        <v>0</v>
      </c>
      <c r="T194" s="2">
        <v>7164044.6100000003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10168049.810000001</v>
      </c>
      <c r="AD194" t="s">
        <v>6</v>
      </c>
    </row>
    <row r="195" spans="1:30" x14ac:dyDescent="0.25">
      <c r="A195" s="20">
        <v>1235</v>
      </c>
      <c r="B195" t="s">
        <v>147</v>
      </c>
      <c r="C195" t="s">
        <v>264</v>
      </c>
      <c r="D195" t="s">
        <v>2</v>
      </c>
      <c r="E195" t="s">
        <v>284</v>
      </c>
      <c r="F195" t="s">
        <v>262</v>
      </c>
      <c r="G195" s="2">
        <v>6118711000</v>
      </c>
      <c r="H195" s="2">
        <v>360425000</v>
      </c>
      <c r="I195" s="2">
        <v>5758286000</v>
      </c>
      <c r="J195" s="2">
        <v>14886999</v>
      </c>
      <c r="K195" s="2">
        <v>1205088</v>
      </c>
      <c r="L195" s="2">
        <v>13681911</v>
      </c>
      <c r="M195" s="2">
        <v>12439514.6</v>
      </c>
      <c r="N195" s="2">
        <v>1060918</v>
      </c>
      <c r="O195" s="2">
        <v>11378596.6</v>
      </c>
      <c r="P195" s="15">
        <v>0</v>
      </c>
      <c r="Q195" s="2">
        <v>0</v>
      </c>
      <c r="R195" s="13">
        <v>0</v>
      </c>
      <c r="S195" s="15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0</v>
      </c>
      <c r="AD195" t="s">
        <v>166</v>
      </c>
    </row>
    <row r="196" spans="1:30" x14ac:dyDescent="0.25">
      <c r="A196" s="20">
        <v>1250</v>
      </c>
      <c r="B196" t="s">
        <v>147</v>
      </c>
      <c r="C196" t="s">
        <v>263</v>
      </c>
      <c r="D196" t="s">
        <v>2</v>
      </c>
      <c r="E196" t="s">
        <v>283</v>
      </c>
      <c r="F196" t="s">
        <v>266</v>
      </c>
      <c r="G196" s="2">
        <v>135050057000</v>
      </c>
      <c r="H196" s="2">
        <v>0</v>
      </c>
      <c r="I196" s="2">
        <v>135050057000</v>
      </c>
      <c r="J196" s="2">
        <v>211310664</v>
      </c>
      <c r="K196" s="2">
        <v>0</v>
      </c>
      <c r="L196" s="2">
        <v>211310664</v>
      </c>
      <c r="M196" s="2">
        <v>157290641.19999999</v>
      </c>
      <c r="N196" s="2">
        <v>0</v>
      </c>
      <c r="O196" s="2">
        <v>157290641.19999999</v>
      </c>
      <c r="P196" s="15">
        <v>0.1</v>
      </c>
      <c r="Q196" s="2">
        <v>0</v>
      </c>
      <c r="R196" s="13">
        <v>0.3</v>
      </c>
      <c r="S196" s="15">
        <v>0.4</v>
      </c>
      <c r="T196" s="2">
        <v>47916256.479999997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47916256.479999997</v>
      </c>
      <c r="AD196" t="s">
        <v>95</v>
      </c>
    </row>
    <row r="197" spans="1:30" x14ac:dyDescent="0.25">
      <c r="A197" s="20">
        <v>1254</v>
      </c>
      <c r="B197" t="s">
        <v>147</v>
      </c>
      <c r="C197" t="s">
        <v>264</v>
      </c>
      <c r="D197" t="s">
        <v>2</v>
      </c>
      <c r="E197" t="s">
        <v>8</v>
      </c>
      <c r="F197" t="s">
        <v>267</v>
      </c>
      <c r="G197" s="2">
        <v>12785175000</v>
      </c>
      <c r="H197" s="2">
        <v>0</v>
      </c>
      <c r="I197" s="2">
        <v>12785175000</v>
      </c>
      <c r="J197" s="2">
        <v>35360885</v>
      </c>
      <c r="K197" s="2">
        <v>0</v>
      </c>
      <c r="L197" s="2">
        <v>35360885</v>
      </c>
      <c r="M197" s="2">
        <v>30246815</v>
      </c>
      <c r="N197" s="2">
        <v>0</v>
      </c>
      <c r="O197" s="2">
        <v>30246815</v>
      </c>
      <c r="P197" s="15">
        <v>0.1</v>
      </c>
      <c r="Q197" s="2">
        <v>0</v>
      </c>
      <c r="R197" s="13">
        <v>0.15</v>
      </c>
      <c r="S197" s="15">
        <v>0</v>
      </c>
      <c r="T197" s="2">
        <v>4537022.25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7537022.25</v>
      </c>
      <c r="AD197" t="s">
        <v>50</v>
      </c>
    </row>
    <row r="198" spans="1:30" x14ac:dyDescent="0.25">
      <c r="A198" s="20">
        <v>1258</v>
      </c>
      <c r="B198" t="s">
        <v>147</v>
      </c>
      <c r="C198" t="s">
        <v>264</v>
      </c>
      <c r="D198" t="s">
        <v>2</v>
      </c>
      <c r="E198" t="s">
        <v>8</v>
      </c>
      <c r="F198" t="s">
        <v>268</v>
      </c>
      <c r="G198" s="2">
        <v>157163881000</v>
      </c>
      <c r="H198" s="2">
        <v>319176000</v>
      </c>
      <c r="I198" s="2">
        <v>156844705000</v>
      </c>
      <c r="J198" s="2">
        <v>258777788</v>
      </c>
      <c r="K198" s="2">
        <v>999116</v>
      </c>
      <c r="L198" s="2">
        <v>257778672</v>
      </c>
      <c r="M198" s="2">
        <v>195912235.59999999</v>
      </c>
      <c r="N198" s="2">
        <v>871445.6</v>
      </c>
      <c r="O198" s="2">
        <v>195040790</v>
      </c>
      <c r="P198" s="15">
        <v>0.1</v>
      </c>
      <c r="Q198" s="2">
        <v>87144.56</v>
      </c>
      <c r="R198" s="13">
        <v>0.25</v>
      </c>
      <c r="S198" s="15">
        <v>0.4</v>
      </c>
      <c r="T198" s="2">
        <v>55516316</v>
      </c>
      <c r="U198" s="2">
        <v>6000000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61603460.560000002</v>
      </c>
      <c r="AD198" t="s">
        <v>42</v>
      </c>
    </row>
    <row r="199" spans="1:30" x14ac:dyDescent="0.25">
      <c r="A199" s="20">
        <v>1260</v>
      </c>
      <c r="B199" t="s">
        <v>147</v>
      </c>
      <c r="C199" t="s">
        <v>263</v>
      </c>
      <c r="D199" t="s">
        <v>2</v>
      </c>
      <c r="E199" t="s">
        <v>200</v>
      </c>
      <c r="F199" t="s">
        <v>269</v>
      </c>
      <c r="G199" s="2">
        <v>4424053000</v>
      </c>
      <c r="H199" s="2">
        <v>0</v>
      </c>
      <c r="I199" s="2">
        <v>4424053000</v>
      </c>
      <c r="J199" s="2">
        <v>6636084</v>
      </c>
      <c r="K199" s="2">
        <v>0</v>
      </c>
      <c r="L199" s="2">
        <v>6636084</v>
      </c>
      <c r="M199" s="2">
        <v>4866462.8</v>
      </c>
      <c r="N199" s="2">
        <v>0</v>
      </c>
      <c r="O199" s="2">
        <v>4866462.8</v>
      </c>
      <c r="P199" s="15">
        <v>0.1</v>
      </c>
      <c r="Q199" s="2">
        <v>0</v>
      </c>
      <c r="R199" s="13">
        <v>0.3</v>
      </c>
      <c r="S199" s="15">
        <v>0</v>
      </c>
      <c r="T199" s="2">
        <v>1459938.84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1459938.84</v>
      </c>
      <c r="AD199" t="s">
        <v>241</v>
      </c>
    </row>
    <row r="200" spans="1:30" x14ac:dyDescent="0.25">
      <c r="A200" s="20">
        <v>1262</v>
      </c>
      <c r="B200" t="s">
        <v>147</v>
      </c>
      <c r="C200" t="s">
        <v>264</v>
      </c>
      <c r="D200" t="s">
        <v>2</v>
      </c>
      <c r="E200" t="s">
        <v>538</v>
      </c>
      <c r="F200" t="s">
        <v>270</v>
      </c>
      <c r="G200" s="2">
        <v>2966553000</v>
      </c>
      <c r="H200" s="2">
        <v>0</v>
      </c>
      <c r="I200" s="2">
        <v>2966553000</v>
      </c>
      <c r="J200" s="2">
        <v>8982716</v>
      </c>
      <c r="K200" s="2">
        <v>0</v>
      </c>
      <c r="L200" s="2">
        <v>8982716</v>
      </c>
      <c r="M200" s="2">
        <v>7796094.7999999998</v>
      </c>
      <c r="N200" s="2">
        <v>0</v>
      </c>
      <c r="O200" s="2">
        <v>7796094.7999999998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179</v>
      </c>
    </row>
    <row r="201" spans="1:30" x14ac:dyDescent="0.25">
      <c r="A201" s="20">
        <v>1264</v>
      </c>
      <c r="B201" t="s">
        <v>147</v>
      </c>
      <c r="C201" t="s">
        <v>263</v>
      </c>
      <c r="D201" t="s">
        <v>2</v>
      </c>
      <c r="E201" t="s">
        <v>4</v>
      </c>
      <c r="F201" t="s">
        <v>271</v>
      </c>
      <c r="G201" s="2">
        <v>1354335000</v>
      </c>
      <c r="H201" s="2">
        <v>284478000</v>
      </c>
      <c r="I201" s="2">
        <v>1069857000</v>
      </c>
      <c r="J201" s="2">
        <v>4361276</v>
      </c>
      <c r="K201" s="2">
        <v>908873</v>
      </c>
      <c r="L201" s="2">
        <v>3452403</v>
      </c>
      <c r="M201" s="2">
        <v>3819542</v>
      </c>
      <c r="N201" s="2">
        <v>795081.8</v>
      </c>
      <c r="O201" s="2">
        <v>3024460.2</v>
      </c>
      <c r="P201" s="15">
        <v>0.1</v>
      </c>
      <c r="Q201" s="2">
        <v>79508.179999999993</v>
      </c>
      <c r="R201" s="13">
        <v>0.3</v>
      </c>
      <c r="S201" s="15">
        <v>0</v>
      </c>
      <c r="T201" s="2">
        <v>907338.06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986846.24</v>
      </c>
      <c r="AD201" t="s">
        <v>48</v>
      </c>
    </row>
    <row r="202" spans="1:30" x14ac:dyDescent="0.25">
      <c r="A202" s="20">
        <v>1265</v>
      </c>
      <c r="B202" t="s">
        <v>147</v>
      </c>
      <c r="C202" t="s">
        <v>264</v>
      </c>
      <c r="D202" t="s">
        <v>9</v>
      </c>
      <c r="E202" t="s">
        <v>27</v>
      </c>
      <c r="F202" t="s">
        <v>272</v>
      </c>
      <c r="G202" s="2">
        <v>2127707100</v>
      </c>
      <c r="H202" s="2">
        <v>0</v>
      </c>
      <c r="I202" s="2">
        <v>2127707100</v>
      </c>
      <c r="J202" s="2">
        <v>6795120</v>
      </c>
      <c r="K202" s="2">
        <v>0</v>
      </c>
      <c r="L202" s="2">
        <v>6795120</v>
      </c>
      <c r="M202" s="2">
        <v>5944037.1600000001</v>
      </c>
      <c r="N202" s="2">
        <v>0</v>
      </c>
      <c r="O202" s="2">
        <v>5944037.1600000001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28</v>
      </c>
    </row>
    <row r="203" spans="1:30" x14ac:dyDescent="0.25">
      <c r="A203" s="20">
        <v>1273</v>
      </c>
      <c r="B203" t="s">
        <v>147</v>
      </c>
      <c r="C203" t="s">
        <v>264</v>
      </c>
      <c r="D203" t="s">
        <v>9</v>
      </c>
      <c r="E203" t="s">
        <v>27</v>
      </c>
      <c r="F203" t="s">
        <v>274</v>
      </c>
      <c r="G203" s="2">
        <v>4272791000</v>
      </c>
      <c r="H203" s="2">
        <v>0</v>
      </c>
      <c r="I203" s="2">
        <v>4272791000</v>
      </c>
      <c r="J203" s="2">
        <v>10563067</v>
      </c>
      <c r="K203" s="2">
        <v>0</v>
      </c>
      <c r="L203" s="2">
        <v>10563067</v>
      </c>
      <c r="M203" s="2">
        <v>8853950.5999999996</v>
      </c>
      <c r="N203" s="2">
        <v>0</v>
      </c>
      <c r="O203" s="2">
        <v>8853950.5999999996</v>
      </c>
      <c r="P203" s="15">
        <v>0</v>
      </c>
      <c r="Q203" s="2">
        <v>0</v>
      </c>
      <c r="R203" s="13">
        <v>0</v>
      </c>
      <c r="S203" s="15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0</v>
      </c>
      <c r="AD203" t="s">
        <v>28</v>
      </c>
    </row>
    <row r="204" spans="1:30" x14ac:dyDescent="0.25">
      <c r="A204" s="20">
        <v>1282</v>
      </c>
      <c r="B204" t="s">
        <v>147</v>
      </c>
      <c r="C204" t="s">
        <v>263</v>
      </c>
      <c r="D204" t="s">
        <v>2</v>
      </c>
      <c r="E204" t="s">
        <v>4</v>
      </c>
      <c r="F204" t="s">
        <v>275</v>
      </c>
      <c r="G204" s="2">
        <v>5763325000</v>
      </c>
      <c r="H204" s="2">
        <v>342000000</v>
      </c>
      <c r="I204" s="2">
        <v>5421325000</v>
      </c>
      <c r="J204" s="2">
        <v>13116351</v>
      </c>
      <c r="K204" s="2">
        <v>1072500</v>
      </c>
      <c r="L204" s="2">
        <v>12043851</v>
      </c>
      <c r="M204" s="2">
        <v>10811021</v>
      </c>
      <c r="N204" s="2">
        <v>935700</v>
      </c>
      <c r="O204" s="2">
        <v>9875321</v>
      </c>
      <c r="P204" s="15">
        <v>0.1</v>
      </c>
      <c r="Q204" s="2">
        <v>93570</v>
      </c>
      <c r="R204" s="13">
        <v>0.3</v>
      </c>
      <c r="S204" s="15">
        <v>0</v>
      </c>
      <c r="T204" s="2">
        <v>2962596.3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3056166.3</v>
      </c>
      <c r="AD204" t="s">
        <v>215</v>
      </c>
    </row>
    <row r="205" spans="1:30" x14ac:dyDescent="0.25">
      <c r="A205" s="20">
        <v>1289</v>
      </c>
      <c r="B205" t="s">
        <v>147</v>
      </c>
      <c r="C205" t="s">
        <v>264</v>
      </c>
      <c r="D205" t="s">
        <v>2</v>
      </c>
      <c r="E205" t="s">
        <v>283</v>
      </c>
      <c r="F205" t="s">
        <v>276</v>
      </c>
      <c r="G205" s="2">
        <v>17231705000</v>
      </c>
      <c r="H205" s="2">
        <v>0</v>
      </c>
      <c r="I205" s="2">
        <v>17231705000</v>
      </c>
      <c r="J205" s="2">
        <v>46546236</v>
      </c>
      <c r="K205" s="2">
        <v>0</v>
      </c>
      <c r="L205" s="2">
        <v>46546236</v>
      </c>
      <c r="M205" s="2">
        <v>39653554</v>
      </c>
      <c r="N205" s="2">
        <v>0</v>
      </c>
      <c r="O205" s="2">
        <v>39653554</v>
      </c>
      <c r="P205" s="15">
        <v>0.1</v>
      </c>
      <c r="Q205" s="2">
        <v>0</v>
      </c>
      <c r="R205" s="13">
        <v>0.15</v>
      </c>
      <c r="S205" s="15">
        <v>0</v>
      </c>
      <c r="T205" s="2">
        <v>5948033.0999999996</v>
      </c>
      <c r="U205" s="2">
        <v>3000000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8948033.0999999996</v>
      </c>
      <c r="AD205" t="s">
        <v>95</v>
      </c>
    </row>
    <row r="206" spans="1:30" x14ac:dyDescent="0.25">
      <c r="A206" s="20">
        <v>1292</v>
      </c>
      <c r="B206" t="s">
        <v>147</v>
      </c>
      <c r="C206" t="s">
        <v>264</v>
      </c>
      <c r="D206" t="s">
        <v>2</v>
      </c>
      <c r="E206" t="s">
        <v>538</v>
      </c>
      <c r="F206" t="s">
        <v>278</v>
      </c>
      <c r="G206" s="2">
        <v>736780000</v>
      </c>
      <c r="H206" s="2">
        <v>0</v>
      </c>
      <c r="I206" s="2">
        <v>736780000</v>
      </c>
      <c r="J206" s="2">
        <v>2336145</v>
      </c>
      <c r="K206" s="2">
        <v>0</v>
      </c>
      <c r="L206" s="2">
        <v>2336145</v>
      </c>
      <c r="M206" s="2">
        <v>2041433</v>
      </c>
      <c r="N206" s="2">
        <v>0</v>
      </c>
      <c r="O206" s="2">
        <v>2041433</v>
      </c>
      <c r="P206" s="15">
        <v>0</v>
      </c>
      <c r="Q206" s="2">
        <v>0</v>
      </c>
      <c r="R206" s="13">
        <v>0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179</v>
      </c>
    </row>
    <row r="207" spans="1:30" x14ac:dyDescent="0.25">
      <c r="A207" s="20">
        <v>1293</v>
      </c>
      <c r="B207" t="s">
        <v>147</v>
      </c>
      <c r="C207" t="s">
        <v>264</v>
      </c>
      <c r="D207" t="s">
        <v>2</v>
      </c>
      <c r="E207" t="s">
        <v>8</v>
      </c>
      <c r="F207" t="s">
        <v>279</v>
      </c>
      <c r="G207" s="2">
        <v>9414497000</v>
      </c>
      <c r="H207" s="2">
        <v>1255970000</v>
      </c>
      <c r="I207" s="2">
        <v>8158527000</v>
      </c>
      <c r="J207" s="2">
        <v>25874410</v>
      </c>
      <c r="K207" s="2">
        <v>3893584</v>
      </c>
      <c r="L207" s="2">
        <v>21980826</v>
      </c>
      <c r="M207" s="2">
        <v>22108611.199999999</v>
      </c>
      <c r="N207" s="2">
        <v>3391196</v>
      </c>
      <c r="O207" s="2">
        <v>18717415.199999999</v>
      </c>
      <c r="P207" s="15">
        <v>0.1</v>
      </c>
      <c r="Q207" s="2">
        <v>339119.6</v>
      </c>
      <c r="R207" s="13">
        <v>0.1</v>
      </c>
      <c r="S207" s="15">
        <v>0</v>
      </c>
      <c r="T207" s="2">
        <v>1871741.52</v>
      </c>
      <c r="U207" s="2">
        <v>2000000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4210861.12</v>
      </c>
      <c r="AD207" t="s">
        <v>42</v>
      </c>
    </row>
    <row r="208" spans="1:30" x14ac:dyDescent="0.25">
      <c r="A208" s="20">
        <v>1295</v>
      </c>
      <c r="B208" t="s">
        <v>147</v>
      </c>
      <c r="C208" t="s">
        <v>264</v>
      </c>
      <c r="D208" t="s">
        <v>9</v>
      </c>
      <c r="E208" t="s">
        <v>367</v>
      </c>
      <c r="F208" t="s">
        <v>280</v>
      </c>
      <c r="G208" s="2">
        <v>6575909000</v>
      </c>
      <c r="H208" s="2">
        <v>0</v>
      </c>
      <c r="I208" s="2">
        <v>6575909000</v>
      </c>
      <c r="J208" s="2">
        <v>18350214</v>
      </c>
      <c r="K208" s="2">
        <v>0</v>
      </c>
      <c r="L208" s="2">
        <v>18350214</v>
      </c>
      <c r="M208" s="2">
        <v>15719850.4</v>
      </c>
      <c r="N208" s="2">
        <v>0</v>
      </c>
      <c r="O208" s="2">
        <v>15719850.4</v>
      </c>
      <c r="P208" s="15">
        <v>0.1</v>
      </c>
      <c r="Q208" s="2">
        <v>0</v>
      </c>
      <c r="R208" s="13">
        <v>0.1</v>
      </c>
      <c r="S208" s="15">
        <v>0</v>
      </c>
      <c r="T208" s="2">
        <v>1571985.04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2571985.04</v>
      </c>
      <c r="AD208" t="s">
        <v>35</v>
      </c>
    </row>
    <row r="209" spans="1:30" x14ac:dyDescent="0.25">
      <c r="A209" s="20">
        <v>1300</v>
      </c>
      <c r="B209" t="s">
        <v>147</v>
      </c>
      <c r="C209" t="s">
        <v>264</v>
      </c>
      <c r="D209" t="s">
        <v>2</v>
      </c>
      <c r="E209" t="s">
        <v>283</v>
      </c>
      <c r="F209" t="s">
        <v>281</v>
      </c>
      <c r="G209" s="2">
        <v>1836699000</v>
      </c>
      <c r="H209" s="2">
        <v>218200000</v>
      </c>
      <c r="I209" s="2">
        <v>1618499000</v>
      </c>
      <c r="J209" s="2">
        <v>5647297</v>
      </c>
      <c r="K209" s="2">
        <v>713150</v>
      </c>
      <c r="L209" s="2">
        <v>4934147</v>
      </c>
      <c r="M209" s="2">
        <v>4912617.4000000004</v>
      </c>
      <c r="N209" s="2">
        <v>625870</v>
      </c>
      <c r="O209" s="2">
        <v>4286747.4000000004</v>
      </c>
      <c r="P209" s="15">
        <v>0</v>
      </c>
      <c r="Q209" s="2">
        <v>0</v>
      </c>
      <c r="R209" s="13">
        <v>0</v>
      </c>
      <c r="S209" s="15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0</v>
      </c>
      <c r="AD209" t="s">
        <v>43</v>
      </c>
    </row>
    <row r="210" spans="1:30" x14ac:dyDescent="0.25">
      <c r="A210" s="20">
        <v>1303</v>
      </c>
      <c r="B210" t="s">
        <v>147</v>
      </c>
      <c r="C210" t="s">
        <v>264</v>
      </c>
      <c r="D210" t="s">
        <v>2</v>
      </c>
      <c r="E210" t="s">
        <v>8</v>
      </c>
      <c r="F210" t="s">
        <v>282</v>
      </c>
      <c r="G210" s="2">
        <v>13494682000</v>
      </c>
      <c r="H210" s="2">
        <v>49546000</v>
      </c>
      <c r="I210" s="2">
        <v>13445136000</v>
      </c>
      <c r="J210" s="2">
        <v>29313361</v>
      </c>
      <c r="K210" s="2">
        <v>173411</v>
      </c>
      <c r="L210" s="2">
        <v>29139950</v>
      </c>
      <c r="M210" s="2">
        <v>23915488.199999999</v>
      </c>
      <c r="N210" s="2">
        <v>153592.6</v>
      </c>
      <c r="O210" s="2">
        <v>23761895.600000001</v>
      </c>
      <c r="P210" s="15">
        <v>0.1</v>
      </c>
      <c r="Q210" s="2">
        <v>15359.26</v>
      </c>
      <c r="R210" s="13">
        <v>0.1</v>
      </c>
      <c r="S210" s="15">
        <v>0</v>
      </c>
      <c r="T210" s="2">
        <v>2376189.56</v>
      </c>
      <c r="U210" s="2">
        <v>2000000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4391548.82</v>
      </c>
      <c r="AD210" t="s">
        <v>46</v>
      </c>
    </row>
    <row r="211" spans="1:30" x14ac:dyDescent="0.25">
      <c r="A211" s="20">
        <v>1305</v>
      </c>
      <c r="B211" t="s">
        <v>147</v>
      </c>
      <c r="C211" t="s">
        <v>264</v>
      </c>
      <c r="D211" t="s">
        <v>2</v>
      </c>
      <c r="E211" t="s">
        <v>284</v>
      </c>
      <c r="F211" t="s">
        <v>285</v>
      </c>
      <c r="G211" s="2">
        <v>5307158000</v>
      </c>
      <c r="H211" s="2">
        <v>28518000</v>
      </c>
      <c r="I211" s="2">
        <v>5278640000</v>
      </c>
      <c r="J211" s="2">
        <v>14227539</v>
      </c>
      <c r="K211" s="2">
        <v>99814</v>
      </c>
      <c r="L211" s="2">
        <v>14127725</v>
      </c>
      <c r="M211" s="2">
        <v>12104675.800000001</v>
      </c>
      <c r="N211" s="2">
        <v>88406.8</v>
      </c>
      <c r="O211" s="2">
        <v>12016269</v>
      </c>
      <c r="P211" s="15">
        <v>0</v>
      </c>
      <c r="Q211" s="2">
        <v>0</v>
      </c>
      <c r="R211" s="13">
        <v>0</v>
      </c>
      <c r="S211" s="15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0</v>
      </c>
      <c r="AD211" t="s">
        <v>166</v>
      </c>
    </row>
    <row r="212" spans="1:30" x14ac:dyDescent="0.25">
      <c r="A212" s="20">
        <v>1307</v>
      </c>
      <c r="B212" t="s">
        <v>147</v>
      </c>
      <c r="C212" t="s">
        <v>264</v>
      </c>
      <c r="D212" t="s">
        <v>2</v>
      </c>
      <c r="E212" t="s">
        <v>538</v>
      </c>
      <c r="F212" t="s">
        <v>286</v>
      </c>
      <c r="G212" s="2">
        <v>17471247000</v>
      </c>
      <c r="H212" s="2">
        <v>0</v>
      </c>
      <c r="I212" s="2">
        <v>17471247000</v>
      </c>
      <c r="J212" s="2">
        <v>31563884</v>
      </c>
      <c r="K212" s="2">
        <v>0</v>
      </c>
      <c r="L212" s="2">
        <v>31563884</v>
      </c>
      <c r="M212" s="2">
        <v>24575385.199999999</v>
      </c>
      <c r="N212" s="2">
        <v>0</v>
      </c>
      <c r="O212" s="2">
        <v>24575385.199999999</v>
      </c>
      <c r="P212" s="15">
        <v>0.1</v>
      </c>
      <c r="Q212" s="2">
        <v>0</v>
      </c>
      <c r="R212" s="13">
        <v>0.1</v>
      </c>
      <c r="S212" s="15">
        <v>0</v>
      </c>
      <c r="T212" s="2">
        <v>2457538.52</v>
      </c>
      <c r="U212" s="2">
        <v>2000000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4457538.5199999996</v>
      </c>
      <c r="AD212" t="s">
        <v>179</v>
      </c>
    </row>
    <row r="213" spans="1:30" x14ac:dyDescent="0.25">
      <c r="A213" s="20">
        <v>1311</v>
      </c>
      <c r="B213" t="s">
        <v>147</v>
      </c>
      <c r="C213" t="s">
        <v>264</v>
      </c>
      <c r="D213" t="s">
        <v>2</v>
      </c>
      <c r="E213" t="s">
        <v>283</v>
      </c>
      <c r="F213" t="s">
        <v>287</v>
      </c>
      <c r="G213" s="2">
        <v>2418422000</v>
      </c>
      <c r="H213" s="2">
        <v>0</v>
      </c>
      <c r="I213" s="2">
        <v>2418422000</v>
      </c>
      <c r="J213" s="2">
        <v>8026215</v>
      </c>
      <c r="K213" s="2">
        <v>0</v>
      </c>
      <c r="L213" s="2">
        <v>8026215</v>
      </c>
      <c r="M213" s="2">
        <v>7058846.2000000002</v>
      </c>
      <c r="N213" s="2">
        <v>0</v>
      </c>
      <c r="O213" s="2">
        <v>7058846.2000000002</v>
      </c>
      <c r="P213" s="15">
        <v>0</v>
      </c>
      <c r="Q213" s="2">
        <v>0</v>
      </c>
      <c r="R213" s="13">
        <v>0</v>
      </c>
      <c r="S213" s="15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0</v>
      </c>
      <c r="AD213" t="s">
        <v>95</v>
      </c>
    </row>
    <row r="214" spans="1:30" x14ac:dyDescent="0.25">
      <c r="A214" s="20">
        <v>1315</v>
      </c>
      <c r="B214" t="s">
        <v>147</v>
      </c>
      <c r="C214" t="s">
        <v>263</v>
      </c>
      <c r="D214" t="s">
        <v>9</v>
      </c>
      <c r="E214" t="s">
        <v>27</v>
      </c>
      <c r="F214" t="s">
        <v>288</v>
      </c>
      <c r="G214" s="2">
        <v>19522377000</v>
      </c>
      <c r="H214" s="2">
        <v>0</v>
      </c>
      <c r="I214" s="2">
        <v>19522377000</v>
      </c>
      <c r="J214" s="2">
        <v>38528620</v>
      </c>
      <c r="K214" s="2">
        <v>0</v>
      </c>
      <c r="L214" s="2">
        <v>38528620</v>
      </c>
      <c r="M214" s="2">
        <v>30719669.199999999</v>
      </c>
      <c r="N214" s="2">
        <v>0</v>
      </c>
      <c r="O214" s="2">
        <v>30719669.199999999</v>
      </c>
      <c r="P214" s="15">
        <v>0.1</v>
      </c>
      <c r="Q214" s="2">
        <v>0</v>
      </c>
      <c r="R214" s="13">
        <v>0.3</v>
      </c>
      <c r="S214" s="15">
        <v>0</v>
      </c>
      <c r="T214" s="2">
        <v>9215900.7599999998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9215900.7599999998</v>
      </c>
      <c r="AD214" t="s">
        <v>76</v>
      </c>
    </row>
    <row r="215" spans="1:30" x14ac:dyDescent="0.25">
      <c r="A215" s="20">
        <v>1322</v>
      </c>
      <c r="B215" t="s">
        <v>147</v>
      </c>
      <c r="C215" t="s">
        <v>263</v>
      </c>
      <c r="D215" t="s">
        <v>9</v>
      </c>
      <c r="E215" t="s">
        <v>27</v>
      </c>
      <c r="F215" t="s">
        <v>289</v>
      </c>
      <c r="G215" s="2">
        <v>1488448000</v>
      </c>
      <c r="H215" s="2">
        <v>0</v>
      </c>
      <c r="I215" s="2">
        <v>1488448000</v>
      </c>
      <c r="J215" s="2">
        <v>4945177</v>
      </c>
      <c r="K215" s="2">
        <v>0</v>
      </c>
      <c r="L215" s="2">
        <v>4945177</v>
      </c>
      <c r="M215" s="2">
        <v>4349797.8</v>
      </c>
      <c r="N215" s="2">
        <v>0</v>
      </c>
      <c r="O215" s="2">
        <v>4349797.8</v>
      </c>
      <c r="P215" s="15">
        <v>0.1</v>
      </c>
      <c r="Q215" s="2">
        <v>0</v>
      </c>
      <c r="R215" s="13">
        <v>0.3</v>
      </c>
      <c r="S215" s="15">
        <v>0</v>
      </c>
      <c r="T215" s="2">
        <v>1304939.3400000001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1304939.3400000001</v>
      </c>
      <c r="AD215" t="s">
        <v>32</v>
      </c>
    </row>
    <row r="216" spans="1:30" x14ac:dyDescent="0.25">
      <c r="A216" s="20">
        <v>1324</v>
      </c>
      <c r="B216" t="s">
        <v>147</v>
      </c>
      <c r="C216" t="s">
        <v>264</v>
      </c>
      <c r="D216" t="s">
        <v>9</v>
      </c>
      <c r="E216" t="s">
        <v>367</v>
      </c>
      <c r="F216" t="s">
        <v>290</v>
      </c>
      <c r="G216" s="2">
        <v>19617622000</v>
      </c>
      <c r="H216" s="2">
        <v>0</v>
      </c>
      <c r="I216" s="2">
        <v>19617622000</v>
      </c>
      <c r="J216" s="2">
        <v>31603099</v>
      </c>
      <c r="K216" s="2">
        <v>0</v>
      </c>
      <c r="L216" s="2">
        <v>31603099</v>
      </c>
      <c r="M216" s="2">
        <v>23756050.199999999</v>
      </c>
      <c r="N216" s="2">
        <v>0</v>
      </c>
      <c r="O216" s="2">
        <v>23756050.199999999</v>
      </c>
      <c r="P216" s="15">
        <v>0.1</v>
      </c>
      <c r="Q216" s="2">
        <v>0</v>
      </c>
      <c r="R216" s="13">
        <v>0.1</v>
      </c>
      <c r="S216" s="15">
        <v>0</v>
      </c>
      <c r="T216" s="2">
        <v>2375605.02</v>
      </c>
      <c r="U216" s="2">
        <v>2000000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4375605.0199999996</v>
      </c>
      <c r="AD216" t="s">
        <v>189</v>
      </c>
    </row>
    <row r="217" spans="1:30" x14ac:dyDescent="0.25">
      <c r="A217" s="20">
        <v>1325</v>
      </c>
      <c r="B217" t="s">
        <v>147</v>
      </c>
      <c r="C217" t="s">
        <v>264</v>
      </c>
      <c r="D217" t="s">
        <v>2</v>
      </c>
      <c r="E217" t="s">
        <v>8</v>
      </c>
      <c r="F217" t="s">
        <v>291</v>
      </c>
      <c r="G217" s="2">
        <v>7253844000</v>
      </c>
      <c r="H217" s="2">
        <v>0</v>
      </c>
      <c r="I217" s="2">
        <v>7253844000</v>
      </c>
      <c r="J217" s="2">
        <v>19037569</v>
      </c>
      <c r="K217" s="2">
        <v>0</v>
      </c>
      <c r="L217" s="2">
        <v>19037569</v>
      </c>
      <c r="M217" s="2">
        <v>16136031.4</v>
      </c>
      <c r="N217" s="2">
        <v>0</v>
      </c>
      <c r="O217" s="2">
        <v>16136031.4</v>
      </c>
      <c r="P217" s="15">
        <v>0.1</v>
      </c>
      <c r="Q217" s="2">
        <v>0</v>
      </c>
      <c r="R217" s="13">
        <v>0.1</v>
      </c>
      <c r="S217" s="15">
        <v>0</v>
      </c>
      <c r="T217" s="2">
        <v>1613603.14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2613603.14</v>
      </c>
      <c r="AD217" t="s">
        <v>42</v>
      </c>
    </row>
    <row r="218" spans="1:30" x14ac:dyDescent="0.25">
      <c r="A218" s="20">
        <v>1330</v>
      </c>
      <c r="B218" t="s">
        <v>147</v>
      </c>
      <c r="C218" t="s">
        <v>264</v>
      </c>
      <c r="D218" t="s">
        <v>2</v>
      </c>
      <c r="E218" t="s">
        <v>284</v>
      </c>
      <c r="F218" t="s">
        <v>292</v>
      </c>
      <c r="G218" s="2">
        <v>15744041000</v>
      </c>
      <c r="H218" s="2">
        <v>1084000000</v>
      </c>
      <c r="I218" s="2">
        <v>14660041000</v>
      </c>
      <c r="J218" s="2">
        <v>40220800</v>
      </c>
      <c r="K218" s="2">
        <v>1626000</v>
      </c>
      <c r="L218" s="2">
        <v>38594800</v>
      </c>
      <c r="M218" s="2">
        <v>33923183.600000001</v>
      </c>
      <c r="N218" s="2">
        <v>1192400</v>
      </c>
      <c r="O218" s="2">
        <v>32730783.600000001</v>
      </c>
      <c r="P218" s="15">
        <v>0.1</v>
      </c>
      <c r="Q218" s="2">
        <v>119240</v>
      </c>
      <c r="R218" s="13">
        <v>0.15</v>
      </c>
      <c r="S218" s="15">
        <v>0</v>
      </c>
      <c r="T218" s="2">
        <v>4909617.54</v>
      </c>
      <c r="U218" s="2">
        <v>3000000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8028857.54</v>
      </c>
      <c r="AD218" t="s">
        <v>192</v>
      </c>
    </row>
    <row r="219" spans="1:30" x14ac:dyDescent="0.25">
      <c r="A219" s="20">
        <v>1334</v>
      </c>
      <c r="B219" t="s">
        <v>147</v>
      </c>
      <c r="C219" t="s">
        <v>263</v>
      </c>
      <c r="D219" t="s">
        <v>9</v>
      </c>
      <c r="E219" t="s">
        <v>15</v>
      </c>
      <c r="F219" t="s">
        <v>293</v>
      </c>
      <c r="G219" s="2">
        <v>5406890000</v>
      </c>
      <c r="H219" s="2">
        <v>0</v>
      </c>
      <c r="I219" s="2">
        <v>5406890000</v>
      </c>
      <c r="J219" s="2">
        <v>14317777</v>
      </c>
      <c r="K219" s="2">
        <v>0</v>
      </c>
      <c r="L219" s="2">
        <v>14317777</v>
      </c>
      <c r="M219" s="2">
        <v>12155021</v>
      </c>
      <c r="N219" s="2">
        <v>0</v>
      </c>
      <c r="O219" s="2">
        <v>12155021</v>
      </c>
      <c r="P219" s="15">
        <v>0.1</v>
      </c>
      <c r="Q219" s="2">
        <v>0</v>
      </c>
      <c r="R219" s="13">
        <v>0.3</v>
      </c>
      <c r="S219" s="15">
        <v>0</v>
      </c>
      <c r="T219" s="2">
        <v>3646506.3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3646506.3</v>
      </c>
      <c r="AD219" t="s">
        <v>17</v>
      </c>
    </row>
    <row r="220" spans="1:30" x14ac:dyDescent="0.25">
      <c r="A220" s="20">
        <v>1336</v>
      </c>
      <c r="B220" t="s">
        <v>147</v>
      </c>
      <c r="C220" t="s">
        <v>264</v>
      </c>
      <c r="D220" t="s">
        <v>2</v>
      </c>
      <c r="E220" t="s">
        <v>8</v>
      </c>
      <c r="F220" t="s">
        <v>294</v>
      </c>
      <c r="G220" s="2">
        <v>8974376000</v>
      </c>
      <c r="H220" s="2">
        <v>4203551000</v>
      </c>
      <c r="I220" s="2">
        <v>4770825000</v>
      </c>
      <c r="J220" s="2">
        <v>24098821</v>
      </c>
      <c r="K220" s="2">
        <v>9152728</v>
      </c>
      <c r="L220" s="2">
        <v>14946093</v>
      </c>
      <c r="M220" s="2">
        <v>20509070.600000001</v>
      </c>
      <c r="N220" s="2">
        <v>7471307.5999999996</v>
      </c>
      <c r="O220" s="2">
        <v>13037763</v>
      </c>
      <c r="P220" s="15">
        <v>0.1</v>
      </c>
      <c r="Q220" s="2">
        <v>747130.76</v>
      </c>
      <c r="R220" s="13">
        <v>0.1</v>
      </c>
      <c r="S220" s="15">
        <v>0</v>
      </c>
      <c r="T220" s="2">
        <v>1303776.3</v>
      </c>
      <c r="U220" s="2">
        <v>2000000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4050907.06</v>
      </c>
      <c r="AD220" t="s">
        <v>50</v>
      </c>
    </row>
    <row r="221" spans="1:30" x14ac:dyDescent="0.25">
      <c r="A221" s="20">
        <v>1337</v>
      </c>
      <c r="B221" t="s">
        <v>147</v>
      </c>
      <c r="C221" t="s">
        <v>263</v>
      </c>
      <c r="D221" t="s">
        <v>2</v>
      </c>
      <c r="E221" t="s">
        <v>8</v>
      </c>
      <c r="F221" t="s">
        <v>295</v>
      </c>
      <c r="G221" s="2">
        <v>4159620000</v>
      </c>
      <c r="H221" s="2">
        <v>22200000</v>
      </c>
      <c r="I221" s="2">
        <v>4137420000</v>
      </c>
      <c r="J221" s="2">
        <v>11162725</v>
      </c>
      <c r="K221" s="2">
        <v>77700</v>
      </c>
      <c r="L221" s="2">
        <v>11085025</v>
      </c>
      <c r="M221" s="2">
        <v>9498877</v>
      </c>
      <c r="N221" s="2">
        <v>68820</v>
      </c>
      <c r="O221" s="2">
        <v>9430057</v>
      </c>
      <c r="P221" s="15">
        <v>0.1</v>
      </c>
      <c r="Q221" s="2">
        <v>6882</v>
      </c>
      <c r="R221" s="13">
        <v>0.3</v>
      </c>
      <c r="S221" s="15">
        <v>0</v>
      </c>
      <c r="T221" s="2">
        <v>2829017.1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2835899.1</v>
      </c>
      <c r="AD221" t="s">
        <v>50</v>
      </c>
    </row>
    <row r="222" spans="1:30" x14ac:dyDescent="0.25">
      <c r="A222" s="20">
        <v>1338</v>
      </c>
      <c r="B222" t="s">
        <v>147</v>
      </c>
      <c r="C222" t="s">
        <v>263</v>
      </c>
      <c r="D222" t="s">
        <v>9</v>
      </c>
      <c r="E222" t="s">
        <v>15</v>
      </c>
      <c r="F222" t="s">
        <v>296</v>
      </c>
      <c r="G222" s="2">
        <v>2286564000</v>
      </c>
      <c r="H222" s="2">
        <v>0</v>
      </c>
      <c r="I222" s="2">
        <v>2286564000</v>
      </c>
      <c r="J222" s="2">
        <v>6488620</v>
      </c>
      <c r="K222" s="2">
        <v>0</v>
      </c>
      <c r="L222" s="2">
        <v>6488620</v>
      </c>
      <c r="M222" s="2">
        <v>5573994.4000000004</v>
      </c>
      <c r="N222" s="2">
        <v>0</v>
      </c>
      <c r="O222" s="2">
        <v>5573994.4000000004</v>
      </c>
      <c r="P222" s="15">
        <v>0.1</v>
      </c>
      <c r="Q222" s="2">
        <v>0</v>
      </c>
      <c r="R222" s="13">
        <v>0.3</v>
      </c>
      <c r="S222" s="15">
        <v>0</v>
      </c>
      <c r="T222" s="2">
        <v>1672198.32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1672198.32</v>
      </c>
      <c r="AD222" t="s">
        <v>24</v>
      </c>
    </row>
    <row r="223" spans="1:30" x14ac:dyDescent="0.25">
      <c r="A223" s="20">
        <v>1340</v>
      </c>
      <c r="B223" t="s">
        <v>147</v>
      </c>
      <c r="C223" t="s">
        <v>264</v>
      </c>
      <c r="D223" t="s">
        <v>2</v>
      </c>
      <c r="E223" t="s">
        <v>283</v>
      </c>
      <c r="F223" t="s">
        <v>297</v>
      </c>
      <c r="G223" s="2">
        <v>8205843000</v>
      </c>
      <c r="H223" s="2">
        <v>0</v>
      </c>
      <c r="I223" s="2">
        <v>8205843000</v>
      </c>
      <c r="J223" s="2">
        <v>18695218</v>
      </c>
      <c r="K223" s="2">
        <v>0</v>
      </c>
      <c r="L223" s="2">
        <v>18695218</v>
      </c>
      <c r="M223" s="2">
        <v>15412880.800000001</v>
      </c>
      <c r="N223" s="2">
        <v>0</v>
      </c>
      <c r="O223" s="2">
        <v>15412880.800000001</v>
      </c>
      <c r="P223" s="15">
        <v>0.1</v>
      </c>
      <c r="Q223" s="2">
        <v>0</v>
      </c>
      <c r="R223" s="13">
        <v>0.1</v>
      </c>
      <c r="S223" s="15">
        <v>0</v>
      </c>
      <c r="T223" s="2">
        <v>1541288.08</v>
      </c>
      <c r="U223" s="2">
        <v>1000000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2541288.08</v>
      </c>
      <c r="AD223" t="s">
        <v>95</v>
      </c>
    </row>
    <row r="224" spans="1:30" x14ac:dyDescent="0.25">
      <c r="A224" s="20">
        <v>1341</v>
      </c>
      <c r="B224" t="s">
        <v>147</v>
      </c>
      <c r="C224" t="s">
        <v>263</v>
      </c>
      <c r="D224" t="s">
        <v>2</v>
      </c>
      <c r="E224" t="s">
        <v>8</v>
      </c>
      <c r="F224" t="s">
        <v>298</v>
      </c>
      <c r="G224" s="2">
        <v>303216000</v>
      </c>
      <c r="H224" s="2">
        <v>0</v>
      </c>
      <c r="I224" s="2">
        <v>303216000</v>
      </c>
      <c r="J224" s="2">
        <v>1061256</v>
      </c>
      <c r="K224" s="2">
        <v>0</v>
      </c>
      <c r="L224" s="2">
        <v>1061256</v>
      </c>
      <c r="M224" s="2">
        <v>939969.6</v>
      </c>
      <c r="N224" s="2">
        <v>0</v>
      </c>
      <c r="O224" s="2">
        <v>939969.6</v>
      </c>
      <c r="P224" s="15">
        <v>0.1</v>
      </c>
      <c r="Q224" s="2">
        <v>0</v>
      </c>
      <c r="R224" s="13">
        <v>0.3</v>
      </c>
      <c r="S224" s="15">
        <v>0</v>
      </c>
      <c r="T224" s="2">
        <v>281990.88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281990.88</v>
      </c>
      <c r="AD224" t="s">
        <v>38</v>
      </c>
    </row>
    <row r="225" spans="1:30" x14ac:dyDescent="0.25">
      <c r="A225" s="20">
        <v>1344</v>
      </c>
      <c r="B225" t="s">
        <v>147</v>
      </c>
      <c r="C225" t="s">
        <v>264</v>
      </c>
      <c r="D225" t="s">
        <v>2</v>
      </c>
      <c r="E225" t="s">
        <v>200</v>
      </c>
      <c r="F225" t="s">
        <v>299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15">
        <v>0</v>
      </c>
      <c r="Q225" s="2">
        <v>0</v>
      </c>
      <c r="R225" s="13">
        <v>0</v>
      </c>
      <c r="S225" s="15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0</v>
      </c>
      <c r="AD225" t="s">
        <v>184</v>
      </c>
    </row>
    <row r="226" spans="1:30" x14ac:dyDescent="0.25">
      <c r="A226" s="20">
        <v>1348</v>
      </c>
      <c r="B226" t="s">
        <v>147</v>
      </c>
      <c r="C226" t="s">
        <v>264</v>
      </c>
      <c r="D226" t="s">
        <v>2</v>
      </c>
      <c r="E226" t="s">
        <v>200</v>
      </c>
      <c r="F226" t="s">
        <v>300</v>
      </c>
      <c r="G226" s="2">
        <v>28442052000</v>
      </c>
      <c r="H226" s="2">
        <v>0</v>
      </c>
      <c r="I226" s="2">
        <v>28442052000</v>
      </c>
      <c r="J226" s="2">
        <v>53770337</v>
      </c>
      <c r="K226" s="2">
        <v>0</v>
      </c>
      <c r="L226" s="2">
        <v>53770337</v>
      </c>
      <c r="M226" s="2">
        <v>42393516.200000003</v>
      </c>
      <c r="N226" s="2">
        <v>0</v>
      </c>
      <c r="O226" s="2">
        <v>42393516.200000003</v>
      </c>
      <c r="P226" s="15">
        <v>0.1</v>
      </c>
      <c r="Q226" s="2">
        <v>0</v>
      </c>
      <c r="R226" s="13">
        <v>0.15</v>
      </c>
      <c r="S226" s="15">
        <v>0</v>
      </c>
      <c r="T226" s="2">
        <v>6359027.4299999997</v>
      </c>
      <c r="U226" s="2">
        <v>3000000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9359027.4299999997</v>
      </c>
      <c r="AD226" t="s">
        <v>241</v>
      </c>
    </row>
    <row r="227" spans="1:30" x14ac:dyDescent="0.25">
      <c r="A227" s="20">
        <v>1349</v>
      </c>
      <c r="B227" t="s">
        <v>147</v>
      </c>
      <c r="C227" t="s">
        <v>264</v>
      </c>
      <c r="D227" t="s">
        <v>9</v>
      </c>
      <c r="E227" t="s">
        <v>15</v>
      </c>
      <c r="F227" t="s">
        <v>539</v>
      </c>
      <c r="G227" s="2">
        <v>7341312000</v>
      </c>
      <c r="H227" s="2">
        <v>0</v>
      </c>
      <c r="I227" s="2">
        <v>7341312000</v>
      </c>
      <c r="J227" s="2">
        <v>12325843</v>
      </c>
      <c r="K227" s="2">
        <v>0</v>
      </c>
      <c r="L227" s="2">
        <v>12325843</v>
      </c>
      <c r="M227" s="2">
        <v>9389318.1999999993</v>
      </c>
      <c r="N227" s="2">
        <v>0</v>
      </c>
      <c r="O227" s="2">
        <v>9389318.1999999993</v>
      </c>
      <c r="P227" s="15">
        <v>0</v>
      </c>
      <c r="Q227" s="2">
        <v>0</v>
      </c>
      <c r="R227" s="13">
        <v>0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31</v>
      </c>
    </row>
    <row r="228" spans="1:30" x14ac:dyDescent="0.25">
      <c r="A228" s="20">
        <v>1356</v>
      </c>
      <c r="B228" t="s">
        <v>147</v>
      </c>
      <c r="C228" t="s">
        <v>264</v>
      </c>
      <c r="D228" t="s">
        <v>2</v>
      </c>
      <c r="E228" t="s">
        <v>538</v>
      </c>
      <c r="F228" t="s">
        <v>301</v>
      </c>
      <c r="G228" s="2">
        <v>22965201000</v>
      </c>
      <c r="H228" s="2">
        <v>7357318000</v>
      </c>
      <c r="I228" s="2">
        <v>15607883000</v>
      </c>
      <c r="J228" s="2">
        <v>46583319</v>
      </c>
      <c r="K228" s="2">
        <v>17987055</v>
      </c>
      <c r="L228" s="2">
        <v>28596264</v>
      </c>
      <c r="M228" s="2">
        <v>37397238.600000001</v>
      </c>
      <c r="N228" s="2">
        <v>15044127.800000001</v>
      </c>
      <c r="O228" s="2">
        <v>22353110.800000001</v>
      </c>
      <c r="P228" s="15">
        <v>0.1</v>
      </c>
      <c r="Q228" s="2">
        <v>1504412.78</v>
      </c>
      <c r="R228" s="13">
        <v>0.15</v>
      </c>
      <c r="S228" s="15">
        <v>0</v>
      </c>
      <c r="T228" s="2">
        <v>3352966.62</v>
      </c>
      <c r="U228" s="2">
        <v>3000000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7857379.4000000004</v>
      </c>
      <c r="AD228" t="s">
        <v>179</v>
      </c>
    </row>
    <row r="229" spans="1:30" x14ac:dyDescent="0.25">
      <c r="A229" s="20">
        <v>1359</v>
      </c>
      <c r="B229" t="s">
        <v>147</v>
      </c>
      <c r="C229" t="s">
        <v>264</v>
      </c>
      <c r="D229" t="s">
        <v>2</v>
      </c>
      <c r="E229" t="s">
        <v>8</v>
      </c>
      <c r="F229" t="s">
        <v>302</v>
      </c>
      <c r="G229" s="2">
        <v>1353133000</v>
      </c>
      <c r="H229" s="2">
        <v>0</v>
      </c>
      <c r="I229" s="2">
        <v>1353133000</v>
      </c>
      <c r="J229" s="2">
        <v>4497369</v>
      </c>
      <c r="K229" s="2">
        <v>0</v>
      </c>
      <c r="L229" s="2">
        <v>4497369</v>
      </c>
      <c r="M229" s="2">
        <v>3956115.8</v>
      </c>
      <c r="N229" s="2">
        <v>0</v>
      </c>
      <c r="O229" s="2">
        <v>3956115.8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50</v>
      </c>
    </row>
    <row r="230" spans="1:30" x14ac:dyDescent="0.25">
      <c r="A230" s="20">
        <v>1360</v>
      </c>
      <c r="B230" t="s">
        <v>147</v>
      </c>
      <c r="C230" t="s">
        <v>264</v>
      </c>
      <c r="D230" t="s">
        <v>2</v>
      </c>
      <c r="E230" t="s">
        <v>8</v>
      </c>
      <c r="F230" t="s">
        <v>303</v>
      </c>
      <c r="G230" s="2">
        <v>6637041000</v>
      </c>
      <c r="H230" s="2">
        <v>1882548000</v>
      </c>
      <c r="I230" s="2">
        <v>4754493000</v>
      </c>
      <c r="J230" s="2">
        <v>19796261</v>
      </c>
      <c r="K230" s="2">
        <v>5510907</v>
      </c>
      <c r="L230" s="2">
        <v>14285354</v>
      </c>
      <c r="M230" s="2">
        <v>17141444.600000001</v>
      </c>
      <c r="N230" s="2">
        <v>4757887.8</v>
      </c>
      <c r="O230" s="2">
        <v>12383556.800000001</v>
      </c>
      <c r="P230" s="15">
        <v>0.1</v>
      </c>
      <c r="Q230" s="2">
        <v>475788.78</v>
      </c>
      <c r="R230" s="13">
        <v>0.1</v>
      </c>
      <c r="S230" s="15">
        <v>0</v>
      </c>
      <c r="T230" s="2">
        <v>1238355.68</v>
      </c>
      <c r="U230" s="2">
        <v>1000000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2714144.46</v>
      </c>
      <c r="AD230" t="s">
        <v>38</v>
      </c>
    </row>
    <row r="231" spans="1:30" x14ac:dyDescent="0.25">
      <c r="A231" s="20">
        <v>1364</v>
      </c>
      <c r="B231" t="s">
        <v>147</v>
      </c>
      <c r="C231" t="s">
        <v>264</v>
      </c>
      <c r="D231" t="s">
        <v>2</v>
      </c>
      <c r="E231" t="s">
        <v>8</v>
      </c>
      <c r="F231" t="s">
        <v>304</v>
      </c>
      <c r="G231" s="2">
        <v>9640556000</v>
      </c>
      <c r="H231" s="2">
        <v>9278347000</v>
      </c>
      <c r="I231" s="2">
        <v>362209000</v>
      </c>
      <c r="J231" s="2">
        <v>24134776</v>
      </c>
      <c r="K231" s="2">
        <v>22867042</v>
      </c>
      <c r="L231" s="2">
        <v>1267734</v>
      </c>
      <c r="M231" s="2">
        <v>20278553.600000001</v>
      </c>
      <c r="N231" s="2">
        <v>19155703.199999999</v>
      </c>
      <c r="O231" s="2">
        <v>1122850.3999999999</v>
      </c>
      <c r="P231" s="15">
        <v>0.1</v>
      </c>
      <c r="Q231" s="2">
        <v>1915570.32</v>
      </c>
      <c r="R231" s="13">
        <v>0.1</v>
      </c>
      <c r="S231" s="15">
        <v>0</v>
      </c>
      <c r="T231" s="2">
        <v>112285.04</v>
      </c>
      <c r="U231" s="2">
        <v>2000000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4027855.36</v>
      </c>
      <c r="AD231" t="s">
        <v>50</v>
      </c>
    </row>
    <row r="232" spans="1:30" x14ac:dyDescent="0.25">
      <c r="A232" s="20">
        <v>1369</v>
      </c>
      <c r="B232" t="s">
        <v>147</v>
      </c>
      <c r="C232" t="s">
        <v>263</v>
      </c>
      <c r="D232" t="s">
        <v>2</v>
      </c>
      <c r="E232" t="s">
        <v>200</v>
      </c>
      <c r="F232" t="s">
        <v>305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0.3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241</v>
      </c>
    </row>
    <row r="233" spans="1:30" x14ac:dyDescent="0.25">
      <c r="A233" s="20">
        <v>1370</v>
      </c>
      <c r="B233" t="s">
        <v>147</v>
      </c>
      <c r="C233" t="s">
        <v>264</v>
      </c>
      <c r="D233" t="s">
        <v>2</v>
      </c>
      <c r="E233" t="s">
        <v>283</v>
      </c>
      <c r="F233" t="s">
        <v>306</v>
      </c>
      <c r="G233" s="2">
        <v>783627200</v>
      </c>
      <c r="H233" s="2">
        <v>580000</v>
      </c>
      <c r="I233" s="2">
        <v>783047200</v>
      </c>
      <c r="J233" s="2">
        <v>2742696</v>
      </c>
      <c r="K233" s="2">
        <v>2030</v>
      </c>
      <c r="L233" s="2">
        <v>2740666</v>
      </c>
      <c r="M233" s="2">
        <v>2429245.12</v>
      </c>
      <c r="N233" s="2">
        <v>1798</v>
      </c>
      <c r="O233" s="2">
        <v>2427447.12</v>
      </c>
      <c r="P233" s="15">
        <v>0</v>
      </c>
      <c r="Q233" s="2">
        <v>0</v>
      </c>
      <c r="R233" s="13">
        <v>0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43</v>
      </c>
    </row>
    <row r="234" spans="1:30" x14ac:dyDescent="0.25">
      <c r="A234" s="20">
        <v>1371</v>
      </c>
      <c r="B234" t="s">
        <v>147</v>
      </c>
      <c r="C234" t="s">
        <v>263</v>
      </c>
      <c r="D234" t="s">
        <v>2</v>
      </c>
      <c r="E234" t="s">
        <v>4</v>
      </c>
      <c r="F234" t="s">
        <v>307</v>
      </c>
      <c r="G234" s="2">
        <v>16773818000</v>
      </c>
      <c r="H234" s="2">
        <v>1695585000</v>
      </c>
      <c r="I234" s="2">
        <v>15078233000</v>
      </c>
      <c r="J234" s="2">
        <v>44341178</v>
      </c>
      <c r="K234" s="2">
        <v>4606900</v>
      </c>
      <c r="L234" s="2">
        <v>39734278</v>
      </c>
      <c r="M234" s="2">
        <v>37631650.799999997</v>
      </c>
      <c r="N234" s="2">
        <v>3928666</v>
      </c>
      <c r="O234" s="2">
        <v>33702984.799999997</v>
      </c>
      <c r="P234" s="15">
        <v>0.1</v>
      </c>
      <c r="Q234" s="2">
        <v>392866.6</v>
      </c>
      <c r="R234" s="13">
        <v>0.3</v>
      </c>
      <c r="S234" s="15">
        <v>0</v>
      </c>
      <c r="T234" s="2">
        <v>10110895.439999999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10503762.039999999</v>
      </c>
      <c r="AD234" t="s">
        <v>48</v>
      </c>
    </row>
    <row r="235" spans="1:30" x14ac:dyDescent="0.25">
      <c r="A235" s="20">
        <v>1372</v>
      </c>
      <c r="B235" t="s">
        <v>147</v>
      </c>
      <c r="C235" t="s">
        <v>264</v>
      </c>
      <c r="D235" t="s">
        <v>9</v>
      </c>
      <c r="E235" t="s">
        <v>27</v>
      </c>
      <c r="F235" t="s">
        <v>308</v>
      </c>
      <c r="G235" s="2">
        <v>1911453000</v>
      </c>
      <c r="H235" s="2">
        <v>0</v>
      </c>
      <c r="I235" s="2">
        <v>1911453000</v>
      </c>
      <c r="J235" s="2">
        <v>6498265</v>
      </c>
      <c r="K235" s="2">
        <v>0</v>
      </c>
      <c r="L235" s="2">
        <v>6498265</v>
      </c>
      <c r="M235" s="2">
        <v>5733683.7999999998</v>
      </c>
      <c r="N235" s="2">
        <v>0</v>
      </c>
      <c r="O235" s="2">
        <v>5733683.7999999998</v>
      </c>
      <c r="P235" s="15">
        <v>0</v>
      </c>
      <c r="Q235" s="2">
        <v>0</v>
      </c>
      <c r="R235" s="13">
        <v>0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28</v>
      </c>
    </row>
    <row r="236" spans="1:30" x14ac:dyDescent="0.25">
      <c r="A236" s="20">
        <v>1373</v>
      </c>
      <c r="B236" t="s">
        <v>147</v>
      </c>
      <c r="C236" t="s">
        <v>263</v>
      </c>
      <c r="D236" t="s">
        <v>2</v>
      </c>
      <c r="E236" t="s">
        <v>8</v>
      </c>
      <c r="F236" t="s">
        <v>309</v>
      </c>
      <c r="G236" s="2">
        <v>16768323000</v>
      </c>
      <c r="H236" s="2">
        <v>35500000</v>
      </c>
      <c r="I236" s="2">
        <v>16732823000</v>
      </c>
      <c r="J236" s="2">
        <v>42693542</v>
      </c>
      <c r="K236" s="2">
        <v>124250</v>
      </c>
      <c r="L236" s="2">
        <v>42569292</v>
      </c>
      <c r="M236" s="2">
        <v>35986212.799999997</v>
      </c>
      <c r="N236" s="2">
        <v>110050</v>
      </c>
      <c r="O236" s="2">
        <v>35876162.799999997</v>
      </c>
      <c r="P236" s="15">
        <v>0.1</v>
      </c>
      <c r="Q236" s="2">
        <v>11005</v>
      </c>
      <c r="R236" s="13">
        <v>0.3</v>
      </c>
      <c r="S236" s="15">
        <v>0</v>
      </c>
      <c r="T236" s="2">
        <v>10762848.84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10773853.84</v>
      </c>
      <c r="AD236" t="s">
        <v>50</v>
      </c>
    </row>
    <row r="237" spans="1:30" x14ac:dyDescent="0.25">
      <c r="A237" s="20">
        <v>1374</v>
      </c>
      <c r="B237" t="s">
        <v>147</v>
      </c>
      <c r="C237" t="s">
        <v>264</v>
      </c>
      <c r="D237" t="s">
        <v>2</v>
      </c>
      <c r="E237" t="s">
        <v>283</v>
      </c>
      <c r="F237" t="s">
        <v>310</v>
      </c>
      <c r="G237" s="2">
        <v>3269458000</v>
      </c>
      <c r="H237" s="2">
        <v>712000000</v>
      </c>
      <c r="I237" s="2">
        <v>2557458000</v>
      </c>
      <c r="J237" s="2">
        <v>8184462</v>
      </c>
      <c r="K237" s="2">
        <v>1520000</v>
      </c>
      <c r="L237" s="2">
        <v>6664462</v>
      </c>
      <c r="M237" s="2">
        <v>6876678.7999999998</v>
      </c>
      <c r="N237" s="2">
        <v>1235200</v>
      </c>
      <c r="O237" s="2">
        <v>5641478.7999999998</v>
      </c>
      <c r="P237" s="15">
        <v>0</v>
      </c>
      <c r="Q237" s="2">
        <v>0</v>
      </c>
      <c r="R237" s="13">
        <v>0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43</v>
      </c>
    </row>
    <row r="238" spans="1:30" x14ac:dyDescent="0.25">
      <c r="A238" s="20">
        <v>1378</v>
      </c>
      <c r="B238" t="s">
        <v>147</v>
      </c>
      <c r="C238" t="s">
        <v>263</v>
      </c>
      <c r="D238" t="s">
        <v>9</v>
      </c>
      <c r="E238" t="s">
        <v>368</v>
      </c>
      <c r="F238" t="s">
        <v>311</v>
      </c>
      <c r="G238" s="2">
        <v>39522086000</v>
      </c>
      <c r="H238" s="2">
        <v>0</v>
      </c>
      <c r="I238" s="2">
        <v>39522086000</v>
      </c>
      <c r="J238" s="2">
        <v>63550564</v>
      </c>
      <c r="K238" s="2">
        <v>0</v>
      </c>
      <c r="L238" s="2">
        <v>63550564</v>
      </c>
      <c r="M238" s="2">
        <v>47741729.600000001</v>
      </c>
      <c r="N238" s="2">
        <v>0</v>
      </c>
      <c r="O238" s="2">
        <v>47741729.600000001</v>
      </c>
      <c r="P238" s="15">
        <v>0.1</v>
      </c>
      <c r="Q238" s="2">
        <v>0</v>
      </c>
      <c r="R238" s="13">
        <v>0.3</v>
      </c>
      <c r="S238" s="15">
        <v>0</v>
      </c>
      <c r="T238" s="2">
        <v>14322518.880000001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14322518.880000001</v>
      </c>
      <c r="AD238" t="s">
        <v>79</v>
      </c>
    </row>
    <row r="239" spans="1:30" x14ac:dyDescent="0.25">
      <c r="A239" s="20">
        <v>1382</v>
      </c>
      <c r="B239" t="s">
        <v>147</v>
      </c>
      <c r="C239" t="s">
        <v>264</v>
      </c>
      <c r="D239" t="s">
        <v>2</v>
      </c>
      <c r="E239" t="s">
        <v>284</v>
      </c>
      <c r="F239" t="s">
        <v>312</v>
      </c>
      <c r="G239" s="2">
        <v>3629928000</v>
      </c>
      <c r="H239" s="2">
        <v>97352000</v>
      </c>
      <c r="I239" s="2">
        <v>3532576000</v>
      </c>
      <c r="J239" s="2">
        <v>11134496</v>
      </c>
      <c r="K239" s="2">
        <v>340733</v>
      </c>
      <c r="L239" s="2">
        <v>10793763</v>
      </c>
      <c r="M239" s="2">
        <v>9682524.8000000007</v>
      </c>
      <c r="N239" s="2">
        <v>301792.2</v>
      </c>
      <c r="O239" s="2">
        <v>9380732.5999999996</v>
      </c>
      <c r="P239" s="15">
        <v>0</v>
      </c>
      <c r="Q239" s="2">
        <v>0</v>
      </c>
      <c r="R239" s="13">
        <v>0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166</v>
      </c>
    </row>
    <row r="240" spans="1:30" x14ac:dyDescent="0.25">
      <c r="A240" s="20">
        <v>1383</v>
      </c>
      <c r="B240" t="s">
        <v>147</v>
      </c>
      <c r="C240" t="s">
        <v>264</v>
      </c>
      <c r="D240" t="s">
        <v>9</v>
      </c>
      <c r="E240" t="s">
        <v>27</v>
      </c>
      <c r="F240" t="s">
        <v>313</v>
      </c>
      <c r="G240" s="2">
        <v>12106020000</v>
      </c>
      <c r="H240" s="2">
        <v>0</v>
      </c>
      <c r="I240" s="2">
        <v>12106020000</v>
      </c>
      <c r="J240" s="2">
        <v>18814438</v>
      </c>
      <c r="K240" s="2">
        <v>0</v>
      </c>
      <c r="L240" s="2">
        <v>18814438</v>
      </c>
      <c r="M240" s="2">
        <v>13972030</v>
      </c>
      <c r="N240" s="2">
        <v>0</v>
      </c>
      <c r="O240" s="2">
        <v>13972030</v>
      </c>
      <c r="P240" s="15">
        <v>0</v>
      </c>
      <c r="Q240" s="2">
        <v>0</v>
      </c>
      <c r="R240" s="13">
        <v>0</v>
      </c>
      <c r="S240" s="15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0</v>
      </c>
      <c r="AD240" t="s">
        <v>28</v>
      </c>
    </row>
    <row r="241" spans="1:30" x14ac:dyDescent="0.25">
      <c r="A241" s="20">
        <v>1384</v>
      </c>
      <c r="B241" t="s">
        <v>147</v>
      </c>
      <c r="C241" t="s">
        <v>263</v>
      </c>
      <c r="D241" t="s">
        <v>2</v>
      </c>
      <c r="E241" t="s">
        <v>284</v>
      </c>
      <c r="F241" t="s">
        <v>314</v>
      </c>
      <c r="G241" s="2">
        <v>12240000</v>
      </c>
      <c r="H241" s="2">
        <v>12240000</v>
      </c>
      <c r="I241" s="2">
        <v>0</v>
      </c>
      <c r="J241" s="2">
        <v>42840</v>
      </c>
      <c r="K241" s="2">
        <v>42840</v>
      </c>
      <c r="L241" s="2">
        <v>0</v>
      </c>
      <c r="M241" s="2">
        <v>37944</v>
      </c>
      <c r="N241" s="2">
        <v>37944</v>
      </c>
      <c r="O241" s="2">
        <v>0</v>
      </c>
      <c r="P241" s="15">
        <v>0.1</v>
      </c>
      <c r="Q241" s="2">
        <v>3794.4</v>
      </c>
      <c r="R241" s="13">
        <v>0.3</v>
      </c>
      <c r="S241" s="15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3794.4</v>
      </c>
      <c r="AD241" t="s">
        <v>166</v>
      </c>
    </row>
    <row r="242" spans="1:30" x14ac:dyDescent="0.25">
      <c r="A242" s="20">
        <v>1385</v>
      </c>
      <c r="B242" t="s">
        <v>147</v>
      </c>
      <c r="C242" t="s">
        <v>263</v>
      </c>
      <c r="D242" t="s">
        <v>9</v>
      </c>
      <c r="E242" t="s">
        <v>367</v>
      </c>
      <c r="F242" t="s">
        <v>315</v>
      </c>
      <c r="G242" s="2">
        <v>15807089000</v>
      </c>
      <c r="H242" s="2">
        <v>0</v>
      </c>
      <c r="I242" s="2">
        <v>15807089000</v>
      </c>
      <c r="J242" s="2">
        <v>27734873</v>
      </c>
      <c r="K242" s="2">
        <v>0</v>
      </c>
      <c r="L242" s="2">
        <v>27734873</v>
      </c>
      <c r="M242" s="2">
        <v>21412037.399999999</v>
      </c>
      <c r="N242" s="2">
        <v>0</v>
      </c>
      <c r="O242" s="2">
        <v>21412037.399999999</v>
      </c>
      <c r="P242" s="15">
        <v>0.1</v>
      </c>
      <c r="Q242" s="2">
        <v>0</v>
      </c>
      <c r="R242" s="13">
        <v>0.3</v>
      </c>
      <c r="S242" s="15">
        <v>0</v>
      </c>
      <c r="T242" s="2">
        <v>6423611.2199999997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6423611.2199999997</v>
      </c>
      <c r="AD242" t="s">
        <v>189</v>
      </c>
    </row>
    <row r="243" spans="1:30" x14ac:dyDescent="0.25">
      <c r="A243" s="20">
        <v>1386</v>
      </c>
      <c r="B243" t="s">
        <v>0</v>
      </c>
      <c r="C243" t="s">
        <v>1</v>
      </c>
      <c r="D243" t="s">
        <v>2</v>
      </c>
      <c r="E243" t="s">
        <v>317</v>
      </c>
      <c r="F243" t="s">
        <v>318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144</v>
      </c>
    </row>
    <row r="244" spans="1:30" x14ac:dyDescent="0.25">
      <c r="A244" s="20">
        <v>1390</v>
      </c>
      <c r="B244" t="s">
        <v>147</v>
      </c>
      <c r="C244" t="s">
        <v>263</v>
      </c>
      <c r="D244" t="s">
        <v>2</v>
      </c>
      <c r="E244" t="s">
        <v>8</v>
      </c>
      <c r="F244" t="s">
        <v>319</v>
      </c>
      <c r="G244" s="2">
        <v>1054966000</v>
      </c>
      <c r="H244" s="2">
        <v>55550000</v>
      </c>
      <c r="I244" s="2">
        <v>999416000</v>
      </c>
      <c r="J244" s="2">
        <v>3489310</v>
      </c>
      <c r="K244" s="2">
        <v>194425</v>
      </c>
      <c r="L244" s="2">
        <v>3294885</v>
      </c>
      <c r="M244" s="2">
        <v>3067323.6</v>
      </c>
      <c r="N244" s="2">
        <v>172205</v>
      </c>
      <c r="O244" s="2">
        <v>2895118.6</v>
      </c>
      <c r="P244" s="15">
        <v>0.1</v>
      </c>
      <c r="Q244" s="2">
        <v>17220.5</v>
      </c>
      <c r="R244" s="13">
        <v>0.3</v>
      </c>
      <c r="S244" s="15">
        <v>0</v>
      </c>
      <c r="T244" s="2">
        <v>868535.58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885756.08</v>
      </c>
      <c r="AD244" t="s">
        <v>50</v>
      </c>
    </row>
    <row r="245" spans="1:30" x14ac:dyDescent="0.25">
      <c r="A245" s="20">
        <v>1391</v>
      </c>
      <c r="B245" t="s">
        <v>147</v>
      </c>
      <c r="C245" t="s">
        <v>264</v>
      </c>
      <c r="D245" t="s">
        <v>2</v>
      </c>
      <c r="E245" t="s">
        <v>283</v>
      </c>
      <c r="F245" t="s">
        <v>320</v>
      </c>
      <c r="G245" s="2">
        <v>2701783000</v>
      </c>
      <c r="H245" s="2">
        <v>1032660000</v>
      </c>
      <c r="I245" s="2">
        <v>1669123000</v>
      </c>
      <c r="J245" s="2">
        <v>8692708</v>
      </c>
      <c r="K245" s="2">
        <v>3175211</v>
      </c>
      <c r="L245" s="2">
        <v>5517497</v>
      </c>
      <c r="M245" s="2">
        <v>7611994.7999999998</v>
      </c>
      <c r="N245" s="2">
        <v>2762147</v>
      </c>
      <c r="O245" s="2">
        <v>4849847.8</v>
      </c>
      <c r="P245" s="15">
        <v>0</v>
      </c>
      <c r="Q245" s="2">
        <v>0</v>
      </c>
      <c r="R245" s="13">
        <v>0</v>
      </c>
      <c r="S245" s="15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0</v>
      </c>
      <c r="AD245" t="s">
        <v>95</v>
      </c>
    </row>
    <row r="246" spans="1:30" x14ac:dyDescent="0.25">
      <c r="A246" s="20">
        <v>1393</v>
      </c>
      <c r="B246" t="s">
        <v>147</v>
      </c>
      <c r="C246" t="s">
        <v>264</v>
      </c>
      <c r="D246" t="s">
        <v>2</v>
      </c>
      <c r="E246" t="s">
        <v>283</v>
      </c>
      <c r="F246" t="s">
        <v>321</v>
      </c>
      <c r="G246" s="2">
        <v>661124000</v>
      </c>
      <c r="H246" s="2">
        <v>244413000</v>
      </c>
      <c r="I246" s="2">
        <v>416711000</v>
      </c>
      <c r="J246" s="2">
        <v>2182935</v>
      </c>
      <c r="K246" s="2">
        <v>800196</v>
      </c>
      <c r="L246" s="2">
        <v>1382739</v>
      </c>
      <c r="M246" s="2">
        <v>1918485.4</v>
      </c>
      <c r="N246" s="2">
        <v>702430.8</v>
      </c>
      <c r="O246" s="2">
        <v>1216054.6000000001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43</v>
      </c>
    </row>
    <row r="247" spans="1:30" x14ac:dyDescent="0.25">
      <c r="A247" s="20">
        <v>1395</v>
      </c>
      <c r="B247" t="s">
        <v>147</v>
      </c>
      <c r="C247" t="s">
        <v>264</v>
      </c>
      <c r="D247" t="s">
        <v>2</v>
      </c>
      <c r="E247" t="s">
        <v>538</v>
      </c>
      <c r="F247" t="s">
        <v>322</v>
      </c>
      <c r="G247" s="2">
        <v>5958072000</v>
      </c>
      <c r="H247" s="2">
        <v>693500000</v>
      </c>
      <c r="I247" s="2">
        <v>5264572000</v>
      </c>
      <c r="J247" s="2">
        <v>18814330</v>
      </c>
      <c r="K247" s="2">
        <v>2080500</v>
      </c>
      <c r="L247" s="2">
        <v>16733830</v>
      </c>
      <c r="M247" s="2">
        <v>16431101.199999999</v>
      </c>
      <c r="N247" s="2">
        <v>1803100</v>
      </c>
      <c r="O247" s="2">
        <v>14628001.199999999</v>
      </c>
      <c r="P247" s="15">
        <v>0.1</v>
      </c>
      <c r="Q247" s="2">
        <v>180310</v>
      </c>
      <c r="R247" s="13">
        <v>0.1</v>
      </c>
      <c r="S247" s="15">
        <v>0</v>
      </c>
      <c r="T247" s="2">
        <v>1462800.12</v>
      </c>
      <c r="U247" s="2">
        <v>1000000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2643110.12</v>
      </c>
      <c r="AD247" t="s">
        <v>107</v>
      </c>
    </row>
    <row r="248" spans="1:30" x14ac:dyDescent="0.25">
      <c r="A248" s="20">
        <v>1397</v>
      </c>
      <c r="B248" t="s">
        <v>147</v>
      </c>
      <c r="C248" t="s">
        <v>264</v>
      </c>
      <c r="D248" t="s">
        <v>2</v>
      </c>
      <c r="E248" t="s">
        <v>284</v>
      </c>
      <c r="F248" t="s">
        <v>323</v>
      </c>
      <c r="G248" s="2">
        <v>9517064000</v>
      </c>
      <c r="H248" s="2">
        <v>9517064000</v>
      </c>
      <c r="I248" s="2">
        <v>0</v>
      </c>
      <c r="J248" s="2">
        <v>16259973</v>
      </c>
      <c r="K248" s="2">
        <v>16259973</v>
      </c>
      <c r="L248" s="2">
        <v>0</v>
      </c>
      <c r="M248" s="2">
        <v>12453147.4</v>
      </c>
      <c r="N248" s="2">
        <v>12453147.4</v>
      </c>
      <c r="O248" s="2">
        <v>0</v>
      </c>
      <c r="P248" s="15">
        <v>0</v>
      </c>
      <c r="Q248" s="2">
        <v>0</v>
      </c>
      <c r="R248" s="13">
        <v>0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87</v>
      </c>
    </row>
    <row r="249" spans="1:30" x14ac:dyDescent="0.25">
      <c r="A249" s="20">
        <v>1401</v>
      </c>
      <c r="B249" t="s">
        <v>147</v>
      </c>
      <c r="C249" t="s">
        <v>264</v>
      </c>
      <c r="D249" t="s">
        <v>2</v>
      </c>
      <c r="E249" t="s">
        <v>4</v>
      </c>
      <c r="F249" t="s">
        <v>329</v>
      </c>
      <c r="G249" s="2">
        <v>7061538000</v>
      </c>
      <c r="H249" s="2">
        <v>15481000</v>
      </c>
      <c r="I249" s="2">
        <v>7046057000</v>
      </c>
      <c r="J249" s="2">
        <v>17237890</v>
      </c>
      <c r="K249" s="2">
        <v>54188</v>
      </c>
      <c r="L249" s="2">
        <v>17183702</v>
      </c>
      <c r="M249" s="2">
        <v>14413274.800000001</v>
      </c>
      <c r="N249" s="2">
        <v>47995.6</v>
      </c>
      <c r="O249" s="2">
        <v>14365279.199999999</v>
      </c>
      <c r="P249" s="15">
        <v>0</v>
      </c>
      <c r="Q249" s="2">
        <v>0</v>
      </c>
      <c r="R249" s="13">
        <v>0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277</v>
      </c>
    </row>
    <row r="250" spans="1:30" x14ac:dyDescent="0.25">
      <c r="A250" s="20">
        <v>1403</v>
      </c>
      <c r="B250" t="s">
        <v>147</v>
      </c>
      <c r="C250" t="s">
        <v>263</v>
      </c>
      <c r="D250" t="s">
        <v>2</v>
      </c>
      <c r="E250" t="s">
        <v>200</v>
      </c>
      <c r="F250" t="s">
        <v>324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15">
        <v>0.1</v>
      </c>
      <c r="Q250" s="2">
        <v>0</v>
      </c>
      <c r="R250" s="13">
        <v>0.3</v>
      </c>
      <c r="S250" s="15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0</v>
      </c>
      <c r="AD250" t="s">
        <v>184</v>
      </c>
    </row>
    <row r="251" spans="1:30" x14ac:dyDescent="0.25">
      <c r="A251" s="20">
        <v>1404</v>
      </c>
      <c r="B251" t="s">
        <v>12</v>
      </c>
      <c r="C251" t="s">
        <v>264</v>
      </c>
      <c r="D251" t="s">
        <v>2</v>
      </c>
      <c r="E251" t="s">
        <v>317</v>
      </c>
      <c r="F251" t="s">
        <v>325</v>
      </c>
      <c r="G251" s="2">
        <v>33938429000</v>
      </c>
      <c r="H251" s="2">
        <v>77500000</v>
      </c>
      <c r="I251" s="2">
        <v>33860929000</v>
      </c>
      <c r="J251" s="2">
        <v>66698059</v>
      </c>
      <c r="K251" s="2">
        <v>271250</v>
      </c>
      <c r="L251" s="2">
        <v>66426809</v>
      </c>
      <c r="M251" s="2">
        <v>53122687.399999999</v>
      </c>
      <c r="N251" s="2">
        <v>240250</v>
      </c>
      <c r="O251" s="2">
        <v>52882437.399999999</v>
      </c>
      <c r="P251" s="15">
        <v>0.1</v>
      </c>
      <c r="Q251" s="2">
        <v>24025</v>
      </c>
      <c r="R251" s="13">
        <v>0.15</v>
      </c>
      <c r="S251" s="15">
        <v>0</v>
      </c>
      <c r="T251" s="2">
        <v>7932365.6100000003</v>
      </c>
      <c r="U251" s="2">
        <v>0</v>
      </c>
      <c r="V251" s="2">
        <v>82479981</v>
      </c>
      <c r="W251" s="2">
        <v>128960</v>
      </c>
      <c r="X251" s="2">
        <v>82351021</v>
      </c>
      <c r="Y251" s="2">
        <v>34326787500</v>
      </c>
      <c r="Z251" s="2">
        <v>41600000</v>
      </c>
      <c r="AA251" s="2">
        <v>34285187500</v>
      </c>
      <c r="AB251" s="18">
        <v>0</v>
      </c>
      <c r="AC251" s="4">
        <v>7956390.6100000003</v>
      </c>
      <c r="AD251" t="s">
        <v>318</v>
      </c>
    </row>
    <row r="252" spans="1:30" x14ac:dyDescent="0.25">
      <c r="A252" s="20">
        <v>1406</v>
      </c>
      <c r="B252" t="s">
        <v>12</v>
      </c>
      <c r="C252" t="s">
        <v>264</v>
      </c>
      <c r="D252" t="s">
        <v>2</v>
      </c>
      <c r="E252" t="s">
        <v>317</v>
      </c>
      <c r="F252" t="s">
        <v>326</v>
      </c>
      <c r="G252" s="2">
        <v>19150455000</v>
      </c>
      <c r="H252" s="2">
        <v>0</v>
      </c>
      <c r="I252" s="2">
        <v>19150455000</v>
      </c>
      <c r="J252" s="2">
        <v>39564665</v>
      </c>
      <c r="K252" s="2">
        <v>0</v>
      </c>
      <c r="L252" s="2">
        <v>39564665</v>
      </c>
      <c r="M252" s="2">
        <v>31904483</v>
      </c>
      <c r="N252" s="2">
        <v>0</v>
      </c>
      <c r="O252" s="2">
        <v>31904483</v>
      </c>
      <c r="P252" s="15">
        <v>0.1</v>
      </c>
      <c r="Q252" s="2">
        <v>0</v>
      </c>
      <c r="R252" s="13">
        <v>0.15</v>
      </c>
      <c r="S252" s="15">
        <v>0</v>
      </c>
      <c r="T252" s="2">
        <v>4785672.45</v>
      </c>
      <c r="U252" s="2">
        <v>0</v>
      </c>
      <c r="V252" s="2">
        <v>175959904.80000001</v>
      </c>
      <c r="W252" s="2">
        <v>405066</v>
      </c>
      <c r="X252" s="2">
        <v>175554838.80000001</v>
      </c>
      <c r="Y252" s="2">
        <v>108922153000</v>
      </c>
      <c r="Z252" s="2">
        <v>149860000</v>
      </c>
      <c r="AA252" s="2">
        <v>108772293000</v>
      </c>
      <c r="AB252" s="18">
        <v>5270695.824</v>
      </c>
      <c r="AC252" s="4">
        <v>10056368.274</v>
      </c>
      <c r="AD252" t="s">
        <v>318</v>
      </c>
    </row>
    <row r="253" spans="1:30" x14ac:dyDescent="0.25">
      <c r="A253" s="20">
        <v>1408</v>
      </c>
      <c r="B253" t="s">
        <v>147</v>
      </c>
      <c r="C253" t="s">
        <v>263</v>
      </c>
      <c r="D253" t="s">
        <v>2</v>
      </c>
      <c r="E253" t="s">
        <v>283</v>
      </c>
      <c r="F253" t="s">
        <v>330</v>
      </c>
      <c r="G253" s="2">
        <v>6900900</v>
      </c>
      <c r="H253" s="2">
        <v>0</v>
      </c>
      <c r="I253" s="2">
        <v>6900900</v>
      </c>
      <c r="J253" s="2">
        <v>24155</v>
      </c>
      <c r="K253" s="2">
        <v>0</v>
      </c>
      <c r="L253" s="2">
        <v>24155</v>
      </c>
      <c r="M253" s="2">
        <v>21394.639999999999</v>
      </c>
      <c r="N253" s="2">
        <v>0</v>
      </c>
      <c r="O253" s="2">
        <v>21394.639999999999</v>
      </c>
      <c r="P253" s="15">
        <v>0.1</v>
      </c>
      <c r="Q253" s="2">
        <v>0</v>
      </c>
      <c r="R253" s="13">
        <v>0.3</v>
      </c>
      <c r="S253" s="15">
        <v>0</v>
      </c>
      <c r="T253" s="2">
        <v>6418.3919999999998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6418.3919999999998</v>
      </c>
      <c r="AD253" t="s">
        <v>95</v>
      </c>
    </row>
    <row r="254" spans="1:30" x14ac:dyDescent="0.25">
      <c r="A254" s="20">
        <v>1409</v>
      </c>
      <c r="B254" t="s">
        <v>147</v>
      </c>
      <c r="C254" t="s">
        <v>263</v>
      </c>
      <c r="D254" t="s">
        <v>2</v>
      </c>
      <c r="E254" t="s">
        <v>283</v>
      </c>
      <c r="F254" t="s">
        <v>331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95</v>
      </c>
    </row>
    <row r="255" spans="1:30" x14ac:dyDescent="0.25">
      <c r="A255" s="20">
        <v>1412</v>
      </c>
      <c r="B255" t="s">
        <v>147</v>
      </c>
      <c r="C255" t="s">
        <v>263</v>
      </c>
      <c r="D255" t="s">
        <v>2</v>
      </c>
      <c r="E255" t="s">
        <v>284</v>
      </c>
      <c r="F255" t="s">
        <v>332</v>
      </c>
      <c r="G255" s="2">
        <v>49200000</v>
      </c>
      <c r="H255" s="2">
        <v>0</v>
      </c>
      <c r="I255" s="2">
        <v>49200000</v>
      </c>
      <c r="J255" s="2">
        <v>172200</v>
      </c>
      <c r="K255" s="2">
        <v>0</v>
      </c>
      <c r="L255" s="2">
        <v>172200</v>
      </c>
      <c r="M255" s="2">
        <v>152520</v>
      </c>
      <c r="N255" s="2">
        <v>0</v>
      </c>
      <c r="O255" s="2">
        <v>152520</v>
      </c>
      <c r="P255" s="15">
        <v>0.1</v>
      </c>
      <c r="Q255" s="2">
        <v>0</v>
      </c>
      <c r="R255" s="13">
        <v>0.3</v>
      </c>
      <c r="S255" s="15">
        <v>0</v>
      </c>
      <c r="T255" s="2">
        <v>45756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45756</v>
      </c>
      <c r="AD255" t="s">
        <v>166</v>
      </c>
    </row>
    <row r="256" spans="1:30" x14ac:dyDescent="0.25">
      <c r="A256" s="20">
        <v>1413</v>
      </c>
      <c r="B256" t="s">
        <v>147</v>
      </c>
      <c r="C256" t="s">
        <v>264</v>
      </c>
      <c r="D256" t="s">
        <v>2</v>
      </c>
      <c r="E256" t="s">
        <v>284</v>
      </c>
      <c r="F256" t="s">
        <v>333</v>
      </c>
      <c r="G256" s="2">
        <v>10148411000</v>
      </c>
      <c r="H256" s="2">
        <v>0</v>
      </c>
      <c r="I256" s="2">
        <v>10148411000</v>
      </c>
      <c r="J256" s="2">
        <v>16414038</v>
      </c>
      <c r="K256" s="2">
        <v>0</v>
      </c>
      <c r="L256" s="2">
        <v>16414038</v>
      </c>
      <c r="M256" s="2">
        <v>12354673.6</v>
      </c>
      <c r="N256" s="2">
        <v>0</v>
      </c>
      <c r="O256" s="2">
        <v>12354673.6</v>
      </c>
      <c r="P256" s="15">
        <v>0</v>
      </c>
      <c r="Q256" s="2">
        <v>0</v>
      </c>
      <c r="R256" s="13">
        <v>0</v>
      </c>
      <c r="S256" s="15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0</v>
      </c>
      <c r="AD256" t="s">
        <v>192</v>
      </c>
    </row>
    <row r="257" spans="1:30" x14ac:dyDescent="0.25">
      <c r="A257" s="20">
        <v>1414</v>
      </c>
      <c r="B257" t="s">
        <v>147</v>
      </c>
      <c r="C257" t="s">
        <v>263</v>
      </c>
      <c r="D257" t="s">
        <v>2</v>
      </c>
      <c r="E257" t="s">
        <v>284</v>
      </c>
      <c r="F257" t="s">
        <v>334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15">
        <v>0.1</v>
      </c>
      <c r="Q257" s="2">
        <v>0</v>
      </c>
      <c r="R257" s="13">
        <v>0.3</v>
      </c>
      <c r="S257" s="15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0</v>
      </c>
      <c r="AD257" t="s">
        <v>87</v>
      </c>
    </row>
    <row r="258" spans="1:30" x14ac:dyDescent="0.25">
      <c r="A258" s="20">
        <v>1415</v>
      </c>
      <c r="B258" t="s">
        <v>147</v>
      </c>
      <c r="C258" t="s">
        <v>264</v>
      </c>
      <c r="D258" t="s">
        <v>2</v>
      </c>
      <c r="E258" t="s">
        <v>538</v>
      </c>
      <c r="F258" t="s">
        <v>335</v>
      </c>
      <c r="G258" s="2">
        <v>6128371000</v>
      </c>
      <c r="H258" s="2">
        <v>0</v>
      </c>
      <c r="I258" s="2">
        <v>6128371000</v>
      </c>
      <c r="J258" s="2">
        <v>18126032</v>
      </c>
      <c r="K258" s="2">
        <v>0</v>
      </c>
      <c r="L258" s="2">
        <v>18126032</v>
      </c>
      <c r="M258" s="2">
        <v>15674683.6</v>
      </c>
      <c r="N258" s="2">
        <v>0</v>
      </c>
      <c r="O258" s="2">
        <v>15674683.6</v>
      </c>
      <c r="P258" s="15">
        <v>0.1</v>
      </c>
      <c r="Q258" s="2">
        <v>0</v>
      </c>
      <c r="R258" s="13">
        <v>0.1</v>
      </c>
      <c r="S258" s="15">
        <v>0</v>
      </c>
      <c r="T258" s="2">
        <v>1567468.36</v>
      </c>
      <c r="U258" s="2">
        <v>1000000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2567468.36</v>
      </c>
      <c r="AD258" t="s">
        <v>179</v>
      </c>
    </row>
    <row r="259" spans="1:30" x14ac:dyDescent="0.25">
      <c r="A259" s="20">
        <v>1418</v>
      </c>
      <c r="B259" t="s">
        <v>147</v>
      </c>
      <c r="C259" t="s">
        <v>264</v>
      </c>
      <c r="D259" t="s">
        <v>2</v>
      </c>
      <c r="E259" t="s">
        <v>200</v>
      </c>
      <c r="F259" t="s">
        <v>336</v>
      </c>
      <c r="G259" s="2">
        <v>1044665000</v>
      </c>
      <c r="H259" s="2">
        <v>0</v>
      </c>
      <c r="I259" s="2">
        <v>1044665000</v>
      </c>
      <c r="J259" s="2">
        <v>3437628</v>
      </c>
      <c r="K259" s="2">
        <v>0</v>
      </c>
      <c r="L259" s="2">
        <v>3437628</v>
      </c>
      <c r="M259" s="2">
        <v>3019762</v>
      </c>
      <c r="N259" s="2">
        <v>0</v>
      </c>
      <c r="O259" s="2">
        <v>3019762</v>
      </c>
      <c r="P259" s="15">
        <v>0</v>
      </c>
      <c r="Q259" s="2">
        <v>0</v>
      </c>
      <c r="R259" s="13">
        <v>0</v>
      </c>
      <c r="S259" s="15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0</v>
      </c>
      <c r="AD259" t="s">
        <v>184</v>
      </c>
    </row>
    <row r="260" spans="1:30" x14ac:dyDescent="0.25">
      <c r="A260" s="20">
        <v>1420</v>
      </c>
      <c r="B260" t="s">
        <v>147</v>
      </c>
      <c r="C260" t="s">
        <v>264</v>
      </c>
      <c r="D260" t="s">
        <v>2</v>
      </c>
      <c r="E260" t="s">
        <v>317</v>
      </c>
      <c r="F260" t="s">
        <v>337</v>
      </c>
      <c r="G260" s="2">
        <v>9733028000</v>
      </c>
      <c r="H260" s="2">
        <v>0</v>
      </c>
      <c r="I260" s="2">
        <v>9733028000</v>
      </c>
      <c r="J260" s="2">
        <v>22793067</v>
      </c>
      <c r="K260" s="2">
        <v>0</v>
      </c>
      <c r="L260" s="2">
        <v>22793067</v>
      </c>
      <c r="M260" s="2">
        <v>18899855.800000001</v>
      </c>
      <c r="N260" s="2">
        <v>0</v>
      </c>
      <c r="O260" s="2">
        <v>18899855.800000001</v>
      </c>
      <c r="P260" s="15">
        <v>0.1</v>
      </c>
      <c r="Q260" s="2">
        <v>0</v>
      </c>
      <c r="R260" s="13">
        <v>0.1</v>
      </c>
      <c r="S260" s="15">
        <v>0</v>
      </c>
      <c r="T260" s="2">
        <v>1889985.58</v>
      </c>
      <c r="U260" s="2">
        <v>1000000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2889985.58</v>
      </c>
      <c r="AD260" t="s">
        <v>326</v>
      </c>
    </row>
    <row r="261" spans="1:30" x14ac:dyDescent="0.25">
      <c r="A261" s="20">
        <v>1423</v>
      </c>
      <c r="B261" t="s">
        <v>147</v>
      </c>
      <c r="C261" t="s">
        <v>263</v>
      </c>
      <c r="D261" t="s">
        <v>2</v>
      </c>
      <c r="E261" t="s">
        <v>317</v>
      </c>
      <c r="F261" t="s">
        <v>338</v>
      </c>
      <c r="G261" s="2">
        <v>5950682000</v>
      </c>
      <c r="H261" s="2">
        <v>0</v>
      </c>
      <c r="I261" s="2">
        <v>5950682000</v>
      </c>
      <c r="J261" s="2">
        <v>18436981</v>
      </c>
      <c r="K261" s="2">
        <v>0</v>
      </c>
      <c r="L261" s="2">
        <v>18436981</v>
      </c>
      <c r="M261" s="2">
        <v>16056708.199999999</v>
      </c>
      <c r="N261" s="2">
        <v>0</v>
      </c>
      <c r="O261" s="2">
        <v>16056708.199999999</v>
      </c>
      <c r="P261" s="15">
        <v>0.1</v>
      </c>
      <c r="Q261" s="2">
        <v>0</v>
      </c>
      <c r="R261" s="13">
        <v>0.3</v>
      </c>
      <c r="S261" s="15">
        <v>0</v>
      </c>
      <c r="T261" s="2">
        <v>4817012.46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4817012.46</v>
      </c>
      <c r="AD261" t="s">
        <v>326</v>
      </c>
    </row>
    <row r="262" spans="1:30" x14ac:dyDescent="0.25">
      <c r="A262" s="20">
        <v>1426</v>
      </c>
      <c r="B262" t="s">
        <v>147</v>
      </c>
      <c r="C262" t="s">
        <v>263</v>
      </c>
      <c r="D262" t="s">
        <v>2</v>
      </c>
      <c r="E262" t="s">
        <v>284</v>
      </c>
      <c r="F262" t="s">
        <v>339</v>
      </c>
      <c r="G262" s="2">
        <v>1759049000</v>
      </c>
      <c r="H262" s="2">
        <v>0</v>
      </c>
      <c r="I262" s="2">
        <v>1759049000</v>
      </c>
      <c r="J262" s="2">
        <v>3765694</v>
      </c>
      <c r="K262" s="2">
        <v>0</v>
      </c>
      <c r="L262" s="2">
        <v>3765694</v>
      </c>
      <c r="M262" s="2">
        <v>3062074.4</v>
      </c>
      <c r="N262" s="2">
        <v>0</v>
      </c>
      <c r="O262" s="2">
        <v>3062074.4</v>
      </c>
      <c r="P262" s="15">
        <v>0.1</v>
      </c>
      <c r="Q262" s="2">
        <v>0</v>
      </c>
      <c r="R262" s="13">
        <v>0.3</v>
      </c>
      <c r="S262" s="15">
        <v>0</v>
      </c>
      <c r="T262" s="2">
        <v>918622.32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918622.32</v>
      </c>
      <c r="AD262" t="s">
        <v>87</v>
      </c>
    </row>
    <row r="263" spans="1:30" x14ac:dyDescent="0.25">
      <c r="A263" s="20">
        <v>1427</v>
      </c>
      <c r="B263" t="s">
        <v>147</v>
      </c>
      <c r="C263" t="s">
        <v>263</v>
      </c>
      <c r="D263" t="s">
        <v>2</v>
      </c>
      <c r="E263" t="s">
        <v>317</v>
      </c>
      <c r="F263" t="s">
        <v>340</v>
      </c>
      <c r="G263" s="2">
        <v>911270000</v>
      </c>
      <c r="H263" s="2">
        <v>2040000</v>
      </c>
      <c r="I263" s="2">
        <v>909230000</v>
      </c>
      <c r="J263" s="2">
        <v>3047246</v>
      </c>
      <c r="K263" s="2">
        <v>7140</v>
      </c>
      <c r="L263" s="2">
        <v>3040106</v>
      </c>
      <c r="M263" s="2">
        <v>2682738</v>
      </c>
      <c r="N263" s="2">
        <v>6324</v>
      </c>
      <c r="O263" s="2">
        <v>2676414</v>
      </c>
      <c r="P263" s="15">
        <v>0.1</v>
      </c>
      <c r="Q263" s="2">
        <v>632.4</v>
      </c>
      <c r="R263" s="13">
        <v>0.3</v>
      </c>
      <c r="S263" s="15">
        <v>0</v>
      </c>
      <c r="T263" s="2">
        <v>802924.2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803556.6</v>
      </c>
      <c r="AD263" t="s">
        <v>326</v>
      </c>
    </row>
    <row r="264" spans="1:30" x14ac:dyDescent="0.25">
      <c r="A264" s="20">
        <v>1428</v>
      </c>
      <c r="B264" t="s">
        <v>147</v>
      </c>
      <c r="C264" t="s">
        <v>264</v>
      </c>
      <c r="D264" t="s">
        <v>9</v>
      </c>
      <c r="E264" t="s">
        <v>368</v>
      </c>
      <c r="F264" t="s">
        <v>341</v>
      </c>
      <c r="G264" s="2">
        <v>12905220000</v>
      </c>
      <c r="H264" s="2">
        <v>0</v>
      </c>
      <c r="I264" s="2">
        <v>12905220000</v>
      </c>
      <c r="J264" s="2">
        <v>22266653</v>
      </c>
      <c r="K264" s="2">
        <v>0</v>
      </c>
      <c r="L264" s="2">
        <v>22266653</v>
      </c>
      <c r="M264" s="2">
        <v>17104565</v>
      </c>
      <c r="N264" s="2">
        <v>0</v>
      </c>
      <c r="O264" s="2">
        <v>17104565</v>
      </c>
      <c r="P264" s="15">
        <v>0.1</v>
      </c>
      <c r="Q264" s="2">
        <v>0</v>
      </c>
      <c r="R264" s="13">
        <v>0.1</v>
      </c>
      <c r="S264" s="15">
        <v>0</v>
      </c>
      <c r="T264" s="2">
        <v>1710456.5</v>
      </c>
      <c r="U264" s="2">
        <v>1000000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2710456.5</v>
      </c>
      <c r="AD264" t="s">
        <v>79</v>
      </c>
    </row>
    <row r="265" spans="1:30" x14ac:dyDescent="0.25">
      <c r="A265" s="20">
        <v>1429</v>
      </c>
      <c r="B265" t="s">
        <v>147</v>
      </c>
      <c r="C265" t="s">
        <v>263</v>
      </c>
      <c r="D265" t="s">
        <v>2</v>
      </c>
      <c r="E265" t="s">
        <v>283</v>
      </c>
      <c r="F265" t="s">
        <v>342</v>
      </c>
      <c r="G265" s="2">
        <v>4772631000</v>
      </c>
      <c r="H265" s="2">
        <v>0</v>
      </c>
      <c r="I265" s="2">
        <v>4772631000</v>
      </c>
      <c r="J265" s="2">
        <v>8195083</v>
      </c>
      <c r="K265" s="2">
        <v>0</v>
      </c>
      <c r="L265" s="2">
        <v>8195083</v>
      </c>
      <c r="M265" s="2">
        <v>6286030.5999999996</v>
      </c>
      <c r="N265" s="2">
        <v>0</v>
      </c>
      <c r="O265" s="2">
        <v>6286030.5999999996</v>
      </c>
      <c r="P265" s="15">
        <v>0.1</v>
      </c>
      <c r="Q265" s="2">
        <v>0</v>
      </c>
      <c r="R265" s="13">
        <v>0.3</v>
      </c>
      <c r="S265" s="15">
        <v>0</v>
      </c>
      <c r="T265" s="2">
        <v>1885809.18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1885809.18</v>
      </c>
      <c r="AD265" t="s">
        <v>43</v>
      </c>
    </row>
    <row r="266" spans="1:30" x14ac:dyDescent="0.25">
      <c r="A266" s="20">
        <v>1431</v>
      </c>
      <c r="B266" t="s">
        <v>147</v>
      </c>
      <c r="C266" t="s">
        <v>263</v>
      </c>
      <c r="D266" t="s">
        <v>2</v>
      </c>
      <c r="E266" t="s">
        <v>317</v>
      </c>
      <c r="F266" t="s">
        <v>343</v>
      </c>
      <c r="G266" s="2">
        <v>13660000</v>
      </c>
      <c r="H266" s="2">
        <v>0</v>
      </c>
      <c r="I266" s="2">
        <v>13660000</v>
      </c>
      <c r="J266" s="2">
        <v>47810</v>
      </c>
      <c r="K266" s="2">
        <v>0</v>
      </c>
      <c r="L266" s="2">
        <v>47810</v>
      </c>
      <c r="M266" s="2">
        <v>42346</v>
      </c>
      <c r="N266" s="2">
        <v>0</v>
      </c>
      <c r="O266" s="2">
        <v>42346</v>
      </c>
      <c r="P266" s="15">
        <v>0.1</v>
      </c>
      <c r="Q266" s="2">
        <v>0</v>
      </c>
      <c r="R266" s="13">
        <v>0.3</v>
      </c>
      <c r="S266" s="15">
        <v>0</v>
      </c>
      <c r="T266" s="2">
        <v>12703.8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12703.8</v>
      </c>
      <c r="AD266" t="s">
        <v>325</v>
      </c>
    </row>
    <row r="267" spans="1:30" x14ac:dyDescent="0.25">
      <c r="A267" s="20">
        <v>1432</v>
      </c>
      <c r="B267" t="s">
        <v>147</v>
      </c>
      <c r="C267" t="s">
        <v>263</v>
      </c>
      <c r="D267" t="s">
        <v>2</v>
      </c>
      <c r="E267" t="s">
        <v>317</v>
      </c>
      <c r="F267" t="s">
        <v>344</v>
      </c>
      <c r="G267" s="2">
        <v>3610351000</v>
      </c>
      <c r="H267" s="2">
        <v>0</v>
      </c>
      <c r="I267" s="2">
        <v>3610351000</v>
      </c>
      <c r="J267" s="2">
        <v>11685590</v>
      </c>
      <c r="K267" s="2">
        <v>0</v>
      </c>
      <c r="L267" s="2">
        <v>11685590</v>
      </c>
      <c r="M267" s="2">
        <v>10241449.6</v>
      </c>
      <c r="N267" s="2">
        <v>0</v>
      </c>
      <c r="O267" s="2">
        <v>10241449.6</v>
      </c>
      <c r="P267" s="15">
        <v>0.1</v>
      </c>
      <c r="Q267" s="2">
        <v>0</v>
      </c>
      <c r="R267" s="13">
        <v>0.3</v>
      </c>
      <c r="S267" s="15">
        <v>0</v>
      </c>
      <c r="T267" s="2">
        <v>3072434.88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3072434.88</v>
      </c>
      <c r="AD267" t="s">
        <v>325</v>
      </c>
    </row>
    <row r="268" spans="1:30" x14ac:dyDescent="0.25">
      <c r="A268" s="20">
        <v>1434</v>
      </c>
      <c r="B268" t="s">
        <v>147</v>
      </c>
      <c r="C268" t="s">
        <v>264</v>
      </c>
      <c r="D268" t="s">
        <v>2</v>
      </c>
      <c r="E268" t="s">
        <v>317</v>
      </c>
      <c r="F268" t="s">
        <v>345</v>
      </c>
      <c r="G268" s="2">
        <v>10286044000</v>
      </c>
      <c r="H268" s="2">
        <v>41600000</v>
      </c>
      <c r="I268" s="2">
        <v>10244444000</v>
      </c>
      <c r="J268" s="2">
        <v>24605380</v>
      </c>
      <c r="K268" s="2">
        <v>145600</v>
      </c>
      <c r="L268" s="2">
        <v>24459780</v>
      </c>
      <c r="M268" s="2">
        <v>20490962.399999999</v>
      </c>
      <c r="N268" s="2">
        <v>128960</v>
      </c>
      <c r="O268" s="2">
        <v>20362002.399999999</v>
      </c>
      <c r="P268" s="15">
        <v>0.1</v>
      </c>
      <c r="Q268" s="2">
        <v>12896</v>
      </c>
      <c r="R268" s="13">
        <v>0.1</v>
      </c>
      <c r="S268" s="15">
        <v>0</v>
      </c>
      <c r="T268" s="2">
        <v>2036200.24</v>
      </c>
      <c r="U268" s="2">
        <v>2000000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4049096.24</v>
      </c>
      <c r="AD268" t="s">
        <v>325</v>
      </c>
    </row>
    <row r="269" spans="1:30" x14ac:dyDescent="0.25">
      <c r="A269" s="20">
        <v>1435</v>
      </c>
      <c r="B269" t="s">
        <v>147</v>
      </c>
      <c r="C269" t="s">
        <v>263</v>
      </c>
      <c r="D269" t="s">
        <v>2</v>
      </c>
      <c r="E269" t="s">
        <v>284</v>
      </c>
      <c r="F269" t="s">
        <v>346</v>
      </c>
      <c r="G269" s="2">
        <v>3350735000</v>
      </c>
      <c r="H269" s="2">
        <v>0</v>
      </c>
      <c r="I269" s="2">
        <v>3350735000</v>
      </c>
      <c r="J269" s="2">
        <v>10214406</v>
      </c>
      <c r="K269" s="2">
        <v>0</v>
      </c>
      <c r="L269" s="2">
        <v>10214406</v>
      </c>
      <c r="M269" s="2">
        <v>8874112</v>
      </c>
      <c r="N269" s="2">
        <v>0</v>
      </c>
      <c r="O269" s="2">
        <v>8874112</v>
      </c>
      <c r="P269" s="15">
        <v>0.1</v>
      </c>
      <c r="Q269" s="2">
        <v>0</v>
      </c>
      <c r="R269" s="13">
        <v>0.3</v>
      </c>
      <c r="S269" s="15">
        <v>0</v>
      </c>
      <c r="T269" s="2">
        <v>2662233.6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2662233.6</v>
      </c>
      <c r="AD269" t="s">
        <v>192</v>
      </c>
    </row>
    <row r="270" spans="1:30" x14ac:dyDescent="0.25">
      <c r="A270" s="20">
        <v>1436</v>
      </c>
      <c r="B270" t="s">
        <v>147</v>
      </c>
      <c r="C270" t="s">
        <v>264</v>
      </c>
      <c r="D270" t="s">
        <v>2</v>
      </c>
      <c r="E270" t="s">
        <v>8</v>
      </c>
      <c r="F270" t="s">
        <v>347</v>
      </c>
      <c r="G270" s="2">
        <v>9503195000</v>
      </c>
      <c r="H270" s="2">
        <v>122911000</v>
      </c>
      <c r="I270" s="2">
        <v>9380284000</v>
      </c>
      <c r="J270" s="2">
        <v>24437066</v>
      </c>
      <c r="K270" s="2">
        <v>430191</v>
      </c>
      <c r="L270" s="2">
        <v>24006875</v>
      </c>
      <c r="M270" s="2">
        <v>20635788</v>
      </c>
      <c r="N270" s="2">
        <v>381026.6</v>
      </c>
      <c r="O270" s="2">
        <v>20254761.399999999</v>
      </c>
      <c r="P270" s="15">
        <v>0.1</v>
      </c>
      <c r="Q270" s="2">
        <v>38102.660000000003</v>
      </c>
      <c r="R270" s="13">
        <v>0.1</v>
      </c>
      <c r="S270" s="15">
        <v>0</v>
      </c>
      <c r="T270" s="2">
        <v>2025476.14</v>
      </c>
      <c r="U270" s="2">
        <v>2000000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4063578.8</v>
      </c>
      <c r="AD270" t="s">
        <v>33</v>
      </c>
    </row>
    <row r="271" spans="1:30" x14ac:dyDescent="0.25">
      <c r="A271" s="20">
        <v>1438</v>
      </c>
      <c r="B271" t="s">
        <v>147</v>
      </c>
      <c r="C271" t="s">
        <v>264</v>
      </c>
      <c r="D271" t="s">
        <v>2</v>
      </c>
      <c r="E271" t="s">
        <v>317</v>
      </c>
      <c r="F271" t="s">
        <v>348</v>
      </c>
      <c r="G271" s="2">
        <v>5420887000</v>
      </c>
      <c r="H271" s="2">
        <v>0</v>
      </c>
      <c r="I271" s="2">
        <v>5420887000</v>
      </c>
      <c r="J271" s="2">
        <v>17237103</v>
      </c>
      <c r="K271" s="2">
        <v>0</v>
      </c>
      <c r="L271" s="2">
        <v>17237103</v>
      </c>
      <c r="M271" s="2">
        <v>15068748.199999999</v>
      </c>
      <c r="N271" s="2">
        <v>0</v>
      </c>
      <c r="O271" s="2">
        <v>15068748.199999999</v>
      </c>
      <c r="P271" s="15">
        <v>0.1</v>
      </c>
      <c r="Q271" s="2">
        <v>0</v>
      </c>
      <c r="R271" s="13">
        <v>0.1</v>
      </c>
      <c r="S271" s="15">
        <v>0</v>
      </c>
      <c r="T271" s="2">
        <v>1506874.82</v>
      </c>
      <c r="U271" s="2">
        <v>1000000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2506874.8199999998</v>
      </c>
      <c r="AD271" t="s">
        <v>325</v>
      </c>
    </row>
    <row r="272" spans="1:30" x14ac:dyDescent="0.25">
      <c r="A272" s="20">
        <v>1443</v>
      </c>
      <c r="B272" t="s">
        <v>147</v>
      </c>
      <c r="C272" t="s">
        <v>263</v>
      </c>
      <c r="D272" t="s">
        <v>2</v>
      </c>
      <c r="E272" t="s">
        <v>4</v>
      </c>
      <c r="F272" t="s">
        <v>349</v>
      </c>
      <c r="G272" s="2">
        <v>464111600</v>
      </c>
      <c r="H272" s="2">
        <v>0</v>
      </c>
      <c r="I272" s="2">
        <v>464111600</v>
      </c>
      <c r="J272" s="2">
        <v>1199610</v>
      </c>
      <c r="K272" s="2">
        <v>0</v>
      </c>
      <c r="L272" s="2">
        <v>1199610</v>
      </c>
      <c r="M272" s="2">
        <v>1013965.36</v>
      </c>
      <c r="N272" s="2">
        <v>0</v>
      </c>
      <c r="O272" s="2">
        <v>1013965.36</v>
      </c>
      <c r="P272" s="15">
        <v>0.1</v>
      </c>
      <c r="Q272" s="2">
        <v>0</v>
      </c>
      <c r="R272" s="13">
        <v>0.3</v>
      </c>
      <c r="S272" s="15">
        <v>0</v>
      </c>
      <c r="T272" s="2">
        <v>304189.60800000001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304189.60800000001</v>
      </c>
      <c r="AD272" t="s">
        <v>41</v>
      </c>
    </row>
    <row r="273" spans="1:30" x14ac:dyDescent="0.25">
      <c r="A273" s="20">
        <v>1444</v>
      </c>
      <c r="B273" t="s">
        <v>147</v>
      </c>
      <c r="C273" t="s">
        <v>264</v>
      </c>
      <c r="D273" t="s">
        <v>2</v>
      </c>
      <c r="E273" t="s">
        <v>283</v>
      </c>
      <c r="F273" t="s">
        <v>350</v>
      </c>
      <c r="G273" s="2">
        <v>28962358000</v>
      </c>
      <c r="H273" s="2">
        <v>1183450000</v>
      </c>
      <c r="I273" s="2">
        <v>27778908000</v>
      </c>
      <c r="J273" s="2">
        <v>63927005</v>
      </c>
      <c r="K273" s="2">
        <v>3685500</v>
      </c>
      <c r="L273" s="2">
        <v>60241505</v>
      </c>
      <c r="M273" s="2">
        <v>52342061.799999997</v>
      </c>
      <c r="N273" s="2">
        <v>3212120</v>
      </c>
      <c r="O273" s="2">
        <v>49129941.799999997</v>
      </c>
      <c r="P273" s="15">
        <v>0.1</v>
      </c>
      <c r="Q273" s="2">
        <v>321212</v>
      </c>
      <c r="R273" s="13">
        <v>0.15</v>
      </c>
      <c r="S273" s="15">
        <v>0</v>
      </c>
      <c r="T273" s="2">
        <v>7369491.2699999996</v>
      </c>
      <c r="U273" s="2">
        <v>3000000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10690703.27</v>
      </c>
      <c r="AD273" t="s">
        <v>95</v>
      </c>
    </row>
    <row r="274" spans="1:30" x14ac:dyDescent="0.25">
      <c r="A274" s="20">
        <v>1445</v>
      </c>
      <c r="B274" t="s">
        <v>147</v>
      </c>
      <c r="C274" t="s">
        <v>263</v>
      </c>
      <c r="D274" t="s">
        <v>2</v>
      </c>
      <c r="E274" t="s">
        <v>317</v>
      </c>
      <c r="F274" t="s">
        <v>351</v>
      </c>
      <c r="G274" s="2">
        <v>5307899000</v>
      </c>
      <c r="H274" s="2">
        <v>0</v>
      </c>
      <c r="I274" s="2">
        <v>5307899000</v>
      </c>
      <c r="J274" s="2">
        <v>14291461</v>
      </c>
      <c r="K274" s="2">
        <v>0</v>
      </c>
      <c r="L274" s="2">
        <v>14291461</v>
      </c>
      <c r="M274" s="2">
        <v>12168301.4</v>
      </c>
      <c r="N274" s="2">
        <v>0</v>
      </c>
      <c r="O274" s="2">
        <v>12168301.4</v>
      </c>
      <c r="P274" s="15">
        <v>0.1</v>
      </c>
      <c r="Q274" s="2">
        <v>0</v>
      </c>
      <c r="R274" s="13">
        <v>0.3</v>
      </c>
      <c r="S274" s="15">
        <v>0</v>
      </c>
      <c r="T274" s="2">
        <v>3650490.42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3650490.42</v>
      </c>
      <c r="AD274" t="s">
        <v>325</v>
      </c>
    </row>
    <row r="275" spans="1:30" x14ac:dyDescent="0.25">
      <c r="A275" s="20">
        <v>1447</v>
      </c>
      <c r="B275" t="s">
        <v>147</v>
      </c>
      <c r="C275" t="s">
        <v>263</v>
      </c>
      <c r="D275" t="s">
        <v>2</v>
      </c>
      <c r="E275" t="s">
        <v>538</v>
      </c>
      <c r="F275" t="s">
        <v>352</v>
      </c>
      <c r="G275" s="2">
        <v>1283014600</v>
      </c>
      <c r="H275" s="2">
        <v>0</v>
      </c>
      <c r="I275" s="2">
        <v>1283014600</v>
      </c>
      <c r="J275" s="2">
        <v>4430656</v>
      </c>
      <c r="K275" s="2">
        <v>0</v>
      </c>
      <c r="L275" s="2">
        <v>4430656</v>
      </c>
      <c r="M275" s="2">
        <v>3917450.16</v>
      </c>
      <c r="N275" s="2">
        <v>0</v>
      </c>
      <c r="O275" s="2">
        <v>3917450.16</v>
      </c>
      <c r="P275" s="15">
        <v>0.1</v>
      </c>
      <c r="Q275" s="2">
        <v>0</v>
      </c>
      <c r="R275" s="13">
        <v>0.3</v>
      </c>
      <c r="S275" s="15">
        <v>0</v>
      </c>
      <c r="T275" s="2">
        <v>1175235.048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1175235.048</v>
      </c>
      <c r="AD275" t="s">
        <v>107</v>
      </c>
    </row>
    <row r="276" spans="1:30" x14ac:dyDescent="0.25">
      <c r="A276" s="20">
        <v>1449</v>
      </c>
      <c r="B276" t="s">
        <v>147</v>
      </c>
      <c r="C276" t="s">
        <v>263</v>
      </c>
      <c r="D276" t="s">
        <v>2</v>
      </c>
      <c r="E276" t="s">
        <v>317</v>
      </c>
      <c r="F276" t="s">
        <v>314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15">
        <v>0.1</v>
      </c>
      <c r="Q276" s="2">
        <v>0</v>
      </c>
      <c r="R276" s="13">
        <v>0.3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325</v>
      </c>
    </row>
    <row r="277" spans="1:30" x14ac:dyDescent="0.25">
      <c r="A277" s="20">
        <v>1452</v>
      </c>
      <c r="B277" t="s">
        <v>147</v>
      </c>
      <c r="C277" t="s">
        <v>264</v>
      </c>
      <c r="D277" t="s">
        <v>2</v>
      </c>
      <c r="E277" t="s">
        <v>200</v>
      </c>
      <c r="F277" t="s">
        <v>353</v>
      </c>
      <c r="G277" s="2">
        <v>2216242000</v>
      </c>
      <c r="H277" s="2">
        <v>0</v>
      </c>
      <c r="I277" s="2">
        <v>2216242000</v>
      </c>
      <c r="J277" s="2">
        <v>5743464</v>
      </c>
      <c r="K277" s="2">
        <v>0</v>
      </c>
      <c r="L277" s="2">
        <v>5743464</v>
      </c>
      <c r="M277" s="2">
        <v>4856967.2</v>
      </c>
      <c r="N277" s="2">
        <v>0</v>
      </c>
      <c r="O277" s="2">
        <v>4856967.2</v>
      </c>
      <c r="P277" s="15">
        <v>0</v>
      </c>
      <c r="Q277" s="2">
        <v>0</v>
      </c>
      <c r="R277" s="13">
        <v>0</v>
      </c>
      <c r="S277" s="15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0</v>
      </c>
      <c r="AD277" t="s">
        <v>184</v>
      </c>
    </row>
    <row r="278" spans="1:30" x14ac:dyDescent="0.25">
      <c r="A278" s="20">
        <v>1455</v>
      </c>
      <c r="B278" t="s">
        <v>147</v>
      </c>
      <c r="C278" t="s">
        <v>263</v>
      </c>
      <c r="D278" t="s">
        <v>2</v>
      </c>
      <c r="E278" t="s">
        <v>538</v>
      </c>
      <c r="F278" t="s">
        <v>354</v>
      </c>
      <c r="G278" s="2">
        <v>14634656000</v>
      </c>
      <c r="H278" s="2">
        <v>0</v>
      </c>
      <c r="I278" s="2">
        <v>14634656000</v>
      </c>
      <c r="J278" s="2">
        <v>29668035</v>
      </c>
      <c r="K278" s="2">
        <v>0</v>
      </c>
      <c r="L278" s="2">
        <v>29668035</v>
      </c>
      <c r="M278" s="2">
        <v>23814172.600000001</v>
      </c>
      <c r="N278" s="2">
        <v>0</v>
      </c>
      <c r="O278" s="2">
        <v>23814172.600000001</v>
      </c>
      <c r="P278" s="15">
        <v>0.1</v>
      </c>
      <c r="Q278" s="2">
        <v>0</v>
      </c>
      <c r="R278" s="13">
        <v>0.3</v>
      </c>
      <c r="S278" s="15">
        <v>0</v>
      </c>
      <c r="T278" s="2">
        <v>7144251.7800000003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7144251.7800000003</v>
      </c>
      <c r="AD278" t="s">
        <v>179</v>
      </c>
    </row>
    <row r="279" spans="1:30" x14ac:dyDescent="0.25">
      <c r="A279" s="20">
        <v>1456</v>
      </c>
      <c r="B279" t="s">
        <v>147</v>
      </c>
      <c r="C279" t="s">
        <v>264</v>
      </c>
      <c r="D279" t="s">
        <v>9</v>
      </c>
      <c r="E279" t="s">
        <v>15</v>
      </c>
      <c r="F279" t="s">
        <v>355</v>
      </c>
      <c r="G279" s="2">
        <v>11199077000</v>
      </c>
      <c r="H279" s="2">
        <v>0</v>
      </c>
      <c r="I279" s="2">
        <v>11199077000</v>
      </c>
      <c r="J279" s="2">
        <v>27126452</v>
      </c>
      <c r="K279" s="2">
        <v>0</v>
      </c>
      <c r="L279" s="2">
        <v>27126452</v>
      </c>
      <c r="M279" s="2">
        <v>22646821.199999999</v>
      </c>
      <c r="N279" s="2">
        <v>0</v>
      </c>
      <c r="O279" s="2">
        <v>22646821.199999999</v>
      </c>
      <c r="P279" s="15">
        <v>0.1</v>
      </c>
      <c r="Q279" s="2">
        <v>0</v>
      </c>
      <c r="R279" s="13">
        <v>0.1</v>
      </c>
      <c r="S279" s="15">
        <v>0</v>
      </c>
      <c r="T279" s="2">
        <v>2264682.12</v>
      </c>
      <c r="U279" s="2">
        <v>2000000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4264682.12</v>
      </c>
      <c r="AD279" t="s">
        <v>17</v>
      </c>
    </row>
    <row r="280" spans="1:30" x14ac:dyDescent="0.25">
      <c r="A280" s="20">
        <v>1460</v>
      </c>
      <c r="B280" t="s">
        <v>147</v>
      </c>
      <c r="C280" t="s">
        <v>263</v>
      </c>
      <c r="D280" t="s">
        <v>9</v>
      </c>
      <c r="E280" t="s">
        <v>367</v>
      </c>
      <c r="F280" t="s">
        <v>356</v>
      </c>
      <c r="G280" s="2">
        <v>25487661000</v>
      </c>
      <c r="H280" s="2">
        <v>0</v>
      </c>
      <c r="I280" s="2">
        <v>25487661000</v>
      </c>
      <c r="J280" s="2">
        <v>43771545</v>
      </c>
      <c r="K280" s="2">
        <v>0</v>
      </c>
      <c r="L280" s="2">
        <v>43771545</v>
      </c>
      <c r="M280" s="2">
        <v>33576480.600000001</v>
      </c>
      <c r="N280" s="2">
        <v>0</v>
      </c>
      <c r="O280" s="2">
        <v>33576480.600000001</v>
      </c>
      <c r="P280" s="15">
        <v>0.1</v>
      </c>
      <c r="Q280" s="2">
        <v>0</v>
      </c>
      <c r="R280" s="13">
        <v>0.3</v>
      </c>
      <c r="S280" s="15">
        <v>0</v>
      </c>
      <c r="T280" s="2">
        <v>10072944.18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10072944.18</v>
      </c>
      <c r="AD280" t="s">
        <v>62</v>
      </c>
    </row>
    <row r="281" spans="1:30" x14ac:dyDescent="0.25">
      <c r="A281" s="20">
        <v>1462</v>
      </c>
      <c r="B281" t="s">
        <v>147</v>
      </c>
      <c r="C281" t="s">
        <v>263</v>
      </c>
      <c r="D281" t="s">
        <v>9</v>
      </c>
      <c r="E281" t="s">
        <v>27</v>
      </c>
      <c r="F281" t="s">
        <v>357</v>
      </c>
      <c r="G281" s="2">
        <v>2782240000</v>
      </c>
      <c r="H281" s="2">
        <v>0</v>
      </c>
      <c r="I281" s="2">
        <v>2782240000</v>
      </c>
      <c r="J281" s="2">
        <v>8577676</v>
      </c>
      <c r="K281" s="2">
        <v>0</v>
      </c>
      <c r="L281" s="2">
        <v>8577676</v>
      </c>
      <c r="M281" s="2">
        <v>7464780</v>
      </c>
      <c r="N281" s="2">
        <v>0</v>
      </c>
      <c r="O281" s="2">
        <v>7464780</v>
      </c>
      <c r="P281" s="15">
        <v>0.1</v>
      </c>
      <c r="Q281" s="2">
        <v>0</v>
      </c>
      <c r="R281" s="13">
        <v>0.3</v>
      </c>
      <c r="S281" s="15">
        <v>0</v>
      </c>
      <c r="T281" s="2">
        <v>2239434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2239434</v>
      </c>
      <c r="AD281" t="s">
        <v>32</v>
      </c>
    </row>
    <row r="282" spans="1:30" x14ac:dyDescent="0.25">
      <c r="A282" s="20">
        <v>1466</v>
      </c>
      <c r="B282" t="s">
        <v>147</v>
      </c>
      <c r="C282" t="s">
        <v>264</v>
      </c>
      <c r="D282" t="s">
        <v>2</v>
      </c>
      <c r="E282" t="s">
        <v>283</v>
      </c>
      <c r="F282" t="s">
        <v>358</v>
      </c>
      <c r="G282" s="2">
        <v>264611000</v>
      </c>
      <c r="H282" s="2">
        <v>0</v>
      </c>
      <c r="I282" s="2">
        <v>264611000</v>
      </c>
      <c r="J282" s="2">
        <v>841789</v>
      </c>
      <c r="K282" s="2">
        <v>0</v>
      </c>
      <c r="L282" s="2">
        <v>841789</v>
      </c>
      <c r="M282" s="2">
        <v>735944.6</v>
      </c>
      <c r="N282" s="2">
        <v>0</v>
      </c>
      <c r="O282" s="2">
        <v>735944.6</v>
      </c>
      <c r="P282" s="15">
        <v>0</v>
      </c>
      <c r="Q282" s="2">
        <v>0</v>
      </c>
      <c r="R282" s="13">
        <v>0</v>
      </c>
      <c r="S282" s="15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0</v>
      </c>
      <c r="AD282" t="s">
        <v>43</v>
      </c>
    </row>
    <row r="283" spans="1:30" x14ac:dyDescent="0.25">
      <c r="A283" s="20">
        <v>1475</v>
      </c>
      <c r="B283" t="s">
        <v>147</v>
      </c>
      <c r="C283" t="s">
        <v>263</v>
      </c>
      <c r="D283" t="s">
        <v>2</v>
      </c>
      <c r="E283" t="s">
        <v>317</v>
      </c>
      <c r="F283" t="s">
        <v>360</v>
      </c>
      <c r="G283" s="2">
        <v>297642000</v>
      </c>
      <c r="H283" s="2">
        <v>0</v>
      </c>
      <c r="I283" s="2">
        <v>297642000</v>
      </c>
      <c r="J283" s="2">
        <v>985845</v>
      </c>
      <c r="K283" s="2">
        <v>0</v>
      </c>
      <c r="L283" s="2">
        <v>985845</v>
      </c>
      <c r="M283" s="2">
        <v>866788.2</v>
      </c>
      <c r="N283" s="2">
        <v>0</v>
      </c>
      <c r="O283" s="2">
        <v>866788.2</v>
      </c>
      <c r="P283" s="15">
        <v>0.1</v>
      </c>
      <c r="Q283" s="2">
        <v>0</v>
      </c>
      <c r="R283" s="13">
        <v>0.3</v>
      </c>
      <c r="S283" s="15">
        <v>0</v>
      </c>
      <c r="T283" s="2">
        <v>260036.46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260036.46</v>
      </c>
      <c r="AD283" t="s">
        <v>326</v>
      </c>
    </row>
    <row r="284" spans="1:30" x14ac:dyDescent="0.25">
      <c r="A284" s="20">
        <v>1478</v>
      </c>
      <c r="B284" t="s">
        <v>147</v>
      </c>
      <c r="C284" t="s">
        <v>263</v>
      </c>
      <c r="D284" t="s">
        <v>2</v>
      </c>
      <c r="E284" t="s">
        <v>283</v>
      </c>
      <c r="F284" t="s">
        <v>361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15">
        <v>0.1</v>
      </c>
      <c r="Q284" s="2">
        <v>0</v>
      </c>
      <c r="R284" s="13">
        <v>0.3</v>
      </c>
      <c r="S284" s="15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0</v>
      </c>
      <c r="AD284" t="s">
        <v>95</v>
      </c>
    </row>
    <row r="285" spans="1:30" x14ac:dyDescent="0.25">
      <c r="A285" s="20">
        <v>1481</v>
      </c>
      <c r="B285" t="s">
        <v>147</v>
      </c>
      <c r="C285" t="s">
        <v>264</v>
      </c>
      <c r="D285" t="s">
        <v>2</v>
      </c>
      <c r="E285" t="s">
        <v>8</v>
      </c>
      <c r="F285" t="s">
        <v>362</v>
      </c>
      <c r="G285" s="2">
        <v>3541244000</v>
      </c>
      <c r="H285" s="2">
        <v>0</v>
      </c>
      <c r="I285" s="2">
        <v>3541244000</v>
      </c>
      <c r="J285" s="2">
        <v>7945307</v>
      </c>
      <c r="K285" s="2">
        <v>0</v>
      </c>
      <c r="L285" s="2">
        <v>7945307</v>
      </c>
      <c r="M285" s="2">
        <v>6528809.4000000004</v>
      </c>
      <c r="N285" s="2">
        <v>0</v>
      </c>
      <c r="O285" s="2">
        <v>6528809.4000000004</v>
      </c>
      <c r="P285" s="15">
        <v>0</v>
      </c>
      <c r="Q285" s="2">
        <v>0</v>
      </c>
      <c r="R285" s="13">
        <v>0</v>
      </c>
      <c r="S285" s="15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0</v>
      </c>
      <c r="AD285" t="s">
        <v>38</v>
      </c>
    </row>
    <row r="286" spans="1:30" x14ac:dyDescent="0.25">
      <c r="A286" s="20">
        <v>1485</v>
      </c>
      <c r="B286" t="s">
        <v>147</v>
      </c>
      <c r="C286" t="s">
        <v>264</v>
      </c>
      <c r="D286" t="s">
        <v>2</v>
      </c>
      <c r="E286" t="s">
        <v>538</v>
      </c>
      <c r="F286" t="s">
        <v>363</v>
      </c>
      <c r="G286" s="2">
        <v>12253319000</v>
      </c>
      <c r="H286" s="2">
        <v>0</v>
      </c>
      <c r="I286" s="2">
        <v>12253319000</v>
      </c>
      <c r="J286" s="2">
        <v>19914621</v>
      </c>
      <c r="K286" s="2">
        <v>0</v>
      </c>
      <c r="L286" s="2">
        <v>19914621</v>
      </c>
      <c r="M286" s="2">
        <v>15013293.4</v>
      </c>
      <c r="N286" s="2">
        <v>0</v>
      </c>
      <c r="O286" s="2">
        <v>15013293.4</v>
      </c>
      <c r="P286" s="15">
        <v>0.1</v>
      </c>
      <c r="Q286" s="2">
        <v>0</v>
      </c>
      <c r="R286" s="13">
        <v>0.1</v>
      </c>
      <c r="S286" s="15">
        <v>0</v>
      </c>
      <c r="T286" s="2">
        <v>1501329.34</v>
      </c>
      <c r="U286" s="2">
        <v>1000000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2501329.34</v>
      </c>
      <c r="AD286" t="s">
        <v>107</v>
      </c>
    </row>
    <row r="287" spans="1:30" x14ac:dyDescent="0.25">
      <c r="A287" s="20">
        <v>1487</v>
      </c>
      <c r="B287" t="s">
        <v>147</v>
      </c>
      <c r="C287" t="s">
        <v>263</v>
      </c>
      <c r="D287" t="s">
        <v>2</v>
      </c>
      <c r="E287" t="s">
        <v>284</v>
      </c>
      <c r="F287" t="s">
        <v>380</v>
      </c>
      <c r="G287" s="2">
        <v>2247744000</v>
      </c>
      <c r="H287" s="2">
        <v>0</v>
      </c>
      <c r="I287" s="2">
        <v>2247744000</v>
      </c>
      <c r="J287" s="2">
        <v>7060962</v>
      </c>
      <c r="K287" s="2">
        <v>0</v>
      </c>
      <c r="L287" s="2">
        <v>7060962</v>
      </c>
      <c r="M287" s="2">
        <v>6161864.4000000004</v>
      </c>
      <c r="N287" s="2">
        <v>0</v>
      </c>
      <c r="O287" s="2">
        <v>6161864.4000000004</v>
      </c>
      <c r="P287" s="15">
        <v>0.1</v>
      </c>
      <c r="Q287" s="2">
        <v>0</v>
      </c>
      <c r="R287" s="13">
        <v>0.3</v>
      </c>
      <c r="S287" s="15">
        <v>0</v>
      </c>
      <c r="T287" s="2">
        <v>1848559.32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1848559.32</v>
      </c>
      <c r="AD287" t="s">
        <v>87</v>
      </c>
    </row>
    <row r="288" spans="1:30" x14ac:dyDescent="0.25">
      <c r="A288" s="20">
        <v>1489</v>
      </c>
      <c r="B288" t="s">
        <v>147</v>
      </c>
      <c r="C288" t="s">
        <v>263</v>
      </c>
      <c r="D288" t="s">
        <v>9</v>
      </c>
      <c r="E288" t="s">
        <v>367</v>
      </c>
      <c r="F288" t="s">
        <v>364</v>
      </c>
      <c r="G288" s="2">
        <v>1913529000</v>
      </c>
      <c r="H288" s="2">
        <v>0</v>
      </c>
      <c r="I288" s="2">
        <v>1913529000</v>
      </c>
      <c r="J288" s="2">
        <v>5716803</v>
      </c>
      <c r="K288" s="2">
        <v>0</v>
      </c>
      <c r="L288" s="2">
        <v>5716803</v>
      </c>
      <c r="M288" s="2">
        <v>4951391.4000000004</v>
      </c>
      <c r="N288" s="2">
        <v>0</v>
      </c>
      <c r="O288" s="2">
        <v>4951391.4000000004</v>
      </c>
      <c r="P288" s="15">
        <v>0.1</v>
      </c>
      <c r="Q288" s="2">
        <v>0</v>
      </c>
      <c r="R288" s="13">
        <v>0.3</v>
      </c>
      <c r="S288" s="15">
        <v>0</v>
      </c>
      <c r="T288" s="2">
        <v>1485417.42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1485417.42</v>
      </c>
      <c r="AD288" t="s">
        <v>70</v>
      </c>
    </row>
    <row r="289" spans="1:30" x14ac:dyDescent="0.25">
      <c r="A289" s="20">
        <v>1493</v>
      </c>
      <c r="B289" t="s">
        <v>147</v>
      </c>
      <c r="C289" t="s">
        <v>264</v>
      </c>
      <c r="D289" t="s">
        <v>2</v>
      </c>
      <c r="E289" t="s">
        <v>538</v>
      </c>
      <c r="F289" t="s">
        <v>365</v>
      </c>
      <c r="G289" s="2">
        <v>8013097000</v>
      </c>
      <c r="H289" s="2">
        <v>4871860000</v>
      </c>
      <c r="I289" s="2">
        <v>3141237000</v>
      </c>
      <c r="J289" s="2">
        <v>18679150</v>
      </c>
      <c r="K289" s="2">
        <v>8782235</v>
      </c>
      <c r="L289" s="2">
        <v>9896915</v>
      </c>
      <c r="M289" s="2">
        <v>15473911.199999999</v>
      </c>
      <c r="N289" s="2">
        <v>6833491</v>
      </c>
      <c r="O289" s="2">
        <v>8640420.1999999993</v>
      </c>
      <c r="P289" s="15">
        <v>0.1</v>
      </c>
      <c r="Q289" s="2">
        <v>683349.1</v>
      </c>
      <c r="R289" s="13">
        <v>0.1</v>
      </c>
      <c r="S289" s="15">
        <v>0</v>
      </c>
      <c r="T289" s="2">
        <v>864042.02</v>
      </c>
      <c r="U289" s="2">
        <v>1000000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2547391.12</v>
      </c>
      <c r="AD289" t="s">
        <v>179</v>
      </c>
    </row>
    <row r="290" spans="1:30" x14ac:dyDescent="0.25">
      <c r="A290" s="20">
        <v>1494</v>
      </c>
      <c r="B290" t="s">
        <v>147</v>
      </c>
      <c r="C290" t="s">
        <v>264</v>
      </c>
      <c r="D290" t="s">
        <v>2</v>
      </c>
      <c r="E290" t="s">
        <v>317</v>
      </c>
      <c r="F290" t="s">
        <v>359</v>
      </c>
      <c r="G290" s="2">
        <v>12589520000</v>
      </c>
      <c r="H290" s="2">
        <v>0</v>
      </c>
      <c r="I290" s="2">
        <v>12589520000</v>
      </c>
      <c r="J290" s="2">
        <v>25471854</v>
      </c>
      <c r="K290" s="2">
        <v>0</v>
      </c>
      <c r="L290" s="2">
        <v>25471854</v>
      </c>
      <c r="M290" s="2">
        <v>20436046</v>
      </c>
      <c r="N290" s="2">
        <v>0</v>
      </c>
      <c r="O290" s="2">
        <v>20436046</v>
      </c>
      <c r="P290" s="15">
        <v>0.1</v>
      </c>
      <c r="Q290" s="2">
        <v>0</v>
      </c>
      <c r="R290" s="13">
        <v>0.1</v>
      </c>
      <c r="S290" s="15">
        <v>0</v>
      </c>
      <c r="T290" s="2">
        <v>2043604.6</v>
      </c>
      <c r="U290" s="2">
        <v>2000000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4043604.6</v>
      </c>
      <c r="AD290" t="s">
        <v>326</v>
      </c>
    </row>
    <row r="291" spans="1:30" x14ac:dyDescent="0.25">
      <c r="A291" s="20">
        <v>1498</v>
      </c>
      <c r="B291" t="s">
        <v>147</v>
      </c>
      <c r="C291" t="s">
        <v>263</v>
      </c>
      <c r="D291" t="s">
        <v>2</v>
      </c>
      <c r="E291" t="s">
        <v>317</v>
      </c>
      <c r="F291" t="s">
        <v>370</v>
      </c>
      <c r="G291" s="2">
        <v>1036177000</v>
      </c>
      <c r="H291" s="2">
        <v>0</v>
      </c>
      <c r="I291" s="2">
        <v>1036177000</v>
      </c>
      <c r="J291" s="2">
        <v>3170665</v>
      </c>
      <c r="K291" s="2">
        <v>0</v>
      </c>
      <c r="L291" s="2">
        <v>3170665</v>
      </c>
      <c r="M291" s="2">
        <v>2756194.2</v>
      </c>
      <c r="N291" s="2">
        <v>0</v>
      </c>
      <c r="O291" s="2">
        <v>2756194.2</v>
      </c>
      <c r="P291" s="15">
        <v>0.1</v>
      </c>
      <c r="Q291" s="2">
        <v>0</v>
      </c>
      <c r="R291" s="13">
        <v>0.3</v>
      </c>
      <c r="S291" s="15">
        <v>0</v>
      </c>
      <c r="T291" s="2">
        <v>826858.26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826858.26</v>
      </c>
      <c r="AD291" t="s">
        <v>325</v>
      </c>
    </row>
    <row r="292" spans="1:30" x14ac:dyDescent="0.25">
      <c r="A292" s="20">
        <v>1499</v>
      </c>
      <c r="B292" t="s">
        <v>147</v>
      </c>
      <c r="C292" t="s">
        <v>263</v>
      </c>
      <c r="D292" t="s">
        <v>9</v>
      </c>
      <c r="E292" t="s">
        <v>368</v>
      </c>
      <c r="F292" t="s">
        <v>366</v>
      </c>
      <c r="G292" s="2">
        <v>23599928000</v>
      </c>
      <c r="H292" s="2">
        <v>0</v>
      </c>
      <c r="I292" s="2">
        <v>23599928000</v>
      </c>
      <c r="J292" s="2">
        <v>40200027</v>
      </c>
      <c r="K292" s="2">
        <v>0</v>
      </c>
      <c r="L292" s="2">
        <v>40200027</v>
      </c>
      <c r="M292" s="2">
        <v>30760055.800000001</v>
      </c>
      <c r="N292" s="2">
        <v>0</v>
      </c>
      <c r="O292" s="2">
        <v>30760055.800000001</v>
      </c>
      <c r="P292" s="15">
        <v>0.1</v>
      </c>
      <c r="Q292" s="2">
        <v>0</v>
      </c>
      <c r="R292" s="13">
        <v>0.3</v>
      </c>
      <c r="S292" s="15">
        <v>0</v>
      </c>
      <c r="T292" s="2">
        <v>9228016.7400000002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9228016.7400000002</v>
      </c>
      <c r="AD292" t="s">
        <v>79</v>
      </c>
    </row>
    <row r="293" spans="1:30" x14ac:dyDescent="0.25">
      <c r="A293" s="20">
        <v>1501</v>
      </c>
      <c r="B293" t="s">
        <v>147</v>
      </c>
      <c r="C293" t="s">
        <v>263</v>
      </c>
      <c r="D293" t="s">
        <v>2</v>
      </c>
      <c r="E293" t="s">
        <v>283</v>
      </c>
      <c r="F293" t="s">
        <v>428</v>
      </c>
      <c r="G293" s="2">
        <v>92444828000</v>
      </c>
      <c r="H293" s="2">
        <v>0</v>
      </c>
      <c r="I293" s="2">
        <v>92444828000</v>
      </c>
      <c r="J293" s="2">
        <v>160211029</v>
      </c>
      <c r="K293" s="2">
        <v>0</v>
      </c>
      <c r="L293" s="2">
        <v>160211029</v>
      </c>
      <c r="M293" s="2">
        <v>123233097.8</v>
      </c>
      <c r="N293" s="2">
        <v>0</v>
      </c>
      <c r="O293" s="2">
        <v>123233097.8</v>
      </c>
      <c r="P293" s="15">
        <v>0.1</v>
      </c>
      <c r="Q293" s="2">
        <v>0</v>
      </c>
      <c r="R293" s="13">
        <v>0.3</v>
      </c>
      <c r="S293" s="15">
        <v>0</v>
      </c>
      <c r="T293" s="2">
        <v>36969929.340000004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36969929.340000004</v>
      </c>
      <c r="AD293" t="s">
        <v>95</v>
      </c>
    </row>
    <row r="294" spans="1:30" x14ac:dyDescent="0.25">
      <c r="A294" s="20">
        <v>1506</v>
      </c>
      <c r="B294" t="s">
        <v>147</v>
      </c>
      <c r="C294" t="s">
        <v>263</v>
      </c>
      <c r="D294" t="s">
        <v>2</v>
      </c>
      <c r="E294" t="s">
        <v>4</v>
      </c>
      <c r="F294" t="s">
        <v>372</v>
      </c>
      <c r="G294" s="2">
        <v>13828153000</v>
      </c>
      <c r="H294" s="2">
        <v>457280000</v>
      </c>
      <c r="I294" s="2">
        <v>13370873000</v>
      </c>
      <c r="J294" s="2">
        <v>26259590</v>
      </c>
      <c r="K294" s="2">
        <v>1533381</v>
      </c>
      <c r="L294" s="2">
        <v>24726209</v>
      </c>
      <c r="M294" s="2">
        <v>20728328.800000001</v>
      </c>
      <c r="N294" s="2">
        <v>1350469</v>
      </c>
      <c r="O294" s="2">
        <v>19377859.800000001</v>
      </c>
      <c r="P294" s="15">
        <v>0.1</v>
      </c>
      <c r="Q294" s="2">
        <v>135046.9</v>
      </c>
      <c r="R294" s="13">
        <v>0.3</v>
      </c>
      <c r="S294" s="15">
        <v>0</v>
      </c>
      <c r="T294" s="2">
        <v>5813357.9400000004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5948404.8399999999</v>
      </c>
      <c r="AD294" t="s">
        <v>277</v>
      </c>
    </row>
    <row r="295" spans="1:30" x14ac:dyDescent="0.25">
      <c r="A295" s="20">
        <v>1510</v>
      </c>
      <c r="B295" t="s">
        <v>147</v>
      </c>
      <c r="C295" t="s">
        <v>263</v>
      </c>
      <c r="D295" t="s">
        <v>2</v>
      </c>
      <c r="E295" t="s">
        <v>4</v>
      </c>
      <c r="F295" t="s">
        <v>373</v>
      </c>
      <c r="G295" s="2">
        <v>140333310000</v>
      </c>
      <c r="H295" s="2">
        <v>0</v>
      </c>
      <c r="I295" s="2">
        <v>140333310000</v>
      </c>
      <c r="J295" s="2">
        <v>228337950</v>
      </c>
      <c r="K295" s="2">
        <v>0</v>
      </c>
      <c r="L295" s="2">
        <v>228337950</v>
      </c>
      <c r="M295" s="2">
        <v>172204626</v>
      </c>
      <c r="N295" s="2">
        <v>0</v>
      </c>
      <c r="O295" s="2">
        <v>172204626</v>
      </c>
      <c r="P295" s="15">
        <v>0.1</v>
      </c>
      <c r="Q295" s="2">
        <v>0</v>
      </c>
      <c r="R295" s="13">
        <v>0.3</v>
      </c>
      <c r="S295" s="15">
        <v>0.4</v>
      </c>
      <c r="T295" s="2">
        <v>53881850.399999999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53881850.399999999</v>
      </c>
      <c r="AD295" t="s">
        <v>250</v>
      </c>
    </row>
    <row r="296" spans="1:30" x14ac:dyDescent="0.25">
      <c r="A296" s="20">
        <v>1518</v>
      </c>
      <c r="B296" t="s">
        <v>147</v>
      </c>
      <c r="C296" t="s">
        <v>263</v>
      </c>
      <c r="D296" t="s">
        <v>9</v>
      </c>
      <c r="E296" t="s">
        <v>368</v>
      </c>
      <c r="F296" t="s">
        <v>374</v>
      </c>
      <c r="G296" s="2">
        <v>10990083000</v>
      </c>
      <c r="H296" s="2">
        <v>0</v>
      </c>
      <c r="I296" s="2">
        <v>10990083000</v>
      </c>
      <c r="J296" s="2">
        <v>16485141</v>
      </c>
      <c r="K296" s="2">
        <v>0</v>
      </c>
      <c r="L296" s="2">
        <v>16485141</v>
      </c>
      <c r="M296" s="2">
        <v>12089107.800000001</v>
      </c>
      <c r="N296" s="2">
        <v>0</v>
      </c>
      <c r="O296" s="2">
        <v>12089107.800000001</v>
      </c>
      <c r="P296" s="15">
        <v>0.1</v>
      </c>
      <c r="Q296" s="2">
        <v>0</v>
      </c>
      <c r="R296" s="13">
        <v>0.3</v>
      </c>
      <c r="S296" s="15">
        <v>0</v>
      </c>
      <c r="T296" s="2">
        <v>3626732.34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3626732.34</v>
      </c>
      <c r="AD296" t="s">
        <v>19</v>
      </c>
    </row>
    <row r="297" spans="1:30" x14ac:dyDescent="0.25">
      <c r="A297" s="20">
        <v>1519</v>
      </c>
      <c r="B297" t="s">
        <v>147</v>
      </c>
      <c r="C297" t="s">
        <v>263</v>
      </c>
      <c r="D297" t="s">
        <v>2</v>
      </c>
      <c r="E297" t="s">
        <v>8</v>
      </c>
      <c r="F297" t="s">
        <v>57</v>
      </c>
      <c r="G297" s="2">
        <v>6430914000</v>
      </c>
      <c r="H297" s="2">
        <v>0</v>
      </c>
      <c r="I297" s="2">
        <v>6430914000</v>
      </c>
      <c r="J297" s="2">
        <v>17034032</v>
      </c>
      <c r="K297" s="2">
        <v>0</v>
      </c>
      <c r="L297" s="2">
        <v>17034032</v>
      </c>
      <c r="M297" s="2">
        <v>14461666.4</v>
      </c>
      <c r="N297" s="2">
        <v>0</v>
      </c>
      <c r="O297" s="2">
        <v>14461666.4</v>
      </c>
      <c r="P297" s="15">
        <v>0.1</v>
      </c>
      <c r="Q297" s="2">
        <v>0</v>
      </c>
      <c r="R297" s="13">
        <v>0.3</v>
      </c>
      <c r="S297" s="15">
        <v>0</v>
      </c>
      <c r="T297" s="2">
        <v>4338499.92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4338499.92</v>
      </c>
      <c r="AD297" t="s">
        <v>42</v>
      </c>
    </row>
    <row r="298" spans="1:30" x14ac:dyDescent="0.25">
      <c r="A298" s="20">
        <v>1522</v>
      </c>
      <c r="B298" t="s">
        <v>147</v>
      </c>
      <c r="C298" t="s">
        <v>263</v>
      </c>
      <c r="D298" t="s">
        <v>2</v>
      </c>
      <c r="E298" t="s">
        <v>200</v>
      </c>
      <c r="F298" t="s">
        <v>375</v>
      </c>
      <c r="G298" s="2">
        <v>27215946000</v>
      </c>
      <c r="H298" s="2">
        <v>0</v>
      </c>
      <c r="I298" s="2">
        <v>27215946000</v>
      </c>
      <c r="J298" s="2">
        <v>47033917</v>
      </c>
      <c r="K298" s="2">
        <v>0</v>
      </c>
      <c r="L298" s="2">
        <v>47033917</v>
      </c>
      <c r="M298" s="2">
        <v>36147538.600000001</v>
      </c>
      <c r="N298" s="2">
        <v>0</v>
      </c>
      <c r="O298" s="2">
        <v>36147538.600000001</v>
      </c>
      <c r="P298" s="15">
        <v>0.1</v>
      </c>
      <c r="Q298" s="2">
        <v>0</v>
      </c>
      <c r="R298" s="13">
        <v>0.3</v>
      </c>
      <c r="S298" s="15">
        <v>0</v>
      </c>
      <c r="T298" s="2">
        <v>10844261.58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10844261.58</v>
      </c>
      <c r="AD298" t="s">
        <v>241</v>
      </c>
    </row>
    <row r="299" spans="1:30" x14ac:dyDescent="0.25">
      <c r="A299" s="20">
        <v>1523</v>
      </c>
      <c r="B299" t="s">
        <v>147</v>
      </c>
      <c r="C299" t="s">
        <v>263</v>
      </c>
      <c r="D299" t="s">
        <v>2</v>
      </c>
      <c r="E299" t="s">
        <v>317</v>
      </c>
      <c r="F299" t="s">
        <v>376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326</v>
      </c>
    </row>
    <row r="300" spans="1:30" x14ac:dyDescent="0.25">
      <c r="A300" s="20">
        <v>1524</v>
      </c>
      <c r="B300" t="s">
        <v>147</v>
      </c>
      <c r="C300" t="s">
        <v>263</v>
      </c>
      <c r="D300" t="s">
        <v>9</v>
      </c>
      <c r="E300" t="s">
        <v>15</v>
      </c>
      <c r="F300" t="s">
        <v>377</v>
      </c>
      <c r="G300" s="2">
        <v>1039080000</v>
      </c>
      <c r="H300" s="2">
        <v>0</v>
      </c>
      <c r="I300" s="2">
        <v>1039080000</v>
      </c>
      <c r="J300" s="2">
        <v>3406032</v>
      </c>
      <c r="K300" s="2">
        <v>0</v>
      </c>
      <c r="L300" s="2">
        <v>3406032</v>
      </c>
      <c r="M300" s="2">
        <v>2990400</v>
      </c>
      <c r="N300" s="2">
        <v>0</v>
      </c>
      <c r="O300" s="2">
        <v>2990400</v>
      </c>
      <c r="P300" s="15">
        <v>0.1</v>
      </c>
      <c r="Q300" s="2">
        <v>0</v>
      </c>
      <c r="R300" s="13">
        <v>0.3</v>
      </c>
      <c r="S300" s="15">
        <v>0</v>
      </c>
      <c r="T300" s="2">
        <v>897120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897120</v>
      </c>
      <c r="AD300" t="s">
        <v>31</v>
      </c>
    </row>
    <row r="301" spans="1:30" x14ac:dyDescent="0.25">
      <c r="A301" s="20">
        <v>1528</v>
      </c>
      <c r="B301" t="s">
        <v>147</v>
      </c>
      <c r="C301" t="s">
        <v>264</v>
      </c>
      <c r="D301" t="s">
        <v>9</v>
      </c>
      <c r="E301" t="s">
        <v>27</v>
      </c>
      <c r="F301" t="s">
        <v>381</v>
      </c>
      <c r="G301" s="2">
        <v>28734997000</v>
      </c>
      <c r="H301" s="2">
        <v>0</v>
      </c>
      <c r="I301" s="2">
        <v>28734997000</v>
      </c>
      <c r="J301" s="2">
        <v>58976640</v>
      </c>
      <c r="K301" s="2">
        <v>0</v>
      </c>
      <c r="L301" s="2">
        <v>58976640</v>
      </c>
      <c r="M301" s="2">
        <v>47482641.200000003</v>
      </c>
      <c r="N301" s="2">
        <v>0</v>
      </c>
      <c r="O301" s="2">
        <v>47482641.200000003</v>
      </c>
      <c r="P301" s="15">
        <v>0.1</v>
      </c>
      <c r="Q301" s="2">
        <v>0</v>
      </c>
      <c r="R301" s="13">
        <v>0.15</v>
      </c>
      <c r="S301" s="15">
        <v>0</v>
      </c>
      <c r="T301" s="2">
        <v>7122396.1799999997</v>
      </c>
      <c r="U301" s="2">
        <v>3000000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10122396.18</v>
      </c>
      <c r="AD301" t="s">
        <v>29</v>
      </c>
    </row>
    <row r="302" spans="1:30" x14ac:dyDescent="0.25">
      <c r="A302" s="20">
        <v>1532</v>
      </c>
      <c r="B302" t="s">
        <v>147</v>
      </c>
      <c r="C302" t="s">
        <v>263</v>
      </c>
      <c r="D302" t="s">
        <v>9</v>
      </c>
      <c r="E302" t="s">
        <v>368</v>
      </c>
      <c r="F302" t="s">
        <v>382</v>
      </c>
      <c r="G302" s="2">
        <v>102256553000</v>
      </c>
      <c r="H302" s="2">
        <v>0</v>
      </c>
      <c r="I302" s="2">
        <v>102256553000</v>
      </c>
      <c r="J302" s="2">
        <v>172722626</v>
      </c>
      <c r="K302" s="2">
        <v>0</v>
      </c>
      <c r="L302" s="2">
        <v>172722626</v>
      </c>
      <c r="M302" s="2">
        <v>131820004.8</v>
      </c>
      <c r="N302" s="2">
        <v>0</v>
      </c>
      <c r="O302" s="2">
        <v>131820004.8</v>
      </c>
      <c r="P302" s="15">
        <v>0.1</v>
      </c>
      <c r="Q302" s="2">
        <v>0</v>
      </c>
      <c r="R302" s="13">
        <v>0.3</v>
      </c>
      <c r="S302" s="15">
        <v>0</v>
      </c>
      <c r="T302" s="2">
        <v>39546001.439999998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39546001.439999998</v>
      </c>
      <c r="AD302" t="s">
        <v>39</v>
      </c>
    </row>
    <row r="303" spans="1:30" x14ac:dyDescent="0.25">
      <c r="A303" s="20">
        <v>1533</v>
      </c>
      <c r="B303" t="s">
        <v>147</v>
      </c>
      <c r="C303" t="s">
        <v>263</v>
      </c>
      <c r="D303" t="s">
        <v>9</v>
      </c>
      <c r="E303" t="s">
        <v>367</v>
      </c>
      <c r="F303" t="s">
        <v>383</v>
      </c>
      <c r="G303" s="2">
        <v>790186000</v>
      </c>
      <c r="H303" s="2">
        <v>0</v>
      </c>
      <c r="I303" s="2">
        <v>790186000</v>
      </c>
      <c r="J303" s="2">
        <v>2494228</v>
      </c>
      <c r="K303" s="2">
        <v>0</v>
      </c>
      <c r="L303" s="2">
        <v>2494228</v>
      </c>
      <c r="M303" s="2">
        <v>2178153.6</v>
      </c>
      <c r="N303" s="2">
        <v>0</v>
      </c>
      <c r="O303" s="2">
        <v>2178153.6</v>
      </c>
      <c r="P303" s="15">
        <v>0.1</v>
      </c>
      <c r="Q303" s="2">
        <v>0</v>
      </c>
      <c r="R303" s="13">
        <v>0.3</v>
      </c>
      <c r="S303" s="15">
        <v>0</v>
      </c>
      <c r="T303" s="2">
        <v>653446.07999999996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653446.07999999996</v>
      </c>
      <c r="AD303" t="s">
        <v>35</v>
      </c>
    </row>
    <row r="304" spans="1:30" x14ac:dyDescent="0.25">
      <c r="A304" s="20">
        <v>1536</v>
      </c>
      <c r="B304" t="s">
        <v>147</v>
      </c>
      <c r="C304" t="s">
        <v>264</v>
      </c>
      <c r="D304" t="s">
        <v>2</v>
      </c>
      <c r="E304" t="s">
        <v>283</v>
      </c>
      <c r="F304" t="s">
        <v>386</v>
      </c>
      <c r="G304" s="2">
        <v>2937226000</v>
      </c>
      <c r="H304" s="2">
        <v>0</v>
      </c>
      <c r="I304" s="2">
        <v>2937226000</v>
      </c>
      <c r="J304" s="2">
        <v>7034284</v>
      </c>
      <c r="K304" s="2">
        <v>0</v>
      </c>
      <c r="L304" s="2">
        <v>7034284</v>
      </c>
      <c r="M304" s="2">
        <v>5859393.5999999996</v>
      </c>
      <c r="N304" s="2">
        <v>0</v>
      </c>
      <c r="O304" s="2">
        <v>5859393.5999999996</v>
      </c>
      <c r="P304" s="15">
        <v>0</v>
      </c>
      <c r="Q304" s="2">
        <v>0</v>
      </c>
      <c r="R304" s="13">
        <v>0</v>
      </c>
      <c r="S304" s="15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0</v>
      </c>
      <c r="AD304" t="s">
        <v>43</v>
      </c>
    </row>
    <row r="305" spans="1:30" x14ac:dyDescent="0.25">
      <c r="A305" s="20">
        <v>1538</v>
      </c>
      <c r="B305" t="s">
        <v>147</v>
      </c>
      <c r="C305" t="s">
        <v>263</v>
      </c>
      <c r="D305" t="s">
        <v>2</v>
      </c>
      <c r="E305" t="s">
        <v>317</v>
      </c>
      <c r="F305" t="s">
        <v>387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15">
        <v>0.1</v>
      </c>
      <c r="Q305" s="2">
        <v>0</v>
      </c>
      <c r="R305" s="13">
        <v>0.3</v>
      </c>
      <c r="S305" s="15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0</v>
      </c>
      <c r="AD305" t="s">
        <v>325</v>
      </c>
    </row>
    <row r="306" spans="1:30" x14ac:dyDescent="0.25">
      <c r="A306" s="20">
        <v>1539</v>
      </c>
      <c r="B306" t="s">
        <v>147</v>
      </c>
      <c r="C306" t="s">
        <v>263</v>
      </c>
      <c r="D306" t="s">
        <v>9</v>
      </c>
      <c r="E306" t="s">
        <v>368</v>
      </c>
      <c r="F306" t="s">
        <v>388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39</v>
      </c>
    </row>
    <row r="307" spans="1:30" x14ac:dyDescent="0.25">
      <c r="A307" s="20">
        <v>1542</v>
      </c>
      <c r="B307" t="s">
        <v>147</v>
      </c>
      <c r="C307" t="s">
        <v>263</v>
      </c>
      <c r="D307" t="s">
        <v>2</v>
      </c>
      <c r="E307" t="s">
        <v>283</v>
      </c>
      <c r="F307" t="s">
        <v>389</v>
      </c>
      <c r="G307" s="2">
        <v>11510310000</v>
      </c>
      <c r="H307" s="2">
        <v>0</v>
      </c>
      <c r="I307" s="2">
        <v>11510310000</v>
      </c>
      <c r="J307" s="2">
        <v>24394953</v>
      </c>
      <c r="K307" s="2">
        <v>0</v>
      </c>
      <c r="L307" s="2">
        <v>24394953</v>
      </c>
      <c r="M307" s="2">
        <v>19790829</v>
      </c>
      <c r="N307" s="2">
        <v>0</v>
      </c>
      <c r="O307" s="2">
        <v>19790829</v>
      </c>
      <c r="P307" s="15">
        <v>0.1</v>
      </c>
      <c r="Q307" s="2">
        <v>0</v>
      </c>
      <c r="R307" s="13">
        <v>0.3</v>
      </c>
      <c r="S307" s="15">
        <v>0</v>
      </c>
      <c r="T307" s="2">
        <v>5937248.7000000002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5937248.7000000002</v>
      </c>
      <c r="AD307" t="s">
        <v>43</v>
      </c>
    </row>
    <row r="308" spans="1:30" x14ac:dyDescent="0.25">
      <c r="A308" s="20">
        <v>1543</v>
      </c>
      <c r="B308" t="s">
        <v>147</v>
      </c>
      <c r="C308" t="s">
        <v>263</v>
      </c>
      <c r="D308" t="s">
        <v>2</v>
      </c>
      <c r="E308" t="s">
        <v>200</v>
      </c>
      <c r="F308" t="s">
        <v>390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15">
        <v>0.1</v>
      </c>
      <c r="Q308" s="2">
        <v>0</v>
      </c>
      <c r="R308" s="13">
        <v>0.3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184</v>
      </c>
    </row>
    <row r="309" spans="1:30" x14ac:dyDescent="0.25">
      <c r="A309" s="20">
        <v>1544</v>
      </c>
      <c r="B309" t="s">
        <v>147</v>
      </c>
      <c r="C309" t="s">
        <v>263</v>
      </c>
      <c r="D309" t="s">
        <v>2</v>
      </c>
      <c r="E309" t="s">
        <v>200</v>
      </c>
      <c r="F309" t="s">
        <v>391</v>
      </c>
      <c r="G309" s="2">
        <v>26083643000</v>
      </c>
      <c r="H309" s="2">
        <v>0</v>
      </c>
      <c r="I309" s="2">
        <v>26083643000</v>
      </c>
      <c r="J309" s="2">
        <v>43674987</v>
      </c>
      <c r="K309" s="2">
        <v>0</v>
      </c>
      <c r="L309" s="2">
        <v>43674987</v>
      </c>
      <c r="M309" s="2">
        <v>33241529.800000001</v>
      </c>
      <c r="N309" s="2">
        <v>0</v>
      </c>
      <c r="O309" s="2">
        <v>33241529.800000001</v>
      </c>
      <c r="P309" s="15">
        <v>0.1</v>
      </c>
      <c r="Q309" s="2">
        <v>0</v>
      </c>
      <c r="R309" s="13">
        <v>0.3</v>
      </c>
      <c r="S309" s="15">
        <v>0</v>
      </c>
      <c r="T309" s="2">
        <v>9972458.9399999995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9972458.9399999995</v>
      </c>
      <c r="AD309" t="s">
        <v>184</v>
      </c>
    </row>
    <row r="310" spans="1:30" x14ac:dyDescent="0.25">
      <c r="A310" s="20">
        <v>1545</v>
      </c>
      <c r="B310" t="s">
        <v>147</v>
      </c>
      <c r="C310" t="s">
        <v>263</v>
      </c>
      <c r="D310" t="s">
        <v>2</v>
      </c>
      <c r="E310" t="s">
        <v>317</v>
      </c>
      <c r="F310" t="s">
        <v>392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15">
        <v>0.1</v>
      </c>
      <c r="Q310" s="2">
        <v>0</v>
      </c>
      <c r="R310" s="13">
        <v>0.3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326</v>
      </c>
    </row>
    <row r="311" spans="1:30" x14ac:dyDescent="0.25">
      <c r="A311" s="20">
        <v>1546</v>
      </c>
      <c r="B311" t="s">
        <v>147</v>
      </c>
      <c r="C311" t="s">
        <v>263</v>
      </c>
      <c r="D311" t="s">
        <v>2</v>
      </c>
      <c r="E311" t="s">
        <v>4</v>
      </c>
      <c r="F311" t="s">
        <v>393</v>
      </c>
      <c r="G311" s="2">
        <v>59964416000</v>
      </c>
      <c r="H311" s="2">
        <v>0</v>
      </c>
      <c r="I311" s="2">
        <v>59964416000</v>
      </c>
      <c r="J311" s="2">
        <v>98779314</v>
      </c>
      <c r="K311" s="2">
        <v>0</v>
      </c>
      <c r="L311" s="2">
        <v>98779314</v>
      </c>
      <c r="M311" s="2">
        <v>74793547.599999994</v>
      </c>
      <c r="N311" s="2">
        <v>0</v>
      </c>
      <c r="O311" s="2">
        <v>74793547.599999994</v>
      </c>
      <c r="P311" s="15">
        <v>0.1</v>
      </c>
      <c r="Q311" s="2">
        <v>0</v>
      </c>
      <c r="R311" s="13">
        <v>0.3</v>
      </c>
      <c r="S311" s="15">
        <v>0</v>
      </c>
      <c r="T311" s="2">
        <v>22438064.280000001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22438064.280000001</v>
      </c>
      <c r="AD311" t="s">
        <v>215</v>
      </c>
    </row>
    <row r="312" spans="1:30" x14ac:dyDescent="0.25">
      <c r="A312" s="20">
        <v>1555</v>
      </c>
      <c r="B312" t="s">
        <v>147</v>
      </c>
      <c r="C312" t="s">
        <v>263</v>
      </c>
      <c r="D312" t="s">
        <v>2</v>
      </c>
      <c r="E312" t="s">
        <v>200</v>
      </c>
      <c r="F312" t="s">
        <v>394</v>
      </c>
      <c r="G312" s="2">
        <v>3037024000</v>
      </c>
      <c r="H312" s="2">
        <v>0</v>
      </c>
      <c r="I312" s="2">
        <v>3037024000</v>
      </c>
      <c r="J312" s="2">
        <v>9523712</v>
      </c>
      <c r="K312" s="2">
        <v>0</v>
      </c>
      <c r="L312" s="2">
        <v>9523712</v>
      </c>
      <c r="M312" s="2">
        <v>8308902.4000000004</v>
      </c>
      <c r="N312" s="2">
        <v>0</v>
      </c>
      <c r="O312" s="2">
        <v>8308902.4000000004</v>
      </c>
      <c r="P312" s="15">
        <v>0.1</v>
      </c>
      <c r="Q312" s="2">
        <v>0</v>
      </c>
      <c r="R312" s="13">
        <v>0.3</v>
      </c>
      <c r="S312" s="15">
        <v>0</v>
      </c>
      <c r="T312" s="2">
        <v>2492670.7200000002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2492670.7200000002</v>
      </c>
      <c r="AD312" t="s">
        <v>241</v>
      </c>
    </row>
    <row r="313" spans="1:30" x14ac:dyDescent="0.25">
      <c r="A313" s="20">
        <v>1558</v>
      </c>
      <c r="B313" t="s">
        <v>147</v>
      </c>
      <c r="C313" t="s">
        <v>263</v>
      </c>
      <c r="D313" t="s">
        <v>9</v>
      </c>
      <c r="E313" t="s">
        <v>15</v>
      </c>
      <c r="F313" t="s">
        <v>395</v>
      </c>
      <c r="G313" s="2">
        <v>11453508000</v>
      </c>
      <c r="H313" s="2">
        <v>0</v>
      </c>
      <c r="I313" s="2">
        <v>11453508000</v>
      </c>
      <c r="J313" s="2">
        <v>22115303</v>
      </c>
      <c r="K313" s="2">
        <v>0</v>
      </c>
      <c r="L313" s="2">
        <v>22115303</v>
      </c>
      <c r="M313" s="2">
        <v>17533899.800000001</v>
      </c>
      <c r="N313" s="2">
        <v>0</v>
      </c>
      <c r="O313" s="2">
        <v>17533899.800000001</v>
      </c>
      <c r="P313" s="15">
        <v>0.1</v>
      </c>
      <c r="Q313" s="2">
        <v>0</v>
      </c>
      <c r="R313" s="13">
        <v>0.3</v>
      </c>
      <c r="S313" s="15">
        <v>0</v>
      </c>
      <c r="T313" s="2">
        <v>5260169.9400000004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5260169.9400000004</v>
      </c>
      <c r="AD313" t="s">
        <v>26</v>
      </c>
    </row>
    <row r="314" spans="1:30" x14ac:dyDescent="0.25">
      <c r="A314" s="20">
        <v>1559</v>
      </c>
      <c r="B314" t="s">
        <v>147</v>
      </c>
      <c r="C314" t="s">
        <v>263</v>
      </c>
      <c r="D314" t="s">
        <v>2</v>
      </c>
      <c r="E314" t="s">
        <v>284</v>
      </c>
      <c r="F314" t="s">
        <v>396</v>
      </c>
      <c r="G314" s="2">
        <v>66460000</v>
      </c>
      <c r="H314" s="2">
        <v>43660000</v>
      </c>
      <c r="I314" s="2">
        <v>22800000</v>
      </c>
      <c r="J314" s="2">
        <v>232610</v>
      </c>
      <c r="K314" s="2">
        <v>152810</v>
      </c>
      <c r="L314" s="2">
        <v>79800</v>
      </c>
      <c r="M314" s="2">
        <v>206026</v>
      </c>
      <c r="N314" s="2">
        <v>135346</v>
      </c>
      <c r="O314" s="2">
        <v>70680</v>
      </c>
      <c r="P314" s="15">
        <v>0.1</v>
      </c>
      <c r="Q314" s="2">
        <v>13534.6</v>
      </c>
      <c r="R314" s="13">
        <v>0.3</v>
      </c>
      <c r="S314" s="15">
        <v>0</v>
      </c>
      <c r="T314" s="2">
        <v>21204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34738.6</v>
      </c>
      <c r="AD314" t="s">
        <v>166</v>
      </c>
    </row>
    <row r="315" spans="1:30" x14ac:dyDescent="0.25">
      <c r="A315" s="20">
        <v>1565</v>
      </c>
      <c r="B315" t="s">
        <v>147</v>
      </c>
      <c r="C315" t="s">
        <v>263</v>
      </c>
      <c r="D315" t="s">
        <v>2</v>
      </c>
      <c r="E315" t="s">
        <v>8</v>
      </c>
      <c r="F315" t="s">
        <v>397</v>
      </c>
      <c r="G315" s="2">
        <v>733690000</v>
      </c>
      <c r="H315" s="2">
        <v>0</v>
      </c>
      <c r="I315" s="2">
        <v>733690000</v>
      </c>
      <c r="J315" s="2">
        <v>2226130</v>
      </c>
      <c r="K315" s="2">
        <v>0</v>
      </c>
      <c r="L315" s="2">
        <v>2226130</v>
      </c>
      <c r="M315" s="2">
        <v>1932654</v>
      </c>
      <c r="N315" s="2">
        <v>0</v>
      </c>
      <c r="O315" s="2">
        <v>1932654</v>
      </c>
      <c r="P315" s="15">
        <v>0.1</v>
      </c>
      <c r="Q315" s="2">
        <v>0</v>
      </c>
      <c r="R315" s="13">
        <v>0.3</v>
      </c>
      <c r="S315" s="15">
        <v>0</v>
      </c>
      <c r="T315" s="2">
        <v>579796.19999999995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579796.19999999995</v>
      </c>
      <c r="AD315" t="s">
        <v>33</v>
      </c>
    </row>
    <row r="316" spans="1:30" x14ac:dyDescent="0.25">
      <c r="A316" s="20">
        <v>1566</v>
      </c>
      <c r="B316" t="s">
        <v>147</v>
      </c>
      <c r="C316" t="s">
        <v>263</v>
      </c>
      <c r="D316" t="s">
        <v>2</v>
      </c>
      <c r="E316" t="s">
        <v>200</v>
      </c>
      <c r="F316" t="s">
        <v>398</v>
      </c>
      <c r="G316" s="2">
        <v>11474116000</v>
      </c>
      <c r="H316" s="2">
        <v>1525288000</v>
      </c>
      <c r="I316" s="2">
        <v>9948828000</v>
      </c>
      <c r="J316" s="2">
        <v>32629493</v>
      </c>
      <c r="K316" s="2">
        <v>4233032</v>
      </c>
      <c r="L316" s="2">
        <v>28396461</v>
      </c>
      <c r="M316" s="2">
        <v>28039846.600000001</v>
      </c>
      <c r="N316" s="2">
        <v>3622916.8</v>
      </c>
      <c r="O316" s="2">
        <v>24416929.800000001</v>
      </c>
      <c r="P316" s="15">
        <v>0.1</v>
      </c>
      <c r="Q316" s="2">
        <v>362291.68</v>
      </c>
      <c r="R316" s="13">
        <v>0.3</v>
      </c>
      <c r="S316" s="15">
        <v>0</v>
      </c>
      <c r="T316" s="2">
        <v>7325078.9400000004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7687370.6200000001</v>
      </c>
      <c r="AD316" t="s">
        <v>184</v>
      </c>
    </row>
    <row r="317" spans="1:30" x14ac:dyDescent="0.25">
      <c r="A317" s="20">
        <v>1568</v>
      </c>
      <c r="B317" t="s">
        <v>147</v>
      </c>
      <c r="C317" t="s">
        <v>263</v>
      </c>
      <c r="D317" t="s">
        <v>2</v>
      </c>
      <c r="E317" t="s">
        <v>4</v>
      </c>
      <c r="F317" t="s">
        <v>399</v>
      </c>
      <c r="G317" s="2">
        <v>14387796000</v>
      </c>
      <c r="H317" s="2">
        <v>0</v>
      </c>
      <c r="I317" s="2">
        <v>14387796000</v>
      </c>
      <c r="J317" s="2">
        <v>31057292</v>
      </c>
      <c r="K317" s="2">
        <v>0</v>
      </c>
      <c r="L317" s="2">
        <v>31057292</v>
      </c>
      <c r="M317" s="2">
        <v>25302173.600000001</v>
      </c>
      <c r="N317" s="2">
        <v>0</v>
      </c>
      <c r="O317" s="2">
        <v>25302173.600000001</v>
      </c>
      <c r="P317" s="15">
        <v>0.1</v>
      </c>
      <c r="Q317" s="2">
        <v>0</v>
      </c>
      <c r="R317" s="13">
        <v>0.3</v>
      </c>
      <c r="S317" s="15">
        <v>0</v>
      </c>
      <c r="T317" s="2">
        <v>7590652.0800000001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7590652.0800000001</v>
      </c>
      <c r="AD317" t="s">
        <v>215</v>
      </c>
    </row>
    <row r="318" spans="1:30" x14ac:dyDescent="0.25">
      <c r="A318" s="20">
        <v>1571</v>
      </c>
      <c r="B318" t="s">
        <v>147</v>
      </c>
      <c r="C318" t="s">
        <v>263</v>
      </c>
      <c r="D318" t="s">
        <v>9</v>
      </c>
      <c r="E318" t="s">
        <v>367</v>
      </c>
      <c r="F318" t="s">
        <v>406</v>
      </c>
      <c r="G318" s="2">
        <v>207600000</v>
      </c>
      <c r="H318" s="2">
        <v>0</v>
      </c>
      <c r="I318" s="2">
        <v>207600000</v>
      </c>
      <c r="J318" s="2">
        <v>726600</v>
      </c>
      <c r="K318" s="2">
        <v>0</v>
      </c>
      <c r="L318" s="2">
        <v>726600</v>
      </c>
      <c r="M318" s="2">
        <v>643560</v>
      </c>
      <c r="N318" s="2">
        <v>0</v>
      </c>
      <c r="O318" s="2">
        <v>643560</v>
      </c>
      <c r="P318" s="15">
        <v>0.1</v>
      </c>
      <c r="Q318" s="2">
        <v>0</v>
      </c>
      <c r="R318" s="13">
        <v>0.3</v>
      </c>
      <c r="S318" s="15">
        <v>0</v>
      </c>
      <c r="T318" s="2">
        <v>193068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193068</v>
      </c>
      <c r="AD318" t="s">
        <v>35</v>
      </c>
    </row>
    <row r="319" spans="1:30" x14ac:dyDescent="0.25">
      <c r="A319" s="20">
        <v>1572</v>
      </c>
      <c r="B319" t="s">
        <v>147</v>
      </c>
      <c r="C319" t="s">
        <v>263</v>
      </c>
      <c r="D319" t="s">
        <v>2</v>
      </c>
      <c r="E319" t="s">
        <v>200</v>
      </c>
      <c r="F319" t="s">
        <v>400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15">
        <v>0.1</v>
      </c>
      <c r="Q319" s="2">
        <v>0</v>
      </c>
      <c r="R319" s="13">
        <v>0.3</v>
      </c>
      <c r="S319" s="15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0</v>
      </c>
      <c r="AD319" t="s">
        <v>241</v>
      </c>
    </row>
    <row r="320" spans="1:30" x14ac:dyDescent="0.25">
      <c r="A320" s="20">
        <v>1573</v>
      </c>
      <c r="B320" t="s">
        <v>147</v>
      </c>
      <c r="C320" t="s">
        <v>263</v>
      </c>
      <c r="D320" t="s">
        <v>2</v>
      </c>
      <c r="E320" t="s">
        <v>200</v>
      </c>
      <c r="F320" t="s">
        <v>401</v>
      </c>
      <c r="G320" s="2">
        <v>504233000</v>
      </c>
      <c r="H320" s="2">
        <v>0</v>
      </c>
      <c r="I320" s="2">
        <v>504233000</v>
      </c>
      <c r="J320" s="2">
        <v>1352864</v>
      </c>
      <c r="K320" s="2">
        <v>0</v>
      </c>
      <c r="L320" s="2">
        <v>1352864</v>
      </c>
      <c r="M320" s="2">
        <v>1151170.8</v>
      </c>
      <c r="N320" s="2">
        <v>0</v>
      </c>
      <c r="O320" s="2">
        <v>1151170.8</v>
      </c>
      <c r="P320" s="15">
        <v>0.1</v>
      </c>
      <c r="Q320" s="2">
        <v>0</v>
      </c>
      <c r="R320" s="13">
        <v>0.3</v>
      </c>
      <c r="S320" s="15">
        <v>0</v>
      </c>
      <c r="T320" s="2">
        <v>345351.24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345351.24</v>
      </c>
      <c r="AD320" t="s">
        <v>241</v>
      </c>
    </row>
    <row r="321" spans="1:30" x14ac:dyDescent="0.25">
      <c r="A321" s="20">
        <v>1574</v>
      </c>
      <c r="B321" t="s">
        <v>147</v>
      </c>
      <c r="C321" t="s">
        <v>263</v>
      </c>
      <c r="D321" t="s">
        <v>2</v>
      </c>
      <c r="E321" t="s">
        <v>4</v>
      </c>
      <c r="F321" t="s">
        <v>402</v>
      </c>
      <c r="G321" s="2">
        <v>66934188000</v>
      </c>
      <c r="H321" s="2">
        <v>24094873000</v>
      </c>
      <c r="I321" s="2">
        <v>42839315000</v>
      </c>
      <c r="J321" s="2">
        <v>112770982</v>
      </c>
      <c r="K321" s="2">
        <v>40908833</v>
      </c>
      <c r="L321" s="2">
        <v>71862149</v>
      </c>
      <c r="M321" s="2">
        <v>85997306.799999997</v>
      </c>
      <c r="N321" s="2">
        <v>31270883.800000001</v>
      </c>
      <c r="O321" s="2">
        <v>54726423</v>
      </c>
      <c r="P321" s="15">
        <v>0.1</v>
      </c>
      <c r="Q321" s="2">
        <v>3127088.38</v>
      </c>
      <c r="R321" s="13">
        <v>0.3</v>
      </c>
      <c r="S321" s="15">
        <v>0</v>
      </c>
      <c r="T321" s="2">
        <v>16417926.9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19545015.280000001</v>
      </c>
      <c r="AD321" t="s">
        <v>277</v>
      </c>
    </row>
    <row r="322" spans="1:30" x14ac:dyDescent="0.25">
      <c r="A322" s="20">
        <v>1575</v>
      </c>
      <c r="B322" t="s">
        <v>147</v>
      </c>
      <c r="C322" t="s">
        <v>263</v>
      </c>
      <c r="D322" t="s">
        <v>2</v>
      </c>
      <c r="E322" t="s">
        <v>200</v>
      </c>
      <c r="F322" t="s">
        <v>403</v>
      </c>
      <c r="G322" s="2">
        <v>671363514000</v>
      </c>
      <c r="H322" s="2">
        <v>0</v>
      </c>
      <c r="I322" s="2">
        <v>671363514000</v>
      </c>
      <c r="J322" s="2">
        <v>1010029217</v>
      </c>
      <c r="K322" s="2">
        <v>0</v>
      </c>
      <c r="L322" s="2">
        <v>1010029217</v>
      </c>
      <c r="M322" s="2">
        <v>741483811.39999998</v>
      </c>
      <c r="N322" s="2">
        <v>0</v>
      </c>
      <c r="O322" s="2">
        <v>741483811.39999998</v>
      </c>
      <c r="P322" s="15">
        <v>0.1</v>
      </c>
      <c r="Q322" s="2">
        <v>0</v>
      </c>
      <c r="R322" s="13">
        <v>0.3</v>
      </c>
      <c r="S322" s="15">
        <v>0.5</v>
      </c>
      <c r="T322" s="2">
        <v>340741905.69999999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340741905.69999999</v>
      </c>
      <c r="AD322" t="s">
        <v>203</v>
      </c>
    </row>
    <row r="323" spans="1:30" x14ac:dyDescent="0.25">
      <c r="A323" s="20">
        <v>1576</v>
      </c>
      <c r="B323" t="s">
        <v>147</v>
      </c>
      <c r="C323" t="s">
        <v>263</v>
      </c>
      <c r="D323" t="s">
        <v>9</v>
      </c>
      <c r="E323" t="s">
        <v>367</v>
      </c>
      <c r="F323" t="s">
        <v>404</v>
      </c>
      <c r="G323" s="2">
        <v>9472794000</v>
      </c>
      <c r="H323" s="2">
        <v>0</v>
      </c>
      <c r="I323" s="2">
        <v>9472794000</v>
      </c>
      <c r="J323" s="2">
        <v>20970737</v>
      </c>
      <c r="K323" s="2">
        <v>0</v>
      </c>
      <c r="L323" s="2">
        <v>20970737</v>
      </c>
      <c r="M323" s="2">
        <v>17181619.399999999</v>
      </c>
      <c r="N323" s="2">
        <v>0</v>
      </c>
      <c r="O323" s="2">
        <v>17181619.399999999</v>
      </c>
      <c r="P323" s="15">
        <v>0.1</v>
      </c>
      <c r="Q323" s="2">
        <v>0</v>
      </c>
      <c r="R323" s="13">
        <v>0.3</v>
      </c>
      <c r="S323" s="15">
        <v>0</v>
      </c>
      <c r="T323" s="2">
        <v>5154485.82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5154485.82</v>
      </c>
      <c r="AD323" t="s">
        <v>35</v>
      </c>
    </row>
    <row r="324" spans="1:30" x14ac:dyDescent="0.25">
      <c r="A324" s="20">
        <v>1579</v>
      </c>
      <c r="B324" t="s">
        <v>147</v>
      </c>
      <c r="C324" t="s">
        <v>263</v>
      </c>
      <c r="D324" t="s">
        <v>2</v>
      </c>
      <c r="E324" t="s">
        <v>317</v>
      </c>
      <c r="F324" t="s">
        <v>178</v>
      </c>
      <c r="G324" s="2">
        <v>1603281000</v>
      </c>
      <c r="H324" s="2">
        <v>0</v>
      </c>
      <c r="I324" s="2">
        <v>1603281000</v>
      </c>
      <c r="J324" s="2">
        <v>5079206</v>
      </c>
      <c r="K324" s="2">
        <v>0</v>
      </c>
      <c r="L324" s="2">
        <v>5079206</v>
      </c>
      <c r="M324" s="2">
        <v>4437893.5999999996</v>
      </c>
      <c r="N324" s="2">
        <v>0</v>
      </c>
      <c r="O324" s="2">
        <v>4437893.5999999996</v>
      </c>
      <c r="P324" s="15">
        <v>0.1</v>
      </c>
      <c r="Q324" s="2">
        <v>0</v>
      </c>
      <c r="R324" s="13">
        <v>0.3</v>
      </c>
      <c r="S324" s="15">
        <v>0</v>
      </c>
      <c r="T324" s="2">
        <v>1331368.08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1331368.08</v>
      </c>
      <c r="AD324" t="s">
        <v>325</v>
      </c>
    </row>
    <row r="325" spans="1:30" x14ac:dyDescent="0.25">
      <c r="A325" s="20">
        <v>1580</v>
      </c>
      <c r="B325" t="s">
        <v>147</v>
      </c>
      <c r="C325" t="s">
        <v>264</v>
      </c>
      <c r="D325" t="s">
        <v>2</v>
      </c>
      <c r="E325" t="s">
        <v>538</v>
      </c>
      <c r="F325" t="s">
        <v>407</v>
      </c>
      <c r="G325" s="2">
        <v>8492848000</v>
      </c>
      <c r="H325" s="2">
        <v>2063059000</v>
      </c>
      <c r="I325" s="2">
        <v>6429789000</v>
      </c>
      <c r="J325" s="2">
        <v>23306509</v>
      </c>
      <c r="K325" s="2">
        <v>6176357</v>
      </c>
      <c r="L325" s="2">
        <v>17130152</v>
      </c>
      <c r="M325" s="2">
        <v>19909369.800000001</v>
      </c>
      <c r="N325" s="2">
        <v>5351133.4000000004</v>
      </c>
      <c r="O325" s="2">
        <v>14558236.4</v>
      </c>
      <c r="P325" s="15">
        <v>0.1</v>
      </c>
      <c r="Q325" s="2">
        <v>535113.34</v>
      </c>
      <c r="R325" s="13">
        <v>0.1</v>
      </c>
      <c r="S325" s="15">
        <v>0</v>
      </c>
      <c r="T325" s="2">
        <v>1455823.64</v>
      </c>
      <c r="U325" s="2">
        <v>1000000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2990936.98</v>
      </c>
      <c r="AD325" t="s">
        <v>107</v>
      </c>
    </row>
    <row r="326" spans="1:30" x14ac:dyDescent="0.25">
      <c r="A326" s="20">
        <v>1581</v>
      </c>
      <c r="B326" t="s">
        <v>147</v>
      </c>
      <c r="C326" t="s">
        <v>263</v>
      </c>
      <c r="D326" t="s">
        <v>2</v>
      </c>
      <c r="E326" t="s">
        <v>317</v>
      </c>
      <c r="F326" t="s">
        <v>408</v>
      </c>
      <c r="G326" s="2">
        <v>97945000</v>
      </c>
      <c r="H326" s="2">
        <v>0</v>
      </c>
      <c r="I326" s="2">
        <v>97945000</v>
      </c>
      <c r="J326" s="2">
        <v>342809</v>
      </c>
      <c r="K326" s="2">
        <v>0</v>
      </c>
      <c r="L326" s="2">
        <v>342809</v>
      </c>
      <c r="M326" s="2">
        <v>303631</v>
      </c>
      <c r="N326" s="2">
        <v>0</v>
      </c>
      <c r="O326" s="2">
        <v>303631</v>
      </c>
      <c r="P326" s="15">
        <v>0.1</v>
      </c>
      <c r="Q326" s="2">
        <v>0</v>
      </c>
      <c r="R326" s="13">
        <v>0.3</v>
      </c>
      <c r="S326" s="15">
        <v>0</v>
      </c>
      <c r="T326" s="2">
        <v>91089.3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91089.3</v>
      </c>
      <c r="AD326" t="s">
        <v>326</v>
      </c>
    </row>
    <row r="327" spans="1:30" x14ac:dyDescent="0.25">
      <c r="A327" s="20">
        <v>1583</v>
      </c>
      <c r="B327" t="s">
        <v>0</v>
      </c>
      <c r="C327" t="s">
        <v>1</v>
      </c>
      <c r="D327" t="s">
        <v>2</v>
      </c>
      <c r="E327" t="s">
        <v>317</v>
      </c>
      <c r="F327" t="s">
        <v>452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</v>
      </c>
      <c r="Q327" s="2">
        <v>0</v>
      </c>
      <c r="R327" s="13">
        <v>0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144</v>
      </c>
    </row>
    <row r="328" spans="1:30" x14ac:dyDescent="0.25">
      <c r="A328" s="20">
        <v>1586</v>
      </c>
      <c r="B328" t="s">
        <v>147</v>
      </c>
      <c r="C328" t="s">
        <v>263</v>
      </c>
      <c r="D328" t="s">
        <v>2</v>
      </c>
      <c r="E328" t="s">
        <v>284</v>
      </c>
      <c r="F328" t="s">
        <v>409</v>
      </c>
      <c r="G328" s="2">
        <v>5445598000</v>
      </c>
      <c r="H328" s="2">
        <v>120140000</v>
      </c>
      <c r="I328" s="2">
        <v>5325458000</v>
      </c>
      <c r="J328" s="2">
        <v>10698880</v>
      </c>
      <c r="K328" s="2">
        <v>420490</v>
      </c>
      <c r="L328" s="2">
        <v>10278390</v>
      </c>
      <c r="M328" s="2">
        <v>8520640.8000000007</v>
      </c>
      <c r="N328" s="2">
        <v>372434</v>
      </c>
      <c r="O328" s="2">
        <v>8148206.7999999998</v>
      </c>
      <c r="P328" s="15">
        <v>0.1</v>
      </c>
      <c r="Q328" s="2">
        <v>37243.4</v>
      </c>
      <c r="R328" s="13">
        <v>0.3</v>
      </c>
      <c r="S328" s="15">
        <v>0</v>
      </c>
      <c r="T328" s="2">
        <v>2444462.04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2481705.44</v>
      </c>
      <c r="AD328" t="s">
        <v>192</v>
      </c>
    </row>
    <row r="329" spans="1:30" x14ac:dyDescent="0.25">
      <c r="A329" s="20">
        <v>1587</v>
      </c>
      <c r="B329" t="s">
        <v>147</v>
      </c>
      <c r="C329" t="s">
        <v>263</v>
      </c>
      <c r="D329" t="s">
        <v>2</v>
      </c>
      <c r="E329" t="s">
        <v>284</v>
      </c>
      <c r="F329" t="s">
        <v>410</v>
      </c>
      <c r="G329" s="2">
        <v>596722000</v>
      </c>
      <c r="H329" s="2">
        <v>529724000</v>
      </c>
      <c r="I329" s="2">
        <v>66998000</v>
      </c>
      <c r="J329" s="2">
        <v>1380228</v>
      </c>
      <c r="K329" s="2">
        <v>1145734</v>
      </c>
      <c r="L329" s="2">
        <v>234494</v>
      </c>
      <c r="M329" s="2">
        <v>1141539.2</v>
      </c>
      <c r="N329" s="2">
        <v>933844.4</v>
      </c>
      <c r="O329" s="2">
        <v>207694.8</v>
      </c>
      <c r="P329" s="15">
        <v>0.1</v>
      </c>
      <c r="Q329" s="2">
        <v>93384.44</v>
      </c>
      <c r="R329" s="13">
        <v>0.3</v>
      </c>
      <c r="S329" s="15">
        <v>0</v>
      </c>
      <c r="T329" s="2">
        <v>62308.44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155692.88</v>
      </c>
      <c r="AD329" t="s">
        <v>192</v>
      </c>
    </row>
    <row r="330" spans="1:30" x14ac:dyDescent="0.25">
      <c r="A330" s="20">
        <v>1589</v>
      </c>
      <c r="B330" t="s">
        <v>147</v>
      </c>
      <c r="C330" t="s">
        <v>263</v>
      </c>
      <c r="D330" t="s">
        <v>2</v>
      </c>
      <c r="E330" t="s">
        <v>369</v>
      </c>
      <c r="F330" t="s">
        <v>411</v>
      </c>
      <c r="G330" s="2">
        <v>2597113900</v>
      </c>
      <c r="H330" s="2">
        <v>0</v>
      </c>
      <c r="I330" s="2">
        <v>2597113900</v>
      </c>
      <c r="J330" s="2">
        <v>7611890</v>
      </c>
      <c r="K330" s="2">
        <v>0</v>
      </c>
      <c r="L330" s="2">
        <v>7611890</v>
      </c>
      <c r="M330" s="2">
        <v>6573044.4400000004</v>
      </c>
      <c r="N330" s="2">
        <v>0</v>
      </c>
      <c r="O330" s="2">
        <v>6573044.4400000004</v>
      </c>
      <c r="P330" s="15">
        <v>0.1</v>
      </c>
      <c r="Q330" s="2">
        <v>0</v>
      </c>
      <c r="R330" s="13">
        <v>0.3</v>
      </c>
      <c r="S330" s="15">
        <v>0</v>
      </c>
      <c r="T330" s="2">
        <v>1971913.3319999999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1971913.3319999999</v>
      </c>
      <c r="AD330" t="s">
        <v>412</v>
      </c>
    </row>
    <row r="331" spans="1:30" x14ac:dyDescent="0.25">
      <c r="A331" s="20">
        <v>1591</v>
      </c>
      <c r="B331" t="s">
        <v>147</v>
      </c>
      <c r="C331" t="s">
        <v>263</v>
      </c>
      <c r="D331" t="s">
        <v>2</v>
      </c>
      <c r="E331" t="s">
        <v>369</v>
      </c>
      <c r="F331" t="s">
        <v>413</v>
      </c>
      <c r="G331" s="2">
        <v>435926000</v>
      </c>
      <c r="H331" s="2">
        <v>0</v>
      </c>
      <c r="I331" s="2">
        <v>435926000</v>
      </c>
      <c r="J331" s="2">
        <v>1525743</v>
      </c>
      <c r="K331" s="2">
        <v>0</v>
      </c>
      <c r="L331" s="2">
        <v>1525743</v>
      </c>
      <c r="M331" s="2">
        <v>1351372.6</v>
      </c>
      <c r="N331" s="2">
        <v>0</v>
      </c>
      <c r="O331" s="2">
        <v>1351372.6</v>
      </c>
      <c r="P331" s="15">
        <v>0.1</v>
      </c>
      <c r="Q331" s="2">
        <v>0</v>
      </c>
      <c r="R331" s="13">
        <v>0.3</v>
      </c>
      <c r="S331" s="15">
        <v>0</v>
      </c>
      <c r="T331" s="2">
        <v>405411.78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405411.78</v>
      </c>
      <c r="AD331" t="s">
        <v>412</v>
      </c>
    </row>
    <row r="332" spans="1:30" x14ac:dyDescent="0.25">
      <c r="A332" s="20">
        <v>1593</v>
      </c>
      <c r="B332" t="s">
        <v>147</v>
      </c>
      <c r="C332" t="s">
        <v>263</v>
      </c>
      <c r="D332" t="s">
        <v>2</v>
      </c>
      <c r="E332" t="s">
        <v>317</v>
      </c>
      <c r="F332" t="s">
        <v>371</v>
      </c>
      <c r="G332" s="2">
        <v>4256351000</v>
      </c>
      <c r="H332" s="2">
        <v>0</v>
      </c>
      <c r="I332" s="2">
        <v>4256351000</v>
      </c>
      <c r="J332" s="2">
        <v>12025503</v>
      </c>
      <c r="K332" s="2">
        <v>0</v>
      </c>
      <c r="L332" s="2">
        <v>12025503</v>
      </c>
      <c r="M332" s="2">
        <v>10322962.6</v>
      </c>
      <c r="N332" s="2">
        <v>0</v>
      </c>
      <c r="O332" s="2">
        <v>10322962.6</v>
      </c>
      <c r="P332" s="15">
        <v>0.1</v>
      </c>
      <c r="Q332" s="2">
        <v>0</v>
      </c>
      <c r="R332" s="13">
        <v>0.3</v>
      </c>
      <c r="S332" s="15">
        <v>0</v>
      </c>
      <c r="T332" s="2">
        <v>3096888.78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3096888.78</v>
      </c>
      <c r="AD332" t="s">
        <v>326</v>
      </c>
    </row>
    <row r="333" spans="1:30" x14ac:dyDescent="0.25">
      <c r="A333" s="20">
        <v>1594</v>
      </c>
      <c r="B333" t="s">
        <v>147</v>
      </c>
      <c r="C333" t="s">
        <v>263</v>
      </c>
      <c r="D333" t="s">
        <v>2</v>
      </c>
      <c r="E333" t="s">
        <v>284</v>
      </c>
      <c r="F333" t="s">
        <v>414</v>
      </c>
      <c r="G333" s="2">
        <v>7798676000</v>
      </c>
      <c r="H333" s="2">
        <v>1920000</v>
      </c>
      <c r="I333" s="2">
        <v>7796756000</v>
      </c>
      <c r="J333" s="2">
        <v>18194136</v>
      </c>
      <c r="K333" s="2">
        <v>6720</v>
      </c>
      <c r="L333" s="2">
        <v>18187416</v>
      </c>
      <c r="M333" s="2">
        <v>15074665.6</v>
      </c>
      <c r="N333" s="2">
        <v>5952</v>
      </c>
      <c r="O333" s="2">
        <v>15068713.6</v>
      </c>
      <c r="P333" s="15">
        <v>0.1</v>
      </c>
      <c r="Q333" s="2">
        <v>595.20000000000005</v>
      </c>
      <c r="R333" s="13">
        <v>0.3</v>
      </c>
      <c r="S333" s="15">
        <v>0</v>
      </c>
      <c r="T333" s="2">
        <v>4520614.08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4521209.28</v>
      </c>
      <c r="AD333" t="s">
        <v>166</v>
      </c>
    </row>
    <row r="334" spans="1:30" x14ac:dyDescent="0.25">
      <c r="A334" s="20">
        <v>1595</v>
      </c>
      <c r="B334" t="s">
        <v>147</v>
      </c>
      <c r="C334" t="s">
        <v>263</v>
      </c>
      <c r="D334" t="s">
        <v>2</v>
      </c>
      <c r="E334" t="s">
        <v>284</v>
      </c>
      <c r="F334" t="s">
        <v>415</v>
      </c>
      <c r="G334" s="2">
        <v>1283924000</v>
      </c>
      <c r="H334" s="2">
        <v>686827000</v>
      </c>
      <c r="I334" s="2">
        <v>597097000</v>
      </c>
      <c r="J334" s="2">
        <v>4175709</v>
      </c>
      <c r="K334" s="2">
        <v>2246143</v>
      </c>
      <c r="L334" s="2">
        <v>1929566</v>
      </c>
      <c r="M334" s="2">
        <v>3662139.4</v>
      </c>
      <c r="N334" s="2">
        <v>1971412.2</v>
      </c>
      <c r="O334" s="2">
        <v>1690727.2</v>
      </c>
      <c r="P334" s="15">
        <v>0.1</v>
      </c>
      <c r="Q334" s="2">
        <v>197141.22</v>
      </c>
      <c r="R334" s="13">
        <v>0.3</v>
      </c>
      <c r="S334" s="15">
        <v>0</v>
      </c>
      <c r="T334" s="2">
        <v>507218.16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704359.38</v>
      </c>
      <c r="AD334" t="s">
        <v>166</v>
      </c>
    </row>
    <row r="335" spans="1:30" x14ac:dyDescent="0.25">
      <c r="A335" s="20">
        <v>1596</v>
      </c>
      <c r="B335" t="s">
        <v>147</v>
      </c>
      <c r="C335" t="s">
        <v>264</v>
      </c>
      <c r="D335" t="s">
        <v>2</v>
      </c>
      <c r="E335" t="s">
        <v>369</v>
      </c>
      <c r="F335" t="s">
        <v>416</v>
      </c>
      <c r="G335" s="2">
        <v>12821731000</v>
      </c>
      <c r="H335" s="2">
        <v>0</v>
      </c>
      <c r="I335" s="2">
        <v>12821731000</v>
      </c>
      <c r="J335" s="2">
        <v>25335923</v>
      </c>
      <c r="K335" s="2">
        <v>0</v>
      </c>
      <c r="L335" s="2">
        <v>25335923</v>
      </c>
      <c r="M335" s="2">
        <v>20207230.600000001</v>
      </c>
      <c r="N335" s="2">
        <v>0</v>
      </c>
      <c r="O335" s="2">
        <v>20207230.600000001</v>
      </c>
      <c r="P335" s="15">
        <v>0.1</v>
      </c>
      <c r="Q335" s="2">
        <v>0</v>
      </c>
      <c r="R335" s="13">
        <v>0.1</v>
      </c>
      <c r="S335" s="15">
        <v>0</v>
      </c>
      <c r="T335" s="2">
        <v>2020723.06</v>
      </c>
      <c r="U335" s="2">
        <v>2000000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4020723.06</v>
      </c>
      <c r="AD335" t="s">
        <v>412</v>
      </c>
    </row>
    <row r="336" spans="1:30" x14ac:dyDescent="0.25">
      <c r="A336" s="20">
        <v>1599</v>
      </c>
      <c r="B336" t="s">
        <v>147</v>
      </c>
      <c r="C336" t="s">
        <v>264</v>
      </c>
      <c r="D336" t="s">
        <v>9</v>
      </c>
      <c r="E336" t="s">
        <v>368</v>
      </c>
      <c r="F336" t="s">
        <v>417</v>
      </c>
      <c r="G336" s="2">
        <v>9461535000</v>
      </c>
      <c r="H336" s="2">
        <v>0</v>
      </c>
      <c r="I336" s="2">
        <v>9461535000</v>
      </c>
      <c r="J336" s="2">
        <v>15821912</v>
      </c>
      <c r="K336" s="2">
        <v>0</v>
      </c>
      <c r="L336" s="2">
        <v>15821912</v>
      </c>
      <c r="M336" s="2">
        <v>12037298</v>
      </c>
      <c r="N336" s="2">
        <v>0</v>
      </c>
      <c r="O336" s="2">
        <v>12037298</v>
      </c>
      <c r="P336" s="15">
        <v>0</v>
      </c>
      <c r="Q336" s="2">
        <v>0</v>
      </c>
      <c r="R336" s="13">
        <v>0</v>
      </c>
      <c r="S336" s="15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0</v>
      </c>
      <c r="AD336" t="s">
        <v>39</v>
      </c>
    </row>
    <row r="337" spans="1:30" x14ac:dyDescent="0.25">
      <c r="A337" s="20">
        <v>1600</v>
      </c>
      <c r="B337" t="s">
        <v>147</v>
      </c>
      <c r="C337" t="s">
        <v>263</v>
      </c>
      <c r="D337" t="s">
        <v>9</v>
      </c>
      <c r="E337" t="s">
        <v>15</v>
      </c>
      <c r="F337" t="s">
        <v>418</v>
      </c>
      <c r="G337" s="2">
        <v>23806878000</v>
      </c>
      <c r="H337" s="2">
        <v>0</v>
      </c>
      <c r="I337" s="2">
        <v>23806878000</v>
      </c>
      <c r="J337" s="2">
        <v>37625562</v>
      </c>
      <c r="K337" s="2">
        <v>0</v>
      </c>
      <c r="L337" s="2">
        <v>37625562</v>
      </c>
      <c r="M337" s="2">
        <v>28102810.800000001</v>
      </c>
      <c r="N337" s="2">
        <v>0</v>
      </c>
      <c r="O337" s="2">
        <v>28102810.800000001</v>
      </c>
      <c r="P337" s="15">
        <v>0.1</v>
      </c>
      <c r="Q337" s="2">
        <v>0</v>
      </c>
      <c r="R337" s="13">
        <v>0.3</v>
      </c>
      <c r="S337" s="15">
        <v>0</v>
      </c>
      <c r="T337" s="2">
        <v>8430843.2400000002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8430843.2400000002</v>
      </c>
      <c r="AD337" t="s">
        <v>17</v>
      </c>
    </row>
    <row r="338" spans="1:30" x14ac:dyDescent="0.25">
      <c r="A338" s="20">
        <v>1601</v>
      </c>
      <c r="B338" t="s">
        <v>147</v>
      </c>
      <c r="C338" t="s">
        <v>263</v>
      </c>
      <c r="D338" t="s">
        <v>9</v>
      </c>
      <c r="E338" t="s">
        <v>15</v>
      </c>
      <c r="F338" t="s">
        <v>30</v>
      </c>
      <c r="G338" s="2">
        <v>32157487000</v>
      </c>
      <c r="H338" s="2">
        <v>0</v>
      </c>
      <c r="I338" s="2">
        <v>32157487000</v>
      </c>
      <c r="J338" s="2">
        <v>49096734</v>
      </c>
      <c r="K338" s="2">
        <v>0</v>
      </c>
      <c r="L338" s="2">
        <v>49096734</v>
      </c>
      <c r="M338" s="2">
        <v>36233739.200000003</v>
      </c>
      <c r="N338" s="2">
        <v>0</v>
      </c>
      <c r="O338" s="2">
        <v>36233739.200000003</v>
      </c>
      <c r="P338" s="15">
        <v>0.1</v>
      </c>
      <c r="Q338" s="2">
        <v>0</v>
      </c>
      <c r="R338" s="13">
        <v>0.3</v>
      </c>
      <c r="S338" s="15">
        <v>0</v>
      </c>
      <c r="T338" s="2">
        <v>10870121.76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10870121.76</v>
      </c>
      <c r="AD338" t="s">
        <v>24</v>
      </c>
    </row>
    <row r="339" spans="1:30" x14ac:dyDescent="0.25">
      <c r="A339" s="20">
        <v>1602</v>
      </c>
      <c r="B339" t="s">
        <v>147</v>
      </c>
      <c r="C339" t="s">
        <v>264</v>
      </c>
      <c r="D339" t="s">
        <v>2</v>
      </c>
      <c r="E339" t="s">
        <v>369</v>
      </c>
      <c r="F339" t="s">
        <v>419</v>
      </c>
      <c r="G339" s="2">
        <v>540085000</v>
      </c>
      <c r="H339" s="2">
        <v>0</v>
      </c>
      <c r="I339" s="2">
        <v>540085000</v>
      </c>
      <c r="J339" s="2">
        <v>1749273</v>
      </c>
      <c r="K339" s="2">
        <v>0</v>
      </c>
      <c r="L339" s="2">
        <v>1749273</v>
      </c>
      <c r="M339" s="2">
        <v>1533239</v>
      </c>
      <c r="N339" s="2">
        <v>0</v>
      </c>
      <c r="O339" s="2">
        <v>1533239</v>
      </c>
      <c r="P339" s="15">
        <v>0</v>
      </c>
      <c r="Q339" s="2">
        <v>0</v>
      </c>
      <c r="R339" s="13">
        <v>0</v>
      </c>
      <c r="S339" s="15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0</v>
      </c>
      <c r="AD339" t="s">
        <v>412</v>
      </c>
    </row>
    <row r="340" spans="1:30" x14ac:dyDescent="0.25">
      <c r="A340" s="20">
        <v>1603</v>
      </c>
      <c r="B340" t="s">
        <v>147</v>
      </c>
      <c r="C340" t="s">
        <v>263</v>
      </c>
      <c r="D340" t="s">
        <v>2</v>
      </c>
      <c r="E340" t="s">
        <v>284</v>
      </c>
      <c r="F340" t="s">
        <v>420</v>
      </c>
      <c r="G340" s="2">
        <v>801868000</v>
      </c>
      <c r="H340" s="2">
        <v>0</v>
      </c>
      <c r="I340" s="2">
        <v>801868000</v>
      </c>
      <c r="J340" s="2">
        <v>2633439</v>
      </c>
      <c r="K340" s="2">
        <v>0</v>
      </c>
      <c r="L340" s="2">
        <v>2633439</v>
      </c>
      <c r="M340" s="2">
        <v>2312691.7999999998</v>
      </c>
      <c r="N340" s="2">
        <v>0</v>
      </c>
      <c r="O340" s="2">
        <v>2312691.7999999998</v>
      </c>
      <c r="P340" s="15">
        <v>0.1</v>
      </c>
      <c r="Q340" s="2">
        <v>0</v>
      </c>
      <c r="R340" s="13">
        <v>0.3</v>
      </c>
      <c r="S340" s="15">
        <v>0</v>
      </c>
      <c r="T340" s="2">
        <v>693807.54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693807.54</v>
      </c>
      <c r="AD340" t="s">
        <v>166</v>
      </c>
    </row>
    <row r="341" spans="1:30" x14ac:dyDescent="0.25">
      <c r="A341" s="20">
        <v>1604</v>
      </c>
      <c r="B341" t="s">
        <v>147</v>
      </c>
      <c r="C341" t="s">
        <v>263</v>
      </c>
      <c r="D341" t="s">
        <v>2</v>
      </c>
      <c r="E341" t="s">
        <v>284</v>
      </c>
      <c r="F341" t="s">
        <v>421</v>
      </c>
      <c r="G341" s="2">
        <v>5359715000</v>
      </c>
      <c r="H341" s="2">
        <v>139700000</v>
      </c>
      <c r="I341" s="2">
        <v>5220015000</v>
      </c>
      <c r="J341" s="2">
        <v>14660294</v>
      </c>
      <c r="K341" s="2">
        <v>488950</v>
      </c>
      <c r="L341" s="2">
        <v>14171344</v>
      </c>
      <c r="M341" s="2">
        <v>12516408</v>
      </c>
      <c r="N341" s="2">
        <v>433070</v>
      </c>
      <c r="O341" s="2">
        <v>12083338</v>
      </c>
      <c r="P341" s="15">
        <v>0.1</v>
      </c>
      <c r="Q341" s="2">
        <v>43307</v>
      </c>
      <c r="R341" s="13">
        <v>0.3</v>
      </c>
      <c r="S341" s="15">
        <v>0</v>
      </c>
      <c r="T341" s="2">
        <v>3625001.4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3668308.4</v>
      </c>
      <c r="AD341" t="s">
        <v>166</v>
      </c>
    </row>
    <row r="342" spans="1:30" x14ac:dyDescent="0.25">
      <c r="A342" s="20">
        <v>1605</v>
      </c>
      <c r="B342" t="s">
        <v>147</v>
      </c>
      <c r="C342" t="s">
        <v>263</v>
      </c>
      <c r="D342" t="s">
        <v>2</v>
      </c>
      <c r="E342" t="s">
        <v>284</v>
      </c>
      <c r="F342" t="s">
        <v>422</v>
      </c>
      <c r="G342" s="2">
        <v>325457000</v>
      </c>
      <c r="H342" s="2">
        <v>0</v>
      </c>
      <c r="I342" s="2">
        <v>325457000</v>
      </c>
      <c r="J342" s="2">
        <v>1139102</v>
      </c>
      <c r="K342" s="2">
        <v>0</v>
      </c>
      <c r="L342" s="2">
        <v>1139102</v>
      </c>
      <c r="M342" s="2">
        <v>1008919.2</v>
      </c>
      <c r="N342" s="2">
        <v>0</v>
      </c>
      <c r="O342" s="2">
        <v>1008919.2</v>
      </c>
      <c r="P342" s="15">
        <v>0.1</v>
      </c>
      <c r="Q342" s="2">
        <v>0</v>
      </c>
      <c r="R342" s="13">
        <v>0.3</v>
      </c>
      <c r="S342" s="15">
        <v>0</v>
      </c>
      <c r="T342" s="2">
        <v>302675.76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302675.76</v>
      </c>
      <c r="AD342" t="s">
        <v>166</v>
      </c>
    </row>
    <row r="343" spans="1:30" x14ac:dyDescent="0.25">
      <c r="A343" s="20">
        <v>1606</v>
      </c>
      <c r="B343" t="s">
        <v>147</v>
      </c>
      <c r="C343" t="s">
        <v>263</v>
      </c>
      <c r="D343" t="s">
        <v>2</v>
      </c>
      <c r="E343" t="s">
        <v>317</v>
      </c>
      <c r="F343" t="s">
        <v>423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15">
        <v>0.1</v>
      </c>
      <c r="Q343" s="2">
        <v>0</v>
      </c>
      <c r="R343" s="13">
        <v>0.3</v>
      </c>
      <c r="S343" s="15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0</v>
      </c>
      <c r="AD343" t="s">
        <v>326</v>
      </c>
    </row>
    <row r="344" spans="1:30" x14ac:dyDescent="0.25">
      <c r="A344" s="20">
        <v>1610</v>
      </c>
      <c r="B344" t="s">
        <v>12</v>
      </c>
      <c r="C344" t="s">
        <v>264</v>
      </c>
      <c r="D344" t="s">
        <v>2</v>
      </c>
      <c r="E344" t="s">
        <v>317</v>
      </c>
      <c r="F344" t="s">
        <v>412</v>
      </c>
      <c r="G344" s="2">
        <v>524340000</v>
      </c>
      <c r="H344" s="2">
        <v>0</v>
      </c>
      <c r="I344" s="2">
        <v>524340000</v>
      </c>
      <c r="J344" s="2">
        <v>1612510</v>
      </c>
      <c r="K344" s="2">
        <v>0</v>
      </c>
      <c r="L344" s="2">
        <v>1612510</v>
      </c>
      <c r="M344" s="2">
        <v>1402774</v>
      </c>
      <c r="N344" s="2">
        <v>0</v>
      </c>
      <c r="O344" s="2">
        <v>1402774</v>
      </c>
      <c r="P344" s="15">
        <v>0</v>
      </c>
      <c r="Q344" s="2">
        <v>0</v>
      </c>
      <c r="R344" s="13">
        <v>0</v>
      </c>
      <c r="S344" s="15">
        <v>0</v>
      </c>
      <c r="T344" s="2">
        <v>0</v>
      </c>
      <c r="U344" s="2">
        <v>0</v>
      </c>
      <c r="V344" s="2">
        <v>45410448.039999999</v>
      </c>
      <c r="W344" s="2">
        <v>995212</v>
      </c>
      <c r="X344" s="2">
        <v>44415236.039999999</v>
      </c>
      <c r="Y344" s="2">
        <v>29713739900</v>
      </c>
      <c r="Z344" s="2">
        <v>473910000</v>
      </c>
      <c r="AA344" s="2">
        <v>29239829900</v>
      </c>
      <c r="AB344" s="18">
        <v>0</v>
      </c>
      <c r="AC344" s="4">
        <v>0</v>
      </c>
      <c r="AD344" t="s">
        <v>452</v>
      </c>
    </row>
    <row r="345" spans="1:30" x14ac:dyDescent="0.25">
      <c r="A345" s="20">
        <v>1611</v>
      </c>
      <c r="B345" t="s">
        <v>12</v>
      </c>
      <c r="C345" t="s">
        <v>264</v>
      </c>
      <c r="D345" t="s">
        <v>2</v>
      </c>
      <c r="E345" t="s">
        <v>283</v>
      </c>
      <c r="F345" t="s">
        <v>429</v>
      </c>
      <c r="G345" s="2">
        <v>12548630000</v>
      </c>
      <c r="H345" s="2">
        <v>0</v>
      </c>
      <c r="I345" s="2">
        <v>12548630000</v>
      </c>
      <c r="J345" s="2">
        <v>27346450</v>
      </c>
      <c r="K345" s="2">
        <v>0</v>
      </c>
      <c r="L345" s="2">
        <v>27346450</v>
      </c>
      <c r="M345" s="2">
        <v>22326998</v>
      </c>
      <c r="N345" s="2">
        <v>0</v>
      </c>
      <c r="O345" s="2">
        <v>22326998</v>
      </c>
      <c r="P345" s="15">
        <v>0.1</v>
      </c>
      <c r="Q345" s="2">
        <v>0</v>
      </c>
      <c r="R345" s="13">
        <v>0.1</v>
      </c>
      <c r="S345" s="15">
        <v>0</v>
      </c>
      <c r="T345" s="2">
        <v>2232699.7999999998</v>
      </c>
      <c r="U345" s="2">
        <v>0</v>
      </c>
      <c r="V345" s="2">
        <v>23155570.199999999</v>
      </c>
      <c r="W345" s="2">
        <v>0</v>
      </c>
      <c r="X345" s="2">
        <v>23155570.199999999</v>
      </c>
      <c r="Y345" s="2">
        <v>14850442000</v>
      </c>
      <c r="Z345" s="2">
        <v>0</v>
      </c>
      <c r="AA345" s="2">
        <v>14850442000</v>
      </c>
      <c r="AB345" s="18">
        <v>0</v>
      </c>
      <c r="AC345" s="4">
        <v>2232699.7999999998</v>
      </c>
      <c r="AD345" t="s">
        <v>3</v>
      </c>
    </row>
    <row r="346" spans="1:30" x14ac:dyDescent="0.25">
      <c r="A346" s="20">
        <v>1612</v>
      </c>
      <c r="B346" t="s">
        <v>147</v>
      </c>
      <c r="C346" t="s">
        <v>263</v>
      </c>
      <c r="D346" t="s">
        <v>2</v>
      </c>
      <c r="E346" t="s">
        <v>4</v>
      </c>
      <c r="F346" t="s">
        <v>424</v>
      </c>
      <c r="G346" s="2">
        <v>365289000</v>
      </c>
      <c r="H346" s="2">
        <v>0</v>
      </c>
      <c r="I346" s="2">
        <v>365289000</v>
      </c>
      <c r="J346" s="2">
        <v>1226780</v>
      </c>
      <c r="K346" s="2">
        <v>0</v>
      </c>
      <c r="L346" s="2">
        <v>1226780</v>
      </c>
      <c r="M346" s="2">
        <v>1080664.3999999999</v>
      </c>
      <c r="N346" s="2">
        <v>0</v>
      </c>
      <c r="O346" s="2">
        <v>1080664.3999999999</v>
      </c>
      <c r="P346" s="15">
        <v>0.1</v>
      </c>
      <c r="Q346" s="2">
        <v>0</v>
      </c>
      <c r="R346" s="13">
        <v>0.3</v>
      </c>
      <c r="S346" s="15">
        <v>0</v>
      </c>
      <c r="T346" s="2">
        <v>324199.32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324199.32</v>
      </c>
      <c r="AD346" t="s">
        <v>215</v>
      </c>
    </row>
    <row r="347" spans="1:30" x14ac:dyDescent="0.25">
      <c r="A347" s="20">
        <v>1613</v>
      </c>
      <c r="B347" t="s">
        <v>147</v>
      </c>
      <c r="C347" t="s">
        <v>263</v>
      </c>
      <c r="D347" t="s">
        <v>2</v>
      </c>
      <c r="E347" t="s">
        <v>200</v>
      </c>
      <c r="F347" t="s">
        <v>425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15">
        <v>0.1</v>
      </c>
      <c r="Q347" s="2">
        <v>0</v>
      </c>
      <c r="R347" s="13">
        <v>0.3</v>
      </c>
      <c r="S347" s="15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0</v>
      </c>
      <c r="AD347" t="s">
        <v>241</v>
      </c>
    </row>
    <row r="348" spans="1:30" x14ac:dyDescent="0.25">
      <c r="A348" s="20">
        <v>1614</v>
      </c>
      <c r="B348" t="s">
        <v>147</v>
      </c>
      <c r="C348" t="s">
        <v>263</v>
      </c>
      <c r="D348" t="s">
        <v>2</v>
      </c>
      <c r="E348" t="s">
        <v>200</v>
      </c>
      <c r="F348" t="s">
        <v>426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15">
        <v>0.1</v>
      </c>
      <c r="Q348" s="2">
        <v>0</v>
      </c>
      <c r="R348" s="13">
        <v>0.3</v>
      </c>
      <c r="S348" s="15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0</v>
      </c>
      <c r="AD348" t="s">
        <v>241</v>
      </c>
    </row>
    <row r="349" spans="1:30" x14ac:dyDescent="0.25">
      <c r="A349" s="20">
        <v>1615</v>
      </c>
      <c r="B349" t="s">
        <v>147</v>
      </c>
      <c r="C349" t="s">
        <v>263</v>
      </c>
      <c r="D349" t="s">
        <v>2</v>
      </c>
      <c r="E349" t="s">
        <v>317</v>
      </c>
      <c r="F349" t="s">
        <v>427</v>
      </c>
      <c r="G349" s="2">
        <v>1406091000</v>
      </c>
      <c r="H349" s="2">
        <v>0</v>
      </c>
      <c r="I349" s="2">
        <v>1406091000</v>
      </c>
      <c r="J349" s="2">
        <v>4439623</v>
      </c>
      <c r="K349" s="2">
        <v>0</v>
      </c>
      <c r="L349" s="2">
        <v>4439623</v>
      </c>
      <c r="M349" s="2">
        <v>3877186.6</v>
      </c>
      <c r="N349" s="2">
        <v>0</v>
      </c>
      <c r="O349" s="2">
        <v>3877186.6</v>
      </c>
      <c r="P349" s="15">
        <v>0.1</v>
      </c>
      <c r="Q349" s="2">
        <v>0</v>
      </c>
      <c r="R349" s="13">
        <v>0.3</v>
      </c>
      <c r="S349" s="15">
        <v>0</v>
      </c>
      <c r="T349" s="2">
        <v>1163155.98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1163155.98</v>
      </c>
      <c r="AD349" t="s">
        <v>326</v>
      </c>
    </row>
    <row r="350" spans="1:30" x14ac:dyDescent="0.25">
      <c r="A350" s="20">
        <v>1618</v>
      </c>
      <c r="B350" t="s">
        <v>147</v>
      </c>
      <c r="C350" t="s">
        <v>263</v>
      </c>
      <c r="D350" t="s">
        <v>2</v>
      </c>
      <c r="E350" t="s">
        <v>200</v>
      </c>
      <c r="F350" t="s">
        <v>430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184</v>
      </c>
    </row>
    <row r="351" spans="1:30" x14ac:dyDescent="0.25">
      <c r="A351" s="20">
        <v>1621</v>
      </c>
      <c r="B351" t="s">
        <v>147</v>
      </c>
      <c r="C351" t="s">
        <v>263</v>
      </c>
      <c r="D351" t="s">
        <v>2</v>
      </c>
      <c r="E351" t="s">
        <v>317</v>
      </c>
      <c r="F351" t="s">
        <v>431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15">
        <v>0.1</v>
      </c>
      <c r="Q351" s="2">
        <v>0</v>
      </c>
      <c r="R351" s="13">
        <v>0.3</v>
      </c>
      <c r="S351" s="15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0</v>
      </c>
      <c r="AD351" t="s">
        <v>326</v>
      </c>
    </row>
    <row r="352" spans="1:30" x14ac:dyDescent="0.25">
      <c r="A352" s="20">
        <v>1622</v>
      </c>
      <c r="B352" t="s">
        <v>147</v>
      </c>
      <c r="C352" t="s">
        <v>263</v>
      </c>
      <c r="D352" t="s">
        <v>2</v>
      </c>
      <c r="E352" t="s">
        <v>284</v>
      </c>
      <c r="F352" t="s">
        <v>432</v>
      </c>
      <c r="G352" s="2">
        <v>8350234000</v>
      </c>
      <c r="H352" s="2">
        <v>0</v>
      </c>
      <c r="I352" s="2">
        <v>8350234000</v>
      </c>
      <c r="J352" s="2">
        <v>22187005</v>
      </c>
      <c r="K352" s="2">
        <v>0</v>
      </c>
      <c r="L352" s="2">
        <v>22187005</v>
      </c>
      <c r="M352" s="2">
        <v>18846911.399999999</v>
      </c>
      <c r="N352" s="2">
        <v>0</v>
      </c>
      <c r="O352" s="2">
        <v>18846911.399999999</v>
      </c>
      <c r="P352" s="15">
        <v>0.1</v>
      </c>
      <c r="Q352" s="2">
        <v>0</v>
      </c>
      <c r="R352" s="13">
        <v>0.3</v>
      </c>
      <c r="S352" s="15">
        <v>0</v>
      </c>
      <c r="T352" s="2">
        <v>5654073.4199999999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5654073.4199999999</v>
      </c>
      <c r="AD352" t="s">
        <v>192</v>
      </c>
    </row>
    <row r="353" spans="1:30" x14ac:dyDescent="0.25">
      <c r="A353" s="20">
        <v>1623</v>
      </c>
      <c r="B353" t="s">
        <v>147</v>
      </c>
      <c r="C353" t="s">
        <v>263</v>
      </c>
      <c r="D353" t="s">
        <v>2</v>
      </c>
      <c r="E353" t="s">
        <v>317</v>
      </c>
      <c r="F353" t="s">
        <v>433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15">
        <v>0.1</v>
      </c>
      <c r="Q353" s="2">
        <v>0</v>
      </c>
      <c r="R353" s="13">
        <v>0.3</v>
      </c>
      <c r="S353" s="15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0</v>
      </c>
      <c r="AD353" t="s">
        <v>326</v>
      </c>
    </row>
    <row r="354" spans="1:30" x14ac:dyDescent="0.25">
      <c r="A354" s="20">
        <v>1624</v>
      </c>
      <c r="B354" t="s">
        <v>147</v>
      </c>
      <c r="C354" t="s">
        <v>264</v>
      </c>
      <c r="D354" t="s">
        <v>2</v>
      </c>
      <c r="E354" t="s">
        <v>317</v>
      </c>
      <c r="F354" t="s">
        <v>434</v>
      </c>
      <c r="G354" s="2">
        <v>1747287000</v>
      </c>
      <c r="H354" s="2">
        <v>0</v>
      </c>
      <c r="I354" s="2">
        <v>1747287000</v>
      </c>
      <c r="J354" s="2">
        <v>5633641</v>
      </c>
      <c r="K354" s="2">
        <v>0</v>
      </c>
      <c r="L354" s="2">
        <v>5633641</v>
      </c>
      <c r="M354" s="2">
        <v>4934726.2</v>
      </c>
      <c r="N354" s="2">
        <v>0</v>
      </c>
      <c r="O354" s="2">
        <v>4934726.2</v>
      </c>
      <c r="P354" s="15">
        <v>0</v>
      </c>
      <c r="Q354" s="2">
        <v>0</v>
      </c>
      <c r="R354" s="13">
        <v>0</v>
      </c>
      <c r="S354" s="15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0</v>
      </c>
      <c r="AD354" t="s">
        <v>325</v>
      </c>
    </row>
    <row r="355" spans="1:30" x14ac:dyDescent="0.25">
      <c r="A355" s="20">
        <v>1625</v>
      </c>
      <c r="B355" t="s">
        <v>147</v>
      </c>
      <c r="C355" t="s">
        <v>263</v>
      </c>
      <c r="D355" t="s">
        <v>2</v>
      </c>
      <c r="E355" t="s">
        <v>200</v>
      </c>
      <c r="F355" t="s">
        <v>435</v>
      </c>
      <c r="G355" s="2">
        <v>82113684000</v>
      </c>
      <c r="H355" s="2">
        <v>0</v>
      </c>
      <c r="I355" s="2">
        <v>82113684000</v>
      </c>
      <c r="J355" s="2">
        <v>129254789</v>
      </c>
      <c r="K355" s="2">
        <v>0</v>
      </c>
      <c r="L355" s="2">
        <v>129254789</v>
      </c>
      <c r="M355" s="2">
        <v>96409315.400000006</v>
      </c>
      <c r="N355" s="2">
        <v>0</v>
      </c>
      <c r="O355" s="2">
        <v>96409315.400000006</v>
      </c>
      <c r="P355" s="15">
        <v>0.1</v>
      </c>
      <c r="Q355" s="2">
        <v>0</v>
      </c>
      <c r="R355" s="13">
        <v>0.3</v>
      </c>
      <c r="S355" s="15">
        <v>0</v>
      </c>
      <c r="T355" s="2">
        <v>28922794.620000001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28922794.620000001</v>
      </c>
      <c r="AD355" t="s">
        <v>184</v>
      </c>
    </row>
    <row r="356" spans="1:30" x14ac:dyDescent="0.25">
      <c r="A356" s="20">
        <v>1626</v>
      </c>
      <c r="B356" t="s">
        <v>147</v>
      </c>
      <c r="C356" t="s">
        <v>263</v>
      </c>
      <c r="D356" t="s">
        <v>2</v>
      </c>
      <c r="E356" t="s">
        <v>200</v>
      </c>
      <c r="F356" t="s">
        <v>436</v>
      </c>
      <c r="G356" s="2">
        <v>2764274000</v>
      </c>
      <c r="H356" s="2">
        <v>0</v>
      </c>
      <c r="I356" s="2">
        <v>2764274000</v>
      </c>
      <c r="J356" s="2">
        <v>8966911</v>
      </c>
      <c r="K356" s="2">
        <v>0</v>
      </c>
      <c r="L356" s="2">
        <v>8966911</v>
      </c>
      <c r="M356" s="2">
        <v>7861201.4000000004</v>
      </c>
      <c r="N356" s="2">
        <v>0</v>
      </c>
      <c r="O356" s="2">
        <v>7861201.4000000004</v>
      </c>
      <c r="P356" s="15">
        <v>0.1</v>
      </c>
      <c r="Q356" s="2">
        <v>0</v>
      </c>
      <c r="R356" s="13">
        <v>0.3</v>
      </c>
      <c r="S356" s="15">
        <v>0</v>
      </c>
      <c r="T356" s="2">
        <v>2358360.42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2358360.42</v>
      </c>
      <c r="AD356" t="s">
        <v>241</v>
      </c>
    </row>
    <row r="357" spans="1:30" x14ac:dyDescent="0.25">
      <c r="A357" s="20">
        <v>1627</v>
      </c>
      <c r="B357" t="s">
        <v>147</v>
      </c>
      <c r="C357" t="s">
        <v>263</v>
      </c>
      <c r="D357" t="s">
        <v>2</v>
      </c>
      <c r="E357" t="s">
        <v>284</v>
      </c>
      <c r="F357" t="s">
        <v>437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15">
        <v>0.1</v>
      </c>
      <c r="Q357" s="2">
        <v>0</v>
      </c>
      <c r="R357" s="13">
        <v>0.3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192</v>
      </c>
    </row>
    <row r="358" spans="1:30" x14ac:dyDescent="0.25">
      <c r="A358" s="20">
        <v>1629</v>
      </c>
      <c r="B358" t="s">
        <v>147</v>
      </c>
      <c r="C358" t="s">
        <v>263</v>
      </c>
      <c r="D358" t="s">
        <v>2</v>
      </c>
      <c r="E358" t="s">
        <v>284</v>
      </c>
      <c r="F358" t="s">
        <v>438</v>
      </c>
      <c r="G358" s="2">
        <v>607775000</v>
      </c>
      <c r="H358" s="2">
        <v>0</v>
      </c>
      <c r="I358" s="2">
        <v>607775000</v>
      </c>
      <c r="J358" s="2">
        <v>2068214</v>
      </c>
      <c r="K358" s="2">
        <v>0</v>
      </c>
      <c r="L358" s="2">
        <v>2068214</v>
      </c>
      <c r="M358" s="2">
        <v>1825104</v>
      </c>
      <c r="N358" s="2">
        <v>0</v>
      </c>
      <c r="O358" s="2">
        <v>1825104</v>
      </c>
      <c r="P358" s="15">
        <v>0.1</v>
      </c>
      <c r="Q358" s="2">
        <v>0</v>
      </c>
      <c r="R358" s="13">
        <v>0.3</v>
      </c>
      <c r="S358" s="15">
        <v>0</v>
      </c>
      <c r="T358" s="2">
        <v>547531.19999999995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547531.19999999995</v>
      </c>
      <c r="AD358" t="s">
        <v>87</v>
      </c>
    </row>
    <row r="359" spans="1:30" x14ac:dyDescent="0.25">
      <c r="A359" s="20">
        <v>1630</v>
      </c>
      <c r="B359" t="s">
        <v>147</v>
      </c>
      <c r="C359" t="s">
        <v>263</v>
      </c>
      <c r="D359" t="s">
        <v>2</v>
      </c>
      <c r="E359" t="s">
        <v>284</v>
      </c>
      <c r="F359" t="s">
        <v>272</v>
      </c>
      <c r="G359" s="2">
        <v>92279000</v>
      </c>
      <c r="H359" s="2">
        <v>0</v>
      </c>
      <c r="I359" s="2">
        <v>92279000</v>
      </c>
      <c r="J359" s="2">
        <v>322977</v>
      </c>
      <c r="K359" s="2">
        <v>0</v>
      </c>
      <c r="L359" s="2">
        <v>322977</v>
      </c>
      <c r="M359" s="2">
        <v>286065.40000000002</v>
      </c>
      <c r="N359" s="2">
        <v>0</v>
      </c>
      <c r="O359" s="2">
        <v>286065.40000000002</v>
      </c>
      <c r="P359" s="15">
        <v>0.1</v>
      </c>
      <c r="Q359" s="2">
        <v>0</v>
      </c>
      <c r="R359" s="13">
        <v>0.3</v>
      </c>
      <c r="S359" s="15">
        <v>0</v>
      </c>
      <c r="T359" s="2">
        <v>85819.62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85819.62</v>
      </c>
      <c r="AD359" t="s">
        <v>87</v>
      </c>
    </row>
    <row r="360" spans="1:30" x14ac:dyDescent="0.25">
      <c r="A360" s="20">
        <v>1631</v>
      </c>
      <c r="B360" t="s">
        <v>147</v>
      </c>
      <c r="C360" t="s">
        <v>263</v>
      </c>
      <c r="D360" t="s">
        <v>2</v>
      </c>
      <c r="E360" t="s">
        <v>284</v>
      </c>
      <c r="F360" t="s">
        <v>439</v>
      </c>
      <c r="G360" s="2">
        <v>334866000</v>
      </c>
      <c r="H360" s="2">
        <v>0</v>
      </c>
      <c r="I360" s="2">
        <v>334866000</v>
      </c>
      <c r="J360" s="2">
        <v>1172039</v>
      </c>
      <c r="K360" s="2">
        <v>0</v>
      </c>
      <c r="L360" s="2">
        <v>1172039</v>
      </c>
      <c r="M360" s="2">
        <v>1038092.6</v>
      </c>
      <c r="N360" s="2">
        <v>0</v>
      </c>
      <c r="O360" s="2">
        <v>1038092.6</v>
      </c>
      <c r="P360" s="15">
        <v>0.1</v>
      </c>
      <c r="Q360" s="2">
        <v>0</v>
      </c>
      <c r="R360" s="13">
        <v>0.3</v>
      </c>
      <c r="S360" s="15">
        <v>0</v>
      </c>
      <c r="T360" s="2">
        <v>311427.78000000003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311427.78000000003</v>
      </c>
      <c r="AD360" t="s">
        <v>87</v>
      </c>
    </row>
    <row r="361" spans="1:30" x14ac:dyDescent="0.25">
      <c r="A361" s="20">
        <v>1632</v>
      </c>
      <c r="B361" t="s">
        <v>147</v>
      </c>
      <c r="C361" t="s">
        <v>263</v>
      </c>
      <c r="D361" t="s">
        <v>2</v>
      </c>
      <c r="E361" t="s">
        <v>283</v>
      </c>
      <c r="F361" t="s">
        <v>440</v>
      </c>
      <c r="G361" s="2">
        <v>5055127000</v>
      </c>
      <c r="H361" s="2">
        <v>0</v>
      </c>
      <c r="I361" s="2">
        <v>5055127000</v>
      </c>
      <c r="J361" s="2">
        <v>11074227</v>
      </c>
      <c r="K361" s="2">
        <v>0</v>
      </c>
      <c r="L361" s="2">
        <v>11074227</v>
      </c>
      <c r="M361" s="2">
        <v>9052176.1999999993</v>
      </c>
      <c r="N361" s="2">
        <v>0</v>
      </c>
      <c r="O361" s="2">
        <v>9052176.1999999993</v>
      </c>
      <c r="P361" s="15">
        <v>0.1</v>
      </c>
      <c r="Q361" s="2">
        <v>0</v>
      </c>
      <c r="R361" s="13">
        <v>0.3</v>
      </c>
      <c r="S361" s="15">
        <v>0</v>
      </c>
      <c r="T361" s="2">
        <v>2715652.86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2715652.86</v>
      </c>
      <c r="AD361" t="s">
        <v>95</v>
      </c>
    </row>
    <row r="362" spans="1:30" x14ac:dyDescent="0.25">
      <c r="A362" s="20">
        <v>1633</v>
      </c>
      <c r="B362" t="s">
        <v>147</v>
      </c>
      <c r="C362" t="s">
        <v>263</v>
      </c>
      <c r="D362" t="s">
        <v>2</v>
      </c>
      <c r="E362" t="s">
        <v>200</v>
      </c>
      <c r="F362" t="s">
        <v>441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241</v>
      </c>
    </row>
    <row r="363" spans="1:30" x14ac:dyDescent="0.25">
      <c r="A363" s="20">
        <v>1634</v>
      </c>
      <c r="B363" t="s">
        <v>12</v>
      </c>
      <c r="C363" t="s">
        <v>264</v>
      </c>
      <c r="D363" t="s">
        <v>2</v>
      </c>
      <c r="E363" t="s">
        <v>317</v>
      </c>
      <c r="F363" t="s">
        <v>442</v>
      </c>
      <c r="G363" s="2">
        <v>7753214000</v>
      </c>
      <c r="H363" s="2">
        <v>0</v>
      </c>
      <c r="I363" s="2">
        <v>7753214000</v>
      </c>
      <c r="J363" s="2">
        <v>17977273</v>
      </c>
      <c r="K363" s="2">
        <v>0</v>
      </c>
      <c r="L363" s="2">
        <v>17977273</v>
      </c>
      <c r="M363" s="2">
        <v>14875987.4</v>
      </c>
      <c r="N363" s="2">
        <v>0</v>
      </c>
      <c r="O363" s="2">
        <v>14875987.4</v>
      </c>
      <c r="P363" s="15">
        <v>0</v>
      </c>
      <c r="Q363" s="2">
        <v>0</v>
      </c>
      <c r="R363" s="13">
        <v>0</v>
      </c>
      <c r="S363" s="15">
        <v>0</v>
      </c>
      <c r="T363" s="2">
        <v>0</v>
      </c>
      <c r="U363" s="2">
        <v>0</v>
      </c>
      <c r="V363" s="2">
        <v>48491004.799999997</v>
      </c>
      <c r="W363" s="2">
        <v>0</v>
      </c>
      <c r="X363" s="2">
        <v>48491004.799999997</v>
      </c>
      <c r="Y363" s="2">
        <v>30169798000</v>
      </c>
      <c r="Z363" s="2">
        <v>0</v>
      </c>
      <c r="AA363" s="2">
        <v>30169798000</v>
      </c>
      <c r="AB363" s="18">
        <v>0</v>
      </c>
      <c r="AC363" s="4">
        <v>0</v>
      </c>
      <c r="AD363" t="s">
        <v>452</v>
      </c>
    </row>
    <row r="364" spans="1:30" x14ac:dyDescent="0.25">
      <c r="A364" s="20">
        <v>1637</v>
      </c>
      <c r="B364" t="s">
        <v>147</v>
      </c>
      <c r="C364" t="s">
        <v>263</v>
      </c>
      <c r="D364" t="s">
        <v>2</v>
      </c>
      <c r="E364" t="s">
        <v>284</v>
      </c>
      <c r="F364" t="s">
        <v>443</v>
      </c>
      <c r="G364" s="2">
        <v>765563000</v>
      </c>
      <c r="H364" s="2">
        <v>0</v>
      </c>
      <c r="I364" s="2">
        <v>765563000</v>
      </c>
      <c r="J364" s="2">
        <v>2224676</v>
      </c>
      <c r="K364" s="2">
        <v>0</v>
      </c>
      <c r="L364" s="2">
        <v>2224676</v>
      </c>
      <c r="M364" s="2">
        <v>1918450.8</v>
      </c>
      <c r="N364" s="2">
        <v>0</v>
      </c>
      <c r="O364" s="2">
        <v>1918450.8</v>
      </c>
      <c r="P364" s="15">
        <v>0.1</v>
      </c>
      <c r="Q364" s="2">
        <v>0</v>
      </c>
      <c r="R364" s="13">
        <v>0.3</v>
      </c>
      <c r="S364" s="15">
        <v>0</v>
      </c>
      <c r="T364" s="2">
        <v>575535.24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575535.24</v>
      </c>
      <c r="AD364" t="s">
        <v>192</v>
      </c>
    </row>
    <row r="365" spans="1:30" x14ac:dyDescent="0.25">
      <c r="A365" s="20">
        <v>1638</v>
      </c>
      <c r="B365" t="s">
        <v>147</v>
      </c>
      <c r="C365" t="s">
        <v>263</v>
      </c>
      <c r="D365" t="s">
        <v>2</v>
      </c>
      <c r="E365" t="s">
        <v>317</v>
      </c>
      <c r="F365" t="s">
        <v>444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15">
        <v>0.1</v>
      </c>
      <c r="Q365" s="2">
        <v>0</v>
      </c>
      <c r="R365" s="13">
        <v>0.3</v>
      </c>
      <c r="S365" s="15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0</v>
      </c>
      <c r="AD365" t="s">
        <v>326</v>
      </c>
    </row>
    <row r="366" spans="1:30" x14ac:dyDescent="0.25">
      <c r="A366" s="20">
        <v>1639</v>
      </c>
      <c r="B366" t="s">
        <v>147</v>
      </c>
      <c r="C366" t="s">
        <v>263</v>
      </c>
      <c r="D366" t="s">
        <v>2</v>
      </c>
      <c r="E366" t="s">
        <v>200</v>
      </c>
      <c r="F366" t="s">
        <v>445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15">
        <v>0.1</v>
      </c>
      <c r="Q366" s="2">
        <v>0</v>
      </c>
      <c r="R366" s="13">
        <v>0.3</v>
      </c>
      <c r="S366" s="15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0</v>
      </c>
      <c r="AD366" t="s">
        <v>241</v>
      </c>
    </row>
    <row r="367" spans="1:30" x14ac:dyDescent="0.25">
      <c r="A367" s="20">
        <v>1640</v>
      </c>
      <c r="B367" t="s">
        <v>147</v>
      </c>
      <c r="C367" t="s">
        <v>263</v>
      </c>
      <c r="D367" t="s">
        <v>2</v>
      </c>
      <c r="E367" t="s">
        <v>200</v>
      </c>
      <c r="F367" t="s">
        <v>446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15">
        <v>0.1</v>
      </c>
      <c r="Q367" s="2">
        <v>0</v>
      </c>
      <c r="R367" s="13">
        <v>0.3</v>
      </c>
      <c r="S367" s="15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0</v>
      </c>
      <c r="AD367" t="s">
        <v>241</v>
      </c>
    </row>
    <row r="368" spans="1:30" x14ac:dyDescent="0.25">
      <c r="A368" s="20">
        <v>1641</v>
      </c>
      <c r="B368" t="s">
        <v>147</v>
      </c>
      <c r="C368" t="s">
        <v>264</v>
      </c>
      <c r="D368" t="s">
        <v>2</v>
      </c>
      <c r="E368" t="s">
        <v>369</v>
      </c>
      <c r="F368" t="s">
        <v>447</v>
      </c>
      <c r="G368" s="2">
        <v>8038750000</v>
      </c>
      <c r="H368" s="2">
        <v>0</v>
      </c>
      <c r="I368" s="2">
        <v>8038750000</v>
      </c>
      <c r="J368" s="2">
        <v>20244872</v>
      </c>
      <c r="K368" s="2">
        <v>0</v>
      </c>
      <c r="L368" s="2">
        <v>20244872</v>
      </c>
      <c r="M368" s="2">
        <v>17029372</v>
      </c>
      <c r="N368" s="2">
        <v>0</v>
      </c>
      <c r="O368" s="2">
        <v>17029372</v>
      </c>
      <c r="P368" s="15">
        <v>0.1</v>
      </c>
      <c r="Q368" s="2">
        <v>0</v>
      </c>
      <c r="R368" s="13">
        <v>0.1</v>
      </c>
      <c r="S368" s="15">
        <v>0</v>
      </c>
      <c r="T368" s="2">
        <v>1702937.2</v>
      </c>
      <c r="U368" s="2">
        <v>1000000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2702937.2</v>
      </c>
      <c r="AD368" t="s">
        <v>442</v>
      </c>
    </row>
    <row r="369" spans="1:30" x14ac:dyDescent="0.25">
      <c r="A369" s="20">
        <v>1642</v>
      </c>
      <c r="B369" t="s">
        <v>147</v>
      </c>
      <c r="C369" t="s">
        <v>263</v>
      </c>
      <c r="D369" t="s">
        <v>2</v>
      </c>
      <c r="E369" t="s">
        <v>317</v>
      </c>
      <c r="F369" t="s">
        <v>448</v>
      </c>
      <c r="G369" s="2">
        <v>3661973000</v>
      </c>
      <c r="H369" s="2">
        <v>0</v>
      </c>
      <c r="I369" s="2">
        <v>3661973000</v>
      </c>
      <c r="J369" s="2">
        <v>11551077</v>
      </c>
      <c r="K369" s="2">
        <v>0</v>
      </c>
      <c r="L369" s="2">
        <v>11551077</v>
      </c>
      <c r="M369" s="2">
        <v>10086287.800000001</v>
      </c>
      <c r="N369" s="2">
        <v>0</v>
      </c>
      <c r="O369" s="2">
        <v>10086287.800000001</v>
      </c>
      <c r="P369" s="15">
        <v>0.1</v>
      </c>
      <c r="Q369" s="2">
        <v>0</v>
      </c>
      <c r="R369" s="13">
        <v>0.3</v>
      </c>
      <c r="S369" s="15">
        <v>0</v>
      </c>
      <c r="T369" s="2">
        <v>3025886.34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3025886.34</v>
      </c>
      <c r="AD369" t="s">
        <v>326</v>
      </c>
    </row>
    <row r="370" spans="1:30" x14ac:dyDescent="0.25">
      <c r="A370" s="20">
        <v>1643</v>
      </c>
      <c r="B370" t="s">
        <v>147</v>
      </c>
      <c r="C370" t="s">
        <v>263</v>
      </c>
      <c r="D370" t="s">
        <v>2</v>
      </c>
      <c r="E370" t="s">
        <v>369</v>
      </c>
      <c r="F370" t="s">
        <v>449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15">
        <v>0.1</v>
      </c>
      <c r="Q370" s="2">
        <v>0</v>
      </c>
      <c r="R370" s="13">
        <v>0.3</v>
      </c>
      <c r="S370" s="15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0</v>
      </c>
      <c r="AD370" t="s">
        <v>412</v>
      </c>
    </row>
    <row r="371" spans="1:30" x14ac:dyDescent="0.25">
      <c r="A371" s="20">
        <v>1646</v>
      </c>
      <c r="B371" t="s">
        <v>147</v>
      </c>
      <c r="C371" t="s">
        <v>263</v>
      </c>
      <c r="D371" t="s">
        <v>2</v>
      </c>
      <c r="E371" t="s">
        <v>369</v>
      </c>
      <c r="F371" t="s">
        <v>450</v>
      </c>
      <c r="G371" s="2">
        <v>2403077000</v>
      </c>
      <c r="H371" s="2">
        <v>0</v>
      </c>
      <c r="I371" s="2">
        <v>2403077000</v>
      </c>
      <c r="J371" s="2">
        <v>7483374</v>
      </c>
      <c r="K371" s="2">
        <v>0</v>
      </c>
      <c r="L371" s="2">
        <v>7483374</v>
      </c>
      <c r="M371" s="2">
        <v>6522143.2000000002</v>
      </c>
      <c r="N371" s="2">
        <v>0</v>
      </c>
      <c r="O371" s="2">
        <v>6522143.2000000002</v>
      </c>
      <c r="P371" s="15">
        <v>0.1</v>
      </c>
      <c r="Q371" s="2">
        <v>0</v>
      </c>
      <c r="R371" s="13">
        <v>0.3</v>
      </c>
      <c r="S371" s="15">
        <v>0</v>
      </c>
      <c r="T371" s="2">
        <v>1956642.96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1956642.96</v>
      </c>
      <c r="AD371" t="s">
        <v>442</v>
      </c>
    </row>
    <row r="372" spans="1:30" x14ac:dyDescent="0.25">
      <c r="A372" s="20">
        <v>1647</v>
      </c>
      <c r="B372" t="s">
        <v>147</v>
      </c>
      <c r="C372" t="s">
        <v>263</v>
      </c>
      <c r="D372" t="s">
        <v>2</v>
      </c>
      <c r="E372" t="s">
        <v>538</v>
      </c>
      <c r="F372" t="s">
        <v>453</v>
      </c>
      <c r="G372" s="2">
        <v>325210000</v>
      </c>
      <c r="H372" s="2">
        <v>325210000</v>
      </c>
      <c r="I372" s="2">
        <v>0</v>
      </c>
      <c r="J372" s="2">
        <v>1138237</v>
      </c>
      <c r="K372" s="2">
        <v>1138237</v>
      </c>
      <c r="L372" s="2">
        <v>0</v>
      </c>
      <c r="M372" s="2">
        <v>1008153</v>
      </c>
      <c r="N372" s="2">
        <v>1008153</v>
      </c>
      <c r="O372" s="2">
        <v>0</v>
      </c>
      <c r="P372" s="15">
        <v>0.1</v>
      </c>
      <c r="Q372" s="2">
        <v>100815.3</v>
      </c>
      <c r="R372" s="13">
        <v>0.3</v>
      </c>
      <c r="S372" s="15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100815.3</v>
      </c>
      <c r="AD372" t="s">
        <v>107</v>
      </c>
    </row>
    <row r="373" spans="1:30" x14ac:dyDescent="0.25">
      <c r="A373" s="20">
        <v>1648</v>
      </c>
      <c r="B373" t="s">
        <v>147</v>
      </c>
      <c r="C373" t="s">
        <v>263</v>
      </c>
      <c r="D373" t="s">
        <v>2</v>
      </c>
      <c r="E373" t="s">
        <v>4</v>
      </c>
      <c r="F373" t="s">
        <v>451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41</v>
      </c>
    </row>
    <row r="374" spans="1:30" x14ac:dyDescent="0.25">
      <c r="A374" s="20">
        <v>1650</v>
      </c>
      <c r="B374" t="s">
        <v>147</v>
      </c>
      <c r="C374" t="s">
        <v>264</v>
      </c>
      <c r="D374" t="s">
        <v>2</v>
      </c>
      <c r="E374" t="s">
        <v>283</v>
      </c>
      <c r="F374" t="s">
        <v>454</v>
      </c>
      <c r="G374" s="2">
        <v>11236384000</v>
      </c>
      <c r="H374" s="2">
        <v>0</v>
      </c>
      <c r="I374" s="2">
        <v>11236384000</v>
      </c>
      <c r="J374" s="2">
        <v>21528589</v>
      </c>
      <c r="K374" s="2">
        <v>0</v>
      </c>
      <c r="L374" s="2">
        <v>21528589</v>
      </c>
      <c r="M374" s="2">
        <v>17034035.399999999</v>
      </c>
      <c r="N374" s="2">
        <v>0</v>
      </c>
      <c r="O374" s="2">
        <v>17034035.399999999</v>
      </c>
      <c r="P374" s="15">
        <v>0.1</v>
      </c>
      <c r="Q374" s="2">
        <v>0</v>
      </c>
      <c r="R374" s="13">
        <v>0.1</v>
      </c>
      <c r="S374" s="15">
        <v>0</v>
      </c>
      <c r="T374" s="2">
        <v>1703403.54</v>
      </c>
      <c r="U374" s="2">
        <v>1000000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2703403.54</v>
      </c>
      <c r="AD374" t="s">
        <v>429</v>
      </c>
    </row>
    <row r="375" spans="1:30" x14ac:dyDescent="0.25">
      <c r="A375" s="20">
        <v>1651</v>
      </c>
      <c r="B375" t="s">
        <v>147</v>
      </c>
      <c r="C375" t="s">
        <v>263</v>
      </c>
      <c r="D375" t="s">
        <v>2</v>
      </c>
      <c r="E375" t="s">
        <v>369</v>
      </c>
      <c r="F375" t="s">
        <v>455</v>
      </c>
      <c r="G375" s="2">
        <v>19727971000</v>
      </c>
      <c r="H375" s="2">
        <v>0</v>
      </c>
      <c r="I375" s="2">
        <v>19727971000</v>
      </c>
      <c r="J375" s="2">
        <v>32830678</v>
      </c>
      <c r="K375" s="2">
        <v>0</v>
      </c>
      <c r="L375" s="2">
        <v>32830678</v>
      </c>
      <c r="M375" s="2">
        <v>24939489.600000001</v>
      </c>
      <c r="N375" s="2">
        <v>0</v>
      </c>
      <c r="O375" s="2">
        <v>24939489.600000001</v>
      </c>
      <c r="P375" s="15">
        <v>0.1</v>
      </c>
      <c r="Q375" s="2">
        <v>0</v>
      </c>
      <c r="R375" s="13">
        <v>0.3</v>
      </c>
      <c r="S375" s="15">
        <v>0</v>
      </c>
      <c r="T375" s="2">
        <v>7481846.8799999999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7481846.8799999999</v>
      </c>
      <c r="AD375" t="s">
        <v>442</v>
      </c>
    </row>
    <row r="376" spans="1:30" x14ac:dyDescent="0.25">
      <c r="A376" s="20">
        <v>1652</v>
      </c>
      <c r="B376" t="s">
        <v>147</v>
      </c>
      <c r="C376" t="s">
        <v>263</v>
      </c>
      <c r="D376" t="s">
        <v>2</v>
      </c>
      <c r="E376" t="s">
        <v>369</v>
      </c>
      <c r="F376" t="s">
        <v>456</v>
      </c>
      <c r="G376" s="2">
        <v>13086204000</v>
      </c>
      <c r="H376" s="2">
        <v>473910000</v>
      </c>
      <c r="I376" s="2">
        <v>12612294000</v>
      </c>
      <c r="J376" s="2">
        <v>20363450</v>
      </c>
      <c r="K376" s="2">
        <v>1184776</v>
      </c>
      <c r="L376" s="2">
        <v>19178674</v>
      </c>
      <c r="M376" s="2">
        <v>15128968.4</v>
      </c>
      <c r="N376" s="2">
        <v>995212</v>
      </c>
      <c r="O376" s="2">
        <v>14133756.4</v>
      </c>
      <c r="P376" s="15">
        <v>0.1</v>
      </c>
      <c r="Q376" s="2">
        <v>99521.2</v>
      </c>
      <c r="R376" s="13">
        <v>0.3</v>
      </c>
      <c r="S376" s="15">
        <v>0</v>
      </c>
      <c r="T376" s="2">
        <v>4240126.92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4339648.12</v>
      </c>
      <c r="AD376" t="s">
        <v>412</v>
      </c>
    </row>
    <row r="377" spans="1:30" x14ac:dyDescent="0.25">
      <c r="A377" s="20">
        <v>1653</v>
      </c>
      <c r="B377" t="s">
        <v>147</v>
      </c>
      <c r="C377" t="s">
        <v>263</v>
      </c>
      <c r="D377" t="s">
        <v>2</v>
      </c>
      <c r="E377" t="s">
        <v>284</v>
      </c>
      <c r="F377" t="s">
        <v>457</v>
      </c>
      <c r="G377" s="2">
        <v>99794000</v>
      </c>
      <c r="H377" s="2">
        <v>0</v>
      </c>
      <c r="I377" s="2">
        <v>99794000</v>
      </c>
      <c r="J377" s="2">
        <v>349283</v>
      </c>
      <c r="K377" s="2">
        <v>0</v>
      </c>
      <c r="L377" s="2">
        <v>349283</v>
      </c>
      <c r="M377" s="2">
        <v>309365.40000000002</v>
      </c>
      <c r="N377" s="2">
        <v>0</v>
      </c>
      <c r="O377" s="2">
        <v>309365.40000000002</v>
      </c>
      <c r="P377" s="15">
        <v>0.1</v>
      </c>
      <c r="Q377" s="2">
        <v>0</v>
      </c>
      <c r="R377" s="13">
        <v>0.3</v>
      </c>
      <c r="S377" s="15">
        <v>0</v>
      </c>
      <c r="T377" s="2">
        <v>92809.62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92809.62</v>
      </c>
      <c r="AD377" t="s">
        <v>166</v>
      </c>
    </row>
    <row r="378" spans="1:30" x14ac:dyDescent="0.25">
      <c r="A378" s="20">
        <v>1654</v>
      </c>
      <c r="B378" t="s">
        <v>147</v>
      </c>
      <c r="C378" t="s">
        <v>263</v>
      </c>
      <c r="D378" t="s">
        <v>2</v>
      </c>
      <c r="E378" t="s">
        <v>200</v>
      </c>
      <c r="F378" t="s">
        <v>458</v>
      </c>
      <c r="G378" s="2">
        <v>6106979000</v>
      </c>
      <c r="H378" s="2">
        <v>0</v>
      </c>
      <c r="I378" s="2">
        <v>6106979000</v>
      </c>
      <c r="J378" s="2">
        <v>18010331</v>
      </c>
      <c r="K378" s="2">
        <v>0</v>
      </c>
      <c r="L378" s="2">
        <v>18010331</v>
      </c>
      <c r="M378" s="2">
        <v>15567539.4</v>
      </c>
      <c r="N378" s="2">
        <v>0</v>
      </c>
      <c r="O378" s="2">
        <v>15567539.4</v>
      </c>
      <c r="P378" s="15">
        <v>0.1</v>
      </c>
      <c r="Q378" s="2">
        <v>0</v>
      </c>
      <c r="R378" s="13">
        <v>0.3</v>
      </c>
      <c r="S378" s="15">
        <v>0</v>
      </c>
      <c r="T378" s="2">
        <v>4670261.82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4670261.82</v>
      </c>
      <c r="AD378" t="s">
        <v>241</v>
      </c>
    </row>
    <row r="379" spans="1:30" x14ac:dyDescent="0.25">
      <c r="A379" s="20">
        <v>1655</v>
      </c>
      <c r="B379" t="s">
        <v>147</v>
      </c>
      <c r="C379" t="s">
        <v>263</v>
      </c>
      <c r="D379" t="s">
        <v>2</v>
      </c>
      <c r="E379" t="s">
        <v>8</v>
      </c>
      <c r="F379" t="s">
        <v>459</v>
      </c>
      <c r="G379" s="2">
        <v>338703000</v>
      </c>
      <c r="H379" s="2">
        <v>38295000</v>
      </c>
      <c r="I379" s="2">
        <v>300408000</v>
      </c>
      <c r="J379" s="2">
        <v>1185462</v>
      </c>
      <c r="K379" s="2">
        <v>134034</v>
      </c>
      <c r="L379" s="2">
        <v>1051428</v>
      </c>
      <c r="M379" s="2">
        <v>1049980.8</v>
      </c>
      <c r="N379" s="2">
        <v>118716</v>
      </c>
      <c r="O379" s="2">
        <v>931264.8</v>
      </c>
      <c r="P379" s="15">
        <v>0.1</v>
      </c>
      <c r="Q379" s="2">
        <v>11871.6</v>
      </c>
      <c r="R379" s="13">
        <v>0.3</v>
      </c>
      <c r="S379" s="15">
        <v>0</v>
      </c>
      <c r="T379" s="2">
        <v>279379.44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291251.03999999998</v>
      </c>
      <c r="AD379" t="s">
        <v>33</v>
      </c>
    </row>
    <row r="380" spans="1:30" x14ac:dyDescent="0.25">
      <c r="A380" s="20">
        <v>1656</v>
      </c>
      <c r="B380" t="s">
        <v>147</v>
      </c>
      <c r="C380" t="s">
        <v>263</v>
      </c>
      <c r="D380" t="s">
        <v>2</v>
      </c>
      <c r="E380" t="s">
        <v>369</v>
      </c>
      <c r="F380" t="s">
        <v>460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15">
        <v>0.1</v>
      </c>
      <c r="Q380" s="2">
        <v>0</v>
      </c>
      <c r="R380" s="13">
        <v>0.3</v>
      </c>
      <c r="S380" s="15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0</v>
      </c>
      <c r="AD380" t="s">
        <v>442</v>
      </c>
    </row>
    <row r="381" spans="1:30" x14ac:dyDescent="0.25">
      <c r="A381" s="20">
        <v>1658</v>
      </c>
      <c r="B381" t="s">
        <v>147</v>
      </c>
      <c r="C381" t="s">
        <v>263</v>
      </c>
      <c r="D381" t="s">
        <v>9</v>
      </c>
      <c r="E381" t="s">
        <v>27</v>
      </c>
      <c r="F381" t="s">
        <v>461</v>
      </c>
      <c r="G381" s="2">
        <v>447721000</v>
      </c>
      <c r="H381" s="2">
        <v>0</v>
      </c>
      <c r="I381" s="2">
        <v>447721000</v>
      </c>
      <c r="J381" s="2">
        <v>1442076</v>
      </c>
      <c r="K381" s="2">
        <v>0</v>
      </c>
      <c r="L381" s="2">
        <v>1442076</v>
      </c>
      <c r="M381" s="2">
        <v>1262987.6000000001</v>
      </c>
      <c r="N381" s="2">
        <v>0</v>
      </c>
      <c r="O381" s="2">
        <v>1262987.6000000001</v>
      </c>
      <c r="P381" s="15">
        <v>0.1</v>
      </c>
      <c r="Q381" s="2">
        <v>0</v>
      </c>
      <c r="R381" s="13">
        <v>0.3</v>
      </c>
      <c r="S381" s="15">
        <v>0</v>
      </c>
      <c r="T381" s="2">
        <v>378896.28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378896.28</v>
      </c>
      <c r="AD381" t="s">
        <v>28</v>
      </c>
    </row>
    <row r="382" spans="1:30" x14ac:dyDescent="0.25">
      <c r="A382" s="20">
        <v>1659</v>
      </c>
      <c r="B382" t="s">
        <v>147</v>
      </c>
      <c r="C382" t="s">
        <v>263</v>
      </c>
      <c r="D382" t="s">
        <v>2</v>
      </c>
      <c r="E382" t="s">
        <v>284</v>
      </c>
      <c r="F382" t="s">
        <v>462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192</v>
      </c>
    </row>
    <row r="383" spans="1:30" x14ac:dyDescent="0.25">
      <c r="A383" s="20">
        <v>1660</v>
      </c>
      <c r="B383" t="s">
        <v>147</v>
      </c>
      <c r="C383" t="s">
        <v>263</v>
      </c>
      <c r="D383" t="s">
        <v>2</v>
      </c>
      <c r="E383" t="s">
        <v>538</v>
      </c>
      <c r="F383" t="s">
        <v>463</v>
      </c>
      <c r="G383" s="2">
        <v>596574200</v>
      </c>
      <c r="H383" s="2">
        <v>0</v>
      </c>
      <c r="I383" s="2">
        <v>596574200</v>
      </c>
      <c r="J383" s="2">
        <v>2006520</v>
      </c>
      <c r="K383" s="2">
        <v>0</v>
      </c>
      <c r="L383" s="2">
        <v>2006520</v>
      </c>
      <c r="M383" s="2">
        <v>1767890.32</v>
      </c>
      <c r="N383" s="2">
        <v>0</v>
      </c>
      <c r="O383" s="2">
        <v>1767890.32</v>
      </c>
      <c r="P383" s="15">
        <v>0.1</v>
      </c>
      <c r="Q383" s="2">
        <v>0</v>
      </c>
      <c r="R383" s="13">
        <v>0.3</v>
      </c>
      <c r="S383" s="15">
        <v>0</v>
      </c>
      <c r="T383" s="2">
        <v>530367.09600000002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530367.09600000002</v>
      </c>
      <c r="AD383" t="s">
        <v>179</v>
      </c>
    </row>
    <row r="384" spans="1:30" x14ac:dyDescent="0.25">
      <c r="A384" s="20">
        <v>1661</v>
      </c>
      <c r="B384" t="s">
        <v>147</v>
      </c>
      <c r="C384" t="s">
        <v>263</v>
      </c>
      <c r="D384" t="s">
        <v>2</v>
      </c>
      <c r="E384" t="s">
        <v>369</v>
      </c>
      <c r="F384" t="s">
        <v>464</v>
      </c>
      <c r="G384" s="2">
        <v>232680000</v>
      </c>
      <c r="H384" s="2">
        <v>0</v>
      </c>
      <c r="I384" s="2">
        <v>232680000</v>
      </c>
      <c r="J384" s="2">
        <v>709665</v>
      </c>
      <c r="K384" s="2">
        <v>0</v>
      </c>
      <c r="L384" s="2">
        <v>709665</v>
      </c>
      <c r="M384" s="2">
        <v>616593</v>
      </c>
      <c r="N384" s="2">
        <v>0</v>
      </c>
      <c r="O384" s="2">
        <v>616593</v>
      </c>
      <c r="P384" s="15">
        <v>0.1</v>
      </c>
      <c r="Q384" s="2">
        <v>0</v>
      </c>
      <c r="R384" s="13">
        <v>0.3</v>
      </c>
      <c r="S384" s="15">
        <v>0</v>
      </c>
      <c r="T384" s="2">
        <v>184977.9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184977.9</v>
      </c>
      <c r="AD384" t="s">
        <v>412</v>
      </c>
    </row>
    <row r="385" spans="1:30" x14ac:dyDescent="0.25">
      <c r="A385" s="20">
        <v>1662</v>
      </c>
      <c r="B385" t="s">
        <v>147</v>
      </c>
      <c r="C385" t="s">
        <v>263</v>
      </c>
      <c r="D385" t="s">
        <v>9</v>
      </c>
      <c r="E385" t="s">
        <v>367</v>
      </c>
      <c r="F385" t="s">
        <v>465</v>
      </c>
      <c r="G385" s="2">
        <v>8576567000</v>
      </c>
      <c r="H385" s="2">
        <v>0</v>
      </c>
      <c r="I385" s="2">
        <v>8576567000</v>
      </c>
      <c r="J385" s="2">
        <v>23038611</v>
      </c>
      <c r="K385" s="2">
        <v>0</v>
      </c>
      <c r="L385" s="2">
        <v>23038611</v>
      </c>
      <c r="M385" s="2">
        <v>19607984.199999999</v>
      </c>
      <c r="N385" s="2">
        <v>0</v>
      </c>
      <c r="O385" s="2">
        <v>19607984.199999999</v>
      </c>
      <c r="P385" s="15">
        <v>0.1</v>
      </c>
      <c r="Q385" s="2">
        <v>0</v>
      </c>
      <c r="R385" s="13">
        <v>0.3</v>
      </c>
      <c r="S385" s="15">
        <v>0</v>
      </c>
      <c r="T385" s="2">
        <v>5882395.2599999998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5882395.2599999998</v>
      </c>
      <c r="AD385" t="s">
        <v>35</v>
      </c>
    </row>
    <row r="386" spans="1:30" x14ac:dyDescent="0.25">
      <c r="A386" s="20">
        <v>1663</v>
      </c>
      <c r="B386" t="s">
        <v>147</v>
      </c>
      <c r="C386" t="s">
        <v>263</v>
      </c>
      <c r="D386" t="s">
        <v>2</v>
      </c>
      <c r="E386" t="s">
        <v>283</v>
      </c>
      <c r="F386" t="s">
        <v>466</v>
      </c>
      <c r="G386" s="2">
        <v>14492895000</v>
      </c>
      <c r="H386" s="2">
        <v>181370000</v>
      </c>
      <c r="I386" s="2">
        <v>14311525000</v>
      </c>
      <c r="J386" s="2">
        <v>37580776</v>
      </c>
      <c r="K386" s="2">
        <v>567231</v>
      </c>
      <c r="L386" s="2">
        <v>37013545</v>
      </c>
      <c r="M386" s="2">
        <v>31783618</v>
      </c>
      <c r="N386" s="2">
        <v>494683</v>
      </c>
      <c r="O386" s="2">
        <v>31288935</v>
      </c>
      <c r="P386" s="15">
        <v>0.1</v>
      </c>
      <c r="Q386" s="2">
        <v>49468.3</v>
      </c>
      <c r="R386" s="13">
        <v>0.3</v>
      </c>
      <c r="S386" s="15">
        <v>0</v>
      </c>
      <c r="T386" s="2">
        <v>9386680.5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9436148.8000000007</v>
      </c>
      <c r="AD386" t="s">
        <v>95</v>
      </c>
    </row>
    <row r="387" spans="1:30" x14ac:dyDescent="0.25">
      <c r="A387" s="20">
        <v>1664</v>
      </c>
      <c r="B387" t="s">
        <v>147</v>
      </c>
      <c r="C387" t="s">
        <v>263</v>
      </c>
      <c r="D387" t="s">
        <v>2</v>
      </c>
      <c r="E387" t="s">
        <v>8</v>
      </c>
      <c r="F387" t="s">
        <v>467</v>
      </c>
      <c r="G387" s="2">
        <v>3430968000</v>
      </c>
      <c r="H387" s="2">
        <v>3235062000</v>
      </c>
      <c r="I387" s="2">
        <v>195906000</v>
      </c>
      <c r="J387" s="2">
        <v>9579339</v>
      </c>
      <c r="K387" s="2">
        <v>8893667</v>
      </c>
      <c r="L387" s="2">
        <v>685672</v>
      </c>
      <c r="M387" s="2">
        <v>8206951.7999999998</v>
      </c>
      <c r="N387" s="2">
        <v>7599642.2000000002</v>
      </c>
      <c r="O387" s="2">
        <v>607309.6</v>
      </c>
      <c r="P387" s="15">
        <v>0.1</v>
      </c>
      <c r="Q387" s="2">
        <v>759964.22</v>
      </c>
      <c r="R387" s="13">
        <v>0.3</v>
      </c>
      <c r="S387" s="15">
        <v>0</v>
      </c>
      <c r="T387" s="2">
        <v>182192.88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942157.1</v>
      </c>
      <c r="AD387" t="s">
        <v>33</v>
      </c>
    </row>
    <row r="388" spans="1:30" x14ac:dyDescent="0.25">
      <c r="A388" s="20">
        <v>1665</v>
      </c>
      <c r="B388" t="s">
        <v>147</v>
      </c>
      <c r="C388" t="s">
        <v>263</v>
      </c>
      <c r="D388" t="s">
        <v>2</v>
      </c>
      <c r="E388" t="s">
        <v>8</v>
      </c>
      <c r="F388" t="s">
        <v>468</v>
      </c>
      <c r="G388" s="2">
        <v>26253052000</v>
      </c>
      <c r="H388" s="2">
        <v>0</v>
      </c>
      <c r="I388" s="2">
        <v>26253052000</v>
      </c>
      <c r="J388" s="2">
        <v>39379601</v>
      </c>
      <c r="K388" s="2">
        <v>0</v>
      </c>
      <c r="L388" s="2">
        <v>39379601</v>
      </c>
      <c r="M388" s="2">
        <v>28878380.199999999</v>
      </c>
      <c r="N388" s="2">
        <v>0</v>
      </c>
      <c r="O388" s="2">
        <v>28878380.199999999</v>
      </c>
      <c r="P388" s="15">
        <v>0.1</v>
      </c>
      <c r="Q388" s="2">
        <v>0</v>
      </c>
      <c r="R388" s="13">
        <v>0.3</v>
      </c>
      <c r="S388" s="15">
        <v>0</v>
      </c>
      <c r="T388" s="2">
        <v>8663514.0600000005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8663514.0600000005</v>
      </c>
      <c r="AD388" t="s">
        <v>33</v>
      </c>
    </row>
    <row r="389" spans="1:30" x14ac:dyDescent="0.25">
      <c r="A389" s="20">
        <v>1666</v>
      </c>
      <c r="B389" t="s">
        <v>147</v>
      </c>
      <c r="C389" t="s">
        <v>263</v>
      </c>
      <c r="D389" t="s">
        <v>2</v>
      </c>
      <c r="E389" t="s">
        <v>200</v>
      </c>
      <c r="F389" t="s">
        <v>469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15">
        <v>0.1</v>
      </c>
      <c r="Q389" s="2">
        <v>0</v>
      </c>
      <c r="R389" s="13">
        <v>0.3</v>
      </c>
      <c r="S389" s="15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0</v>
      </c>
      <c r="AD389" t="s">
        <v>241</v>
      </c>
    </row>
    <row r="390" spans="1:30" x14ac:dyDescent="0.25">
      <c r="A390" s="20">
        <v>1667</v>
      </c>
      <c r="B390" t="s">
        <v>147</v>
      </c>
      <c r="C390" t="s">
        <v>263</v>
      </c>
      <c r="D390" t="s">
        <v>2</v>
      </c>
      <c r="E390" t="s">
        <v>4</v>
      </c>
      <c r="F390" t="s">
        <v>470</v>
      </c>
      <c r="G390" s="2">
        <v>19446151000</v>
      </c>
      <c r="H390" s="2">
        <v>0</v>
      </c>
      <c r="I390" s="2">
        <v>19446151000</v>
      </c>
      <c r="J390" s="2">
        <v>34554360</v>
      </c>
      <c r="K390" s="2">
        <v>0</v>
      </c>
      <c r="L390" s="2">
        <v>34554360</v>
      </c>
      <c r="M390" s="2">
        <v>26775899.600000001</v>
      </c>
      <c r="N390" s="2">
        <v>0</v>
      </c>
      <c r="O390" s="2">
        <v>26775899.600000001</v>
      </c>
      <c r="P390" s="15">
        <v>0.1</v>
      </c>
      <c r="Q390" s="2">
        <v>0</v>
      </c>
      <c r="R390" s="13">
        <v>0.3</v>
      </c>
      <c r="S390" s="15">
        <v>0</v>
      </c>
      <c r="T390" s="2">
        <v>8032769.8799999999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8032769.8799999999</v>
      </c>
      <c r="AD390" t="s">
        <v>250</v>
      </c>
    </row>
    <row r="391" spans="1:30" x14ac:dyDescent="0.25">
      <c r="A391" s="20">
        <v>1670</v>
      </c>
      <c r="B391" t="s">
        <v>147</v>
      </c>
      <c r="C391" t="s">
        <v>263</v>
      </c>
      <c r="D391" t="s">
        <v>2</v>
      </c>
      <c r="E391" t="s">
        <v>538</v>
      </c>
      <c r="F391" t="s">
        <v>471</v>
      </c>
      <c r="G391" s="2">
        <v>437532000</v>
      </c>
      <c r="H391" s="2">
        <v>13560000</v>
      </c>
      <c r="I391" s="2">
        <v>423972000</v>
      </c>
      <c r="J391" s="2">
        <v>1531365</v>
      </c>
      <c r="K391" s="2">
        <v>47460</v>
      </c>
      <c r="L391" s="2">
        <v>1483905</v>
      </c>
      <c r="M391" s="2">
        <v>1356352.2</v>
      </c>
      <c r="N391" s="2">
        <v>42036</v>
      </c>
      <c r="O391" s="2">
        <v>1314316.2</v>
      </c>
      <c r="P391" s="15">
        <v>0.1</v>
      </c>
      <c r="Q391" s="2">
        <v>4203.6000000000004</v>
      </c>
      <c r="R391" s="13">
        <v>0.3</v>
      </c>
      <c r="S391" s="15">
        <v>0</v>
      </c>
      <c r="T391" s="2">
        <v>394294.86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398498.46</v>
      </c>
      <c r="AD391" t="s">
        <v>179</v>
      </c>
    </row>
    <row r="392" spans="1:30" x14ac:dyDescent="0.25">
      <c r="A392" s="20">
        <v>1672</v>
      </c>
      <c r="B392" t="s">
        <v>147</v>
      </c>
      <c r="C392" t="s">
        <v>263</v>
      </c>
      <c r="D392" t="s">
        <v>2</v>
      </c>
      <c r="E392" t="s">
        <v>4</v>
      </c>
      <c r="F392" t="s">
        <v>472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15">
        <v>0.1</v>
      </c>
      <c r="Q392" s="2">
        <v>0</v>
      </c>
      <c r="R392" s="13">
        <v>0.3</v>
      </c>
      <c r="S392" s="15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0</v>
      </c>
      <c r="AD392" t="s">
        <v>250</v>
      </c>
    </row>
    <row r="393" spans="1:30" x14ac:dyDescent="0.25">
      <c r="A393" s="20">
        <v>1673</v>
      </c>
      <c r="B393" t="s">
        <v>147</v>
      </c>
      <c r="C393" t="s">
        <v>263</v>
      </c>
      <c r="D393" t="s">
        <v>2</v>
      </c>
      <c r="E393" t="s">
        <v>8</v>
      </c>
      <c r="F393" t="s">
        <v>473</v>
      </c>
      <c r="G393" s="2">
        <v>73778826000</v>
      </c>
      <c r="H393" s="2">
        <v>0</v>
      </c>
      <c r="I393" s="2">
        <v>73778826000</v>
      </c>
      <c r="J393" s="2">
        <v>111382105</v>
      </c>
      <c r="K393" s="2">
        <v>0</v>
      </c>
      <c r="L393" s="2">
        <v>111382105</v>
      </c>
      <c r="M393" s="2">
        <v>81870574.599999994</v>
      </c>
      <c r="N393" s="2">
        <v>0</v>
      </c>
      <c r="O393" s="2">
        <v>81870574.599999994</v>
      </c>
      <c r="P393" s="15">
        <v>0.1</v>
      </c>
      <c r="Q393" s="2">
        <v>0</v>
      </c>
      <c r="R393" s="13">
        <v>0.3</v>
      </c>
      <c r="S393" s="15">
        <v>0</v>
      </c>
      <c r="T393" s="2">
        <v>24561172.379999999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24561172.379999999</v>
      </c>
      <c r="AD393" t="s">
        <v>14</v>
      </c>
    </row>
    <row r="394" spans="1:30" x14ac:dyDescent="0.25">
      <c r="A394" s="20">
        <v>1674</v>
      </c>
      <c r="B394" t="s">
        <v>147</v>
      </c>
      <c r="C394" t="s">
        <v>263</v>
      </c>
      <c r="D394" t="s">
        <v>2</v>
      </c>
      <c r="E394" t="s">
        <v>200</v>
      </c>
      <c r="F394" t="s">
        <v>474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15">
        <v>0.1</v>
      </c>
      <c r="Q394" s="2">
        <v>0</v>
      </c>
      <c r="R394" s="13">
        <v>0.3</v>
      </c>
      <c r="S394" s="15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0</v>
      </c>
      <c r="AD394" t="s">
        <v>241</v>
      </c>
    </row>
    <row r="395" spans="1:30" x14ac:dyDescent="0.25">
      <c r="A395" s="20">
        <v>1676</v>
      </c>
      <c r="B395" t="s">
        <v>147</v>
      </c>
      <c r="C395" t="s">
        <v>263</v>
      </c>
      <c r="D395" t="s">
        <v>9</v>
      </c>
      <c r="E395" t="s">
        <v>15</v>
      </c>
      <c r="F395" t="s">
        <v>475</v>
      </c>
      <c r="G395" s="2">
        <v>5928804000</v>
      </c>
      <c r="H395" s="2">
        <v>0</v>
      </c>
      <c r="I395" s="2">
        <v>5928804000</v>
      </c>
      <c r="J395" s="2">
        <v>19090262</v>
      </c>
      <c r="K395" s="2">
        <v>0</v>
      </c>
      <c r="L395" s="2">
        <v>19090262</v>
      </c>
      <c r="M395" s="2">
        <v>16718740.4</v>
      </c>
      <c r="N395" s="2">
        <v>0</v>
      </c>
      <c r="O395" s="2">
        <v>16718740.4</v>
      </c>
      <c r="P395" s="15">
        <v>0.1</v>
      </c>
      <c r="Q395" s="2">
        <v>0</v>
      </c>
      <c r="R395" s="13">
        <v>0.3</v>
      </c>
      <c r="S395" s="15">
        <v>0</v>
      </c>
      <c r="T395" s="2">
        <v>5015622.12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5015622.12</v>
      </c>
      <c r="AD395" t="s">
        <v>26</v>
      </c>
    </row>
    <row r="396" spans="1:30" x14ac:dyDescent="0.25">
      <c r="A396" s="20">
        <v>1678</v>
      </c>
      <c r="B396" t="s">
        <v>147</v>
      </c>
      <c r="C396" t="s">
        <v>263</v>
      </c>
      <c r="D396" t="s">
        <v>2</v>
      </c>
      <c r="E396" t="s">
        <v>200</v>
      </c>
      <c r="F396" t="s">
        <v>476</v>
      </c>
      <c r="G396" s="2">
        <v>1278456000</v>
      </c>
      <c r="H396" s="2">
        <v>0</v>
      </c>
      <c r="I396" s="2">
        <v>1278456000</v>
      </c>
      <c r="J396" s="2">
        <v>3630232</v>
      </c>
      <c r="K396" s="2">
        <v>0</v>
      </c>
      <c r="L396" s="2">
        <v>3630232</v>
      </c>
      <c r="M396" s="2">
        <v>3118849.6</v>
      </c>
      <c r="N396" s="2">
        <v>0</v>
      </c>
      <c r="O396" s="2">
        <v>3118849.6</v>
      </c>
      <c r="P396" s="15">
        <v>0.1</v>
      </c>
      <c r="Q396" s="2">
        <v>0</v>
      </c>
      <c r="R396" s="13">
        <v>0.3</v>
      </c>
      <c r="S396" s="15">
        <v>0</v>
      </c>
      <c r="T396" s="2">
        <v>935654.88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935654.88</v>
      </c>
      <c r="AD396" t="s">
        <v>241</v>
      </c>
    </row>
    <row r="397" spans="1:30" x14ac:dyDescent="0.25">
      <c r="A397" s="20">
        <v>1679</v>
      </c>
      <c r="B397" t="s">
        <v>147</v>
      </c>
      <c r="C397" t="s">
        <v>263</v>
      </c>
      <c r="D397" t="s">
        <v>2</v>
      </c>
      <c r="E397" t="s">
        <v>200</v>
      </c>
      <c r="F397" t="s">
        <v>477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184</v>
      </c>
    </row>
    <row r="398" spans="1:30" x14ac:dyDescent="0.25">
      <c r="A398" s="20">
        <v>1680</v>
      </c>
      <c r="B398" t="s">
        <v>147</v>
      </c>
      <c r="C398" t="s">
        <v>263</v>
      </c>
      <c r="D398" t="s">
        <v>2</v>
      </c>
      <c r="E398" t="s">
        <v>4</v>
      </c>
      <c r="F398" t="s">
        <v>478</v>
      </c>
      <c r="G398" s="2">
        <v>55500000</v>
      </c>
      <c r="H398" s="2">
        <v>0</v>
      </c>
      <c r="I398" s="2">
        <v>55500000</v>
      </c>
      <c r="J398" s="2">
        <v>194251</v>
      </c>
      <c r="K398" s="2">
        <v>0</v>
      </c>
      <c r="L398" s="2">
        <v>194251</v>
      </c>
      <c r="M398" s="2">
        <v>172051</v>
      </c>
      <c r="N398" s="2">
        <v>0</v>
      </c>
      <c r="O398" s="2">
        <v>172051</v>
      </c>
      <c r="P398" s="15">
        <v>0.1</v>
      </c>
      <c r="Q398" s="2">
        <v>0</v>
      </c>
      <c r="R398" s="13">
        <v>0.3</v>
      </c>
      <c r="S398" s="15">
        <v>0</v>
      </c>
      <c r="T398" s="2">
        <v>51615.3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51615.3</v>
      </c>
      <c r="AD398" t="s">
        <v>215</v>
      </c>
    </row>
    <row r="399" spans="1:30" x14ac:dyDescent="0.25">
      <c r="A399" s="20">
        <v>1682</v>
      </c>
      <c r="B399" t="s">
        <v>147</v>
      </c>
      <c r="C399" t="s">
        <v>263</v>
      </c>
      <c r="D399" t="s">
        <v>2</v>
      </c>
      <c r="E399" t="s">
        <v>283</v>
      </c>
      <c r="F399" t="s">
        <v>479</v>
      </c>
      <c r="G399" s="2">
        <v>3614058000</v>
      </c>
      <c r="H399" s="2">
        <v>0</v>
      </c>
      <c r="I399" s="2">
        <v>3614058000</v>
      </c>
      <c r="J399" s="2">
        <v>7567158</v>
      </c>
      <c r="K399" s="2">
        <v>0</v>
      </c>
      <c r="L399" s="2">
        <v>7567158</v>
      </c>
      <c r="M399" s="2">
        <v>6121534.7999999998</v>
      </c>
      <c r="N399" s="2">
        <v>0</v>
      </c>
      <c r="O399" s="2">
        <v>6121534.7999999998</v>
      </c>
      <c r="P399" s="15">
        <v>0.1</v>
      </c>
      <c r="Q399" s="2">
        <v>0</v>
      </c>
      <c r="R399" s="13">
        <v>0.3</v>
      </c>
      <c r="S399" s="15">
        <v>0</v>
      </c>
      <c r="T399" s="2">
        <v>1836460.44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1836460.44</v>
      </c>
      <c r="AD399" t="s">
        <v>429</v>
      </c>
    </row>
    <row r="400" spans="1:30" x14ac:dyDescent="0.25">
      <c r="A400" s="20">
        <v>1684</v>
      </c>
      <c r="B400" t="s">
        <v>147</v>
      </c>
      <c r="C400" t="s">
        <v>264</v>
      </c>
      <c r="D400" t="s">
        <v>2</v>
      </c>
      <c r="E400" t="s">
        <v>284</v>
      </c>
      <c r="F400" t="s">
        <v>480</v>
      </c>
      <c r="G400" s="2">
        <v>9819183000</v>
      </c>
      <c r="H400" s="2">
        <v>0</v>
      </c>
      <c r="I400" s="2">
        <v>9819183000</v>
      </c>
      <c r="J400" s="2">
        <v>16560849</v>
      </c>
      <c r="K400" s="2">
        <v>0</v>
      </c>
      <c r="L400" s="2">
        <v>16560849</v>
      </c>
      <c r="M400" s="2">
        <v>12633175.800000001</v>
      </c>
      <c r="N400" s="2">
        <v>0</v>
      </c>
      <c r="O400" s="2">
        <v>12633175.800000001</v>
      </c>
      <c r="P400" s="15">
        <v>0</v>
      </c>
      <c r="Q400" s="2">
        <v>0</v>
      </c>
      <c r="R400" s="13">
        <v>0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87</v>
      </c>
    </row>
    <row r="401" spans="1:30" x14ac:dyDescent="0.25">
      <c r="A401" s="20">
        <v>1685</v>
      </c>
      <c r="B401" t="s">
        <v>147</v>
      </c>
      <c r="C401" t="s">
        <v>263</v>
      </c>
      <c r="D401" t="s">
        <v>2</v>
      </c>
      <c r="E401" t="s">
        <v>4</v>
      </c>
      <c r="F401" t="s">
        <v>481</v>
      </c>
      <c r="G401" s="2">
        <v>1686017000</v>
      </c>
      <c r="H401" s="2">
        <v>0</v>
      </c>
      <c r="I401" s="2">
        <v>1686017000</v>
      </c>
      <c r="J401" s="2">
        <v>4316747</v>
      </c>
      <c r="K401" s="2">
        <v>0</v>
      </c>
      <c r="L401" s="2">
        <v>4316747</v>
      </c>
      <c r="M401" s="2">
        <v>3642340.2</v>
      </c>
      <c r="N401" s="2">
        <v>0</v>
      </c>
      <c r="O401" s="2">
        <v>3642340.2</v>
      </c>
      <c r="P401" s="15">
        <v>0.1</v>
      </c>
      <c r="Q401" s="2">
        <v>0</v>
      </c>
      <c r="R401" s="13">
        <v>0.3</v>
      </c>
      <c r="S401" s="15">
        <v>0</v>
      </c>
      <c r="T401" s="2">
        <v>1092702.06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1092702.06</v>
      </c>
      <c r="AD401" t="s">
        <v>215</v>
      </c>
    </row>
    <row r="402" spans="1:30" x14ac:dyDescent="0.25">
      <c r="A402" s="20">
        <v>1686</v>
      </c>
      <c r="B402" t="s">
        <v>147</v>
      </c>
      <c r="C402" t="s">
        <v>263</v>
      </c>
      <c r="D402" t="s">
        <v>2</v>
      </c>
      <c r="E402" t="s">
        <v>283</v>
      </c>
      <c r="F402" t="s">
        <v>482</v>
      </c>
      <c r="G402" s="2">
        <v>5022760000</v>
      </c>
      <c r="H402" s="2">
        <v>585750000</v>
      </c>
      <c r="I402" s="2">
        <v>4437010000</v>
      </c>
      <c r="J402" s="2">
        <v>16185018</v>
      </c>
      <c r="K402" s="2">
        <v>1796000</v>
      </c>
      <c r="L402" s="2">
        <v>14389018</v>
      </c>
      <c r="M402" s="2">
        <v>14175914</v>
      </c>
      <c r="N402" s="2">
        <v>1561700</v>
      </c>
      <c r="O402" s="2">
        <v>12614214</v>
      </c>
      <c r="P402" s="15">
        <v>0.1</v>
      </c>
      <c r="Q402" s="2">
        <v>156170</v>
      </c>
      <c r="R402" s="13">
        <v>0.3</v>
      </c>
      <c r="S402" s="15">
        <v>0</v>
      </c>
      <c r="T402" s="2">
        <v>3784264.2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3940434.2</v>
      </c>
      <c r="AD402" t="s">
        <v>95</v>
      </c>
    </row>
    <row r="403" spans="1:30" x14ac:dyDescent="0.25">
      <c r="A403" s="20">
        <v>1687</v>
      </c>
      <c r="B403" t="s">
        <v>147</v>
      </c>
      <c r="C403" t="s">
        <v>263</v>
      </c>
      <c r="D403" t="s">
        <v>2</v>
      </c>
      <c r="E403" t="s">
        <v>284</v>
      </c>
      <c r="F403" t="s">
        <v>443</v>
      </c>
      <c r="G403" s="2">
        <v>287438000</v>
      </c>
      <c r="H403" s="2">
        <v>0</v>
      </c>
      <c r="I403" s="2">
        <v>287438000</v>
      </c>
      <c r="J403" s="2">
        <v>1006034</v>
      </c>
      <c r="K403" s="2">
        <v>0</v>
      </c>
      <c r="L403" s="2">
        <v>1006034</v>
      </c>
      <c r="M403" s="2">
        <v>891058.8</v>
      </c>
      <c r="N403" s="2">
        <v>0</v>
      </c>
      <c r="O403" s="2">
        <v>891058.8</v>
      </c>
      <c r="P403" s="15">
        <v>0.1</v>
      </c>
      <c r="Q403" s="2">
        <v>0</v>
      </c>
      <c r="R403" s="13">
        <v>0.3</v>
      </c>
      <c r="S403" s="15">
        <v>0</v>
      </c>
      <c r="T403" s="2">
        <v>267317.64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267317.64</v>
      </c>
      <c r="AD403" t="s">
        <v>87</v>
      </c>
    </row>
    <row r="404" spans="1:30" x14ac:dyDescent="0.25">
      <c r="A404" s="20">
        <v>1688</v>
      </c>
      <c r="B404" t="s">
        <v>147</v>
      </c>
      <c r="C404" t="s">
        <v>263</v>
      </c>
      <c r="D404" t="s">
        <v>2</v>
      </c>
      <c r="E404" t="s">
        <v>200</v>
      </c>
      <c r="F404" t="s">
        <v>483</v>
      </c>
      <c r="G404" s="2">
        <v>120186980000</v>
      </c>
      <c r="H404" s="2">
        <v>0</v>
      </c>
      <c r="I404" s="2">
        <v>120186980000</v>
      </c>
      <c r="J404" s="2">
        <v>187697863</v>
      </c>
      <c r="K404" s="2">
        <v>0</v>
      </c>
      <c r="L404" s="2">
        <v>187697863</v>
      </c>
      <c r="M404" s="2">
        <v>139623071</v>
      </c>
      <c r="N404" s="2">
        <v>0</v>
      </c>
      <c r="O404" s="2">
        <v>139623071</v>
      </c>
      <c r="P404" s="15">
        <v>0.1</v>
      </c>
      <c r="Q404" s="2">
        <v>0</v>
      </c>
      <c r="R404" s="13">
        <v>0.3</v>
      </c>
      <c r="S404" s="15">
        <v>0</v>
      </c>
      <c r="T404" s="2">
        <v>41886921.299999997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41886921.299999997</v>
      </c>
      <c r="AD404" t="s">
        <v>241</v>
      </c>
    </row>
    <row r="405" spans="1:30" x14ac:dyDescent="0.25">
      <c r="A405" s="20">
        <v>1689</v>
      </c>
      <c r="B405" t="s">
        <v>147</v>
      </c>
      <c r="C405" t="s">
        <v>263</v>
      </c>
      <c r="D405" t="s">
        <v>9</v>
      </c>
      <c r="E405" t="s">
        <v>368</v>
      </c>
      <c r="F405" t="s">
        <v>484</v>
      </c>
      <c r="G405" s="2">
        <v>30920890000</v>
      </c>
      <c r="H405" s="2">
        <v>0</v>
      </c>
      <c r="I405" s="2">
        <v>30920890000</v>
      </c>
      <c r="J405" s="2">
        <v>53437386</v>
      </c>
      <c r="K405" s="2">
        <v>0</v>
      </c>
      <c r="L405" s="2">
        <v>53437386</v>
      </c>
      <c r="M405" s="2">
        <v>41069030</v>
      </c>
      <c r="N405" s="2">
        <v>0</v>
      </c>
      <c r="O405" s="2">
        <v>41069030</v>
      </c>
      <c r="P405" s="15">
        <v>0.1</v>
      </c>
      <c r="Q405" s="2">
        <v>0</v>
      </c>
      <c r="R405" s="13">
        <v>0.3</v>
      </c>
      <c r="S405" s="15">
        <v>0</v>
      </c>
      <c r="T405" s="2">
        <v>12320709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12320709</v>
      </c>
      <c r="AD405" t="s">
        <v>39</v>
      </c>
    </row>
    <row r="406" spans="1:30" x14ac:dyDescent="0.25">
      <c r="A406" s="20">
        <v>1690</v>
      </c>
      <c r="B406" t="s">
        <v>147</v>
      </c>
      <c r="C406" t="s">
        <v>263</v>
      </c>
      <c r="D406" t="s">
        <v>9</v>
      </c>
      <c r="E406" t="s">
        <v>367</v>
      </c>
      <c r="F406" t="s">
        <v>485</v>
      </c>
      <c r="G406" s="2">
        <v>1805480000</v>
      </c>
      <c r="H406" s="2">
        <v>0</v>
      </c>
      <c r="I406" s="2">
        <v>1805480000</v>
      </c>
      <c r="J406" s="2">
        <v>5482433</v>
      </c>
      <c r="K406" s="2">
        <v>0</v>
      </c>
      <c r="L406" s="2">
        <v>5482433</v>
      </c>
      <c r="M406" s="2">
        <v>4760241</v>
      </c>
      <c r="N406" s="2">
        <v>0</v>
      </c>
      <c r="O406" s="2">
        <v>4760241</v>
      </c>
      <c r="P406" s="15">
        <v>0.1</v>
      </c>
      <c r="Q406" s="2">
        <v>0</v>
      </c>
      <c r="R406" s="13">
        <v>0.3</v>
      </c>
      <c r="S406" s="15">
        <v>0</v>
      </c>
      <c r="T406" s="2">
        <v>1428072.3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18">
        <v>0</v>
      </c>
      <c r="AC406" s="4">
        <v>1428072.3</v>
      </c>
      <c r="AD406" t="s">
        <v>35</v>
      </c>
    </row>
    <row r="407" spans="1:30" x14ac:dyDescent="0.25">
      <c r="A407" s="20">
        <v>1691</v>
      </c>
      <c r="B407" t="s">
        <v>147</v>
      </c>
      <c r="C407" t="s">
        <v>263</v>
      </c>
      <c r="D407" t="s">
        <v>2</v>
      </c>
      <c r="E407" t="s">
        <v>200</v>
      </c>
      <c r="F407" t="s">
        <v>487</v>
      </c>
      <c r="G407" s="2">
        <v>259102000</v>
      </c>
      <c r="H407" s="2">
        <v>0</v>
      </c>
      <c r="I407" s="2">
        <v>259102000</v>
      </c>
      <c r="J407" s="2">
        <v>906862</v>
      </c>
      <c r="K407" s="2">
        <v>0</v>
      </c>
      <c r="L407" s="2">
        <v>906862</v>
      </c>
      <c r="M407" s="2">
        <v>803221.2</v>
      </c>
      <c r="N407" s="2">
        <v>0</v>
      </c>
      <c r="O407" s="2">
        <v>803221.2</v>
      </c>
      <c r="P407" s="15">
        <v>0.1</v>
      </c>
      <c r="Q407" s="2">
        <v>0</v>
      </c>
      <c r="R407" s="13">
        <v>0.3</v>
      </c>
      <c r="S407" s="15">
        <v>0</v>
      </c>
      <c r="T407" s="2">
        <v>240966.36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240966.36</v>
      </c>
      <c r="AD407" t="s">
        <v>241</v>
      </c>
    </row>
    <row r="408" spans="1:30" x14ac:dyDescent="0.25">
      <c r="A408" s="20">
        <v>1692</v>
      </c>
      <c r="B408" t="s">
        <v>147</v>
      </c>
      <c r="C408" t="s">
        <v>263</v>
      </c>
      <c r="D408" t="s">
        <v>2</v>
      </c>
      <c r="E408" t="s">
        <v>538</v>
      </c>
      <c r="F408" t="s">
        <v>488</v>
      </c>
      <c r="G408" s="2">
        <v>11302901000</v>
      </c>
      <c r="H408" s="2">
        <v>1681711000</v>
      </c>
      <c r="I408" s="2">
        <v>9621190000</v>
      </c>
      <c r="J408" s="2">
        <v>26686105</v>
      </c>
      <c r="K408" s="2">
        <v>4816596</v>
      </c>
      <c r="L408" s="2">
        <v>21869509</v>
      </c>
      <c r="M408" s="2">
        <v>22164944.600000001</v>
      </c>
      <c r="N408" s="2">
        <v>4143911.6</v>
      </c>
      <c r="O408" s="2">
        <v>18021033</v>
      </c>
      <c r="P408" s="15">
        <v>0.1</v>
      </c>
      <c r="Q408" s="2">
        <v>414391.16</v>
      </c>
      <c r="R408" s="13">
        <v>0.3</v>
      </c>
      <c r="S408" s="15">
        <v>0</v>
      </c>
      <c r="T408" s="2">
        <v>5406309.9000000004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5820701.0599999996</v>
      </c>
      <c r="AD408" t="s">
        <v>179</v>
      </c>
    </row>
    <row r="409" spans="1:30" x14ac:dyDescent="0.25">
      <c r="A409" s="20">
        <v>1694</v>
      </c>
      <c r="B409" t="s">
        <v>147</v>
      </c>
      <c r="C409" t="s">
        <v>263</v>
      </c>
      <c r="D409" t="s">
        <v>2</v>
      </c>
      <c r="E409" t="s">
        <v>538</v>
      </c>
      <c r="F409" t="s">
        <v>489</v>
      </c>
      <c r="G409" s="2">
        <v>6712677000</v>
      </c>
      <c r="H409" s="2">
        <v>0</v>
      </c>
      <c r="I409" s="2">
        <v>6712677000</v>
      </c>
      <c r="J409" s="2">
        <v>18300875</v>
      </c>
      <c r="K409" s="2">
        <v>0</v>
      </c>
      <c r="L409" s="2">
        <v>18300875</v>
      </c>
      <c r="M409" s="2">
        <v>15615804.199999999</v>
      </c>
      <c r="N409" s="2">
        <v>0</v>
      </c>
      <c r="O409" s="2">
        <v>15615804.199999999</v>
      </c>
      <c r="P409" s="15">
        <v>0.1</v>
      </c>
      <c r="Q409" s="2">
        <v>0</v>
      </c>
      <c r="R409" s="13">
        <v>0.3</v>
      </c>
      <c r="S409" s="15">
        <v>0</v>
      </c>
      <c r="T409" s="2">
        <v>4684741.26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4684741.26</v>
      </c>
      <c r="AD409" t="s">
        <v>179</v>
      </c>
    </row>
    <row r="410" spans="1:30" x14ac:dyDescent="0.25">
      <c r="A410" s="20">
        <v>1695</v>
      </c>
      <c r="B410" t="s">
        <v>147</v>
      </c>
      <c r="C410" t="s">
        <v>263</v>
      </c>
      <c r="D410" t="s">
        <v>2</v>
      </c>
      <c r="E410" t="s">
        <v>200</v>
      </c>
      <c r="F410" t="s">
        <v>490</v>
      </c>
      <c r="G410" s="2">
        <v>62491000</v>
      </c>
      <c r="H410" s="2">
        <v>0</v>
      </c>
      <c r="I410" s="2">
        <v>62491000</v>
      </c>
      <c r="J410" s="2">
        <v>218721</v>
      </c>
      <c r="K410" s="2">
        <v>0</v>
      </c>
      <c r="L410" s="2">
        <v>218721</v>
      </c>
      <c r="M410" s="2">
        <v>193724.6</v>
      </c>
      <c r="N410" s="2">
        <v>0</v>
      </c>
      <c r="O410" s="2">
        <v>193724.6</v>
      </c>
      <c r="P410" s="15">
        <v>0.1</v>
      </c>
      <c r="Q410" s="2">
        <v>0</v>
      </c>
      <c r="R410" s="13">
        <v>0.3</v>
      </c>
      <c r="S410" s="15">
        <v>0</v>
      </c>
      <c r="T410" s="2">
        <v>58117.38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58117.38</v>
      </c>
      <c r="AD410" t="s">
        <v>184</v>
      </c>
    </row>
    <row r="411" spans="1:30" x14ac:dyDescent="0.25">
      <c r="A411" s="20">
        <v>1696</v>
      </c>
      <c r="B411" t="s">
        <v>147</v>
      </c>
      <c r="C411" t="s">
        <v>263</v>
      </c>
      <c r="D411" t="s">
        <v>2</v>
      </c>
      <c r="E411" t="s">
        <v>317</v>
      </c>
      <c r="F411" t="s">
        <v>491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0.1</v>
      </c>
      <c r="Q411" s="2">
        <v>0</v>
      </c>
      <c r="R411" s="13">
        <v>0.3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326</v>
      </c>
    </row>
    <row r="412" spans="1:30" x14ac:dyDescent="0.25">
      <c r="A412" s="20">
        <v>1697</v>
      </c>
      <c r="B412" t="s">
        <v>147</v>
      </c>
      <c r="C412" t="s">
        <v>263</v>
      </c>
      <c r="D412" t="s">
        <v>2</v>
      </c>
      <c r="E412" t="s">
        <v>200</v>
      </c>
      <c r="F412" t="s">
        <v>492</v>
      </c>
      <c r="G412" s="2">
        <v>1136863000</v>
      </c>
      <c r="H412" s="2">
        <v>0</v>
      </c>
      <c r="I412" s="2">
        <v>1136863000</v>
      </c>
      <c r="J412" s="2">
        <v>3631283</v>
      </c>
      <c r="K412" s="2">
        <v>0</v>
      </c>
      <c r="L412" s="2">
        <v>3631283</v>
      </c>
      <c r="M412" s="2">
        <v>3176537.8</v>
      </c>
      <c r="N412" s="2">
        <v>0</v>
      </c>
      <c r="O412" s="2">
        <v>3176537.8</v>
      </c>
      <c r="P412" s="15">
        <v>0.1</v>
      </c>
      <c r="Q412" s="2">
        <v>0</v>
      </c>
      <c r="R412" s="13">
        <v>0.3</v>
      </c>
      <c r="S412" s="15">
        <v>0</v>
      </c>
      <c r="T412" s="2">
        <v>952961.34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952961.34</v>
      </c>
      <c r="AD412" t="s">
        <v>241</v>
      </c>
    </row>
    <row r="413" spans="1:30" x14ac:dyDescent="0.25">
      <c r="A413" s="20">
        <v>1699</v>
      </c>
      <c r="B413" t="s">
        <v>147</v>
      </c>
      <c r="C413" t="s">
        <v>263</v>
      </c>
      <c r="D413" t="s">
        <v>9</v>
      </c>
      <c r="E413" t="s">
        <v>367</v>
      </c>
      <c r="F413" t="s">
        <v>493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15">
        <v>0.1</v>
      </c>
      <c r="Q413" s="2">
        <v>0</v>
      </c>
      <c r="R413" s="13">
        <v>0.3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35</v>
      </c>
    </row>
    <row r="414" spans="1:30" x14ac:dyDescent="0.25">
      <c r="A414" s="20">
        <v>1700</v>
      </c>
      <c r="B414" t="s">
        <v>147</v>
      </c>
      <c r="C414" t="s">
        <v>263</v>
      </c>
      <c r="D414" t="s">
        <v>9</v>
      </c>
      <c r="E414" t="s">
        <v>15</v>
      </c>
      <c r="F414" t="s">
        <v>494</v>
      </c>
      <c r="G414" s="2">
        <v>890643000</v>
      </c>
      <c r="H414" s="2">
        <v>0</v>
      </c>
      <c r="I414" s="2">
        <v>890643000</v>
      </c>
      <c r="J414" s="2">
        <v>2844926</v>
      </c>
      <c r="K414" s="2">
        <v>0</v>
      </c>
      <c r="L414" s="2">
        <v>2844926</v>
      </c>
      <c r="M414" s="2">
        <v>2488668.7999999998</v>
      </c>
      <c r="N414" s="2">
        <v>0</v>
      </c>
      <c r="O414" s="2">
        <v>2488668.7999999998</v>
      </c>
      <c r="P414" s="15">
        <v>0.1</v>
      </c>
      <c r="Q414" s="2">
        <v>0</v>
      </c>
      <c r="R414" s="13">
        <v>0.3</v>
      </c>
      <c r="S414" s="15">
        <v>0</v>
      </c>
      <c r="T414" s="2">
        <v>746600.64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746600.64</v>
      </c>
      <c r="AD414" t="s">
        <v>19</v>
      </c>
    </row>
    <row r="415" spans="1:30" x14ac:dyDescent="0.25">
      <c r="A415" s="20">
        <v>1701</v>
      </c>
      <c r="B415" t="s">
        <v>147</v>
      </c>
      <c r="C415" t="s">
        <v>263</v>
      </c>
      <c r="D415" t="s">
        <v>2</v>
      </c>
      <c r="E415" t="s">
        <v>284</v>
      </c>
      <c r="F415" t="s">
        <v>495</v>
      </c>
      <c r="G415" s="2">
        <v>16883817000</v>
      </c>
      <c r="H415" s="2">
        <v>0</v>
      </c>
      <c r="I415" s="2">
        <v>16883817000</v>
      </c>
      <c r="J415" s="2">
        <v>25325746</v>
      </c>
      <c r="K415" s="2">
        <v>0</v>
      </c>
      <c r="L415" s="2">
        <v>25325746</v>
      </c>
      <c r="M415" s="2">
        <v>18572219.199999999</v>
      </c>
      <c r="N415" s="2">
        <v>0</v>
      </c>
      <c r="O415" s="2">
        <v>18572219.199999999</v>
      </c>
      <c r="P415" s="15">
        <v>0.1</v>
      </c>
      <c r="Q415" s="2">
        <v>0</v>
      </c>
      <c r="R415" s="13">
        <v>0.3</v>
      </c>
      <c r="S415" s="15">
        <v>0</v>
      </c>
      <c r="T415" s="2">
        <v>5571665.7599999998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5571665.7599999998</v>
      </c>
      <c r="AD415" t="s">
        <v>192</v>
      </c>
    </row>
    <row r="416" spans="1:30" x14ac:dyDescent="0.25">
      <c r="A416" s="20">
        <v>1702</v>
      </c>
      <c r="B416" t="s">
        <v>147</v>
      </c>
      <c r="C416" t="s">
        <v>263</v>
      </c>
      <c r="D416" t="s">
        <v>9</v>
      </c>
      <c r="E416" t="s">
        <v>27</v>
      </c>
      <c r="F416" t="s">
        <v>496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15">
        <v>0.1</v>
      </c>
      <c r="Q416" s="2">
        <v>0</v>
      </c>
      <c r="R416" s="13">
        <v>0.3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28</v>
      </c>
    </row>
    <row r="417" spans="1:30" x14ac:dyDescent="0.25">
      <c r="A417" s="20">
        <v>1703</v>
      </c>
      <c r="B417" t="s">
        <v>147</v>
      </c>
      <c r="C417" t="s">
        <v>264</v>
      </c>
      <c r="D417" t="s">
        <v>2</v>
      </c>
      <c r="E417" t="s">
        <v>317</v>
      </c>
      <c r="F417" t="s">
        <v>497</v>
      </c>
      <c r="G417" s="2">
        <v>61041096000</v>
      </c>
      <c r="H417" s="2">
        <v>0</v>
      </c>
      <c r="I417" s="2">
        <v>61041096000</v>
      </c>
      <c r="J417" s="2">
        <v>95597305</v>
      </c>
      <c r="K417" s="2">
        <v>0</v>
      </c>
      <c r="L417" s="2">
        <v>95597305</v>
      </c>
      <c r="M417" s="2">
        <v>71180866.599999994</v>
      </c>
      <c r="N417" s="2">
        <v>0</v>
      </c>
      <c r="O417" s="2">
        <v>71180866.599999994</v>
      </c>
      <c r="P417" s="15">
        <v>0.1</v>
      </c>
      <c r="Q417" s="2">
        <v>0</v>
      </c>
      <c r="R417" s="13">
        <v>0.2</v>
      </c>
      <c r="S417" s="15">
        <v>0</v>
      </c>
      <c r="T417" s="2">
        <v>14236173.32</v>
      </c>
      <c r="U417" s="2">
        <v>4000000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18236173.32</v>
      </c>
      <c r="AD417" t="s">
        <v>326</v>
      </c>
    </row>
    <row r="418" spans="1:30" x14ac:dyDescent="0.25">
      <c r="A418" s="20">
        <v>1704</v>
      </c>
      <c r="B418" t="s">
        <v>147</v>
      </c>
      <c r="C418" t="s">
        <v>263</v>
      </c>
      <c r="D418" t="s">
        <v>2</v>
      </c>
      <c r="E418" t="s">
        <v>317</v>
      </c>
      <c r="F418" t="s">
        <v>498</v>
      </c>
      <c r="G418" s="2">
        <v>1192500</v>
      </c>
      <c r="H418" s="2">
        <v>0</v>
      </c>
      <c r="I418" s="2">
        <v>1192500</v>
      </c>
      <c r="J418" s="2">
        <v>4176</v>
      </c>
      <c r="K418" s="2">
        <v>0</v>
      </c>
      <c r="L418" s="2">
        <v>4176</v>
      </c>
      <c r="M418" s="2">
        <v>3699</v>
      </c>
      <c r="N418" s="2">
        <v>0</v>
      </c>
      <c r="O418" s="2">
        <v>3699</v>
      </c>
      <c r="P418" s="15">
        <v>0.1</v>
      </c>
      <c r="Q418" s="2">
        <v>0</v>
      </c>
      <c r="R418" s="13">
        <v>0.3</v>
      </c>
      <c r="S418" s="15">
        <v>0</v>
      </c>
      <c r="T418" s="2">
        <v>1109.7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1109.7</v>
      </c>
      <c r="AD418" t="s">
        <v>325</v>
      </c>
    </row>
    <row r="419" spans="1:30" x14ac:dyDescent="0.25">
      <c r="A419" s="20">
        <v>1705</v>
      </c>
      <c r="B419" t="s">
        <v>147</v>
      </c>
      <c r="C419" t="s">
        <v>263</v>
      </c>
      <c r="D419" t="s">
        <v>2</v>
      </c>
      <c r="E419" t="s">
        <v>200</v>
      </c>
      <c r="F419" t="s">
        <v>499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15">
        <v>0.1</v>
      </c>
      <c r="Q419" s="2">
        <v>0</v>
      </c>
      <c r="R419" s="13">
        <v>0.3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184</v>
      </c>
    </row>
    <row r="420" spans="1:30" x14ac:dyDescent="0.25">
      <c r="A420" s="20">
        <v>1706</v>
      </c>
      <c r="B420" t="s">
        <v>147</v>
      </c>
      <c r="C420" t="s">
        <v>263</v>
      </c>
      <c r="D420" t="s">
        <v>2</v>
      </c>
      <c r="E420" t="s">
        <v>8</v>
      </c>
      <c r="F420" t="s">
        <v>500</v>
      </c>
      <c r="G420" s="2">
        <v>5829536000</v>
      </c>
      <c r="H420" s="2">
        <v>0</v>
      </c>
      <c r="I420" s="2">
        <v>5829536000</v>
      </c>
      <c r="J420" s="2">
        <v>16366949</v>
      </c>
      <c r="K420" s="2">
        <v>0</v>
      </c>
      <c r="L420" s="2">
        <v>16366949</v>
      </c>
      <c r="M420" s="2">
        <v>14035134.6</v>
      </c>
      <c r="N420" s="2">
        <v>0</v>
      </c>
      <c r="O420" s="2">
        <v>14035134.6</v>
      </c>
      <c r="P420" s="15">
        <v>0.1</v>
      </c>
      <c r="Q420" s="2">
        <v>0</v>
      </c>
      <c r="R420" s="13">
        <v>0.3</v>
      </c>
      <c r="S420" s="15">
        <v>0</v>
      </c>
      <c r="T420" s="2">
        <v>4210540.38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4210540.38</v>
      </c>
      <c r="AD420" t="s">
        <v>38</v>
      </c>
    </row>
    <row r="421" spans="1:30" x14ac:dyDescent="0.25">
      <c r="A421" s="20">
        <v>1709</v>
      </c>
      <c r="B421" t="s">
        <v>147</v>
      </c>
      <c r="C421" t="s">
        <v>263</v>
      </c>
      <c r="D421" t="s">
        <v>2</v>
      </c>
      <c r="E421" t="s">
        <v>284</v>
      </c>
      <c r="F421" t="s">
        <v>501</v>
      </c>
      <c r="G421" s="2">
        <v>2189059000</v>
      </c>
      <c r="H421" s="2">
        <v>0</v>
      </c>
      <c r="I421" s="2">
        <v>2189059000</v>
      </c>
      <c r="J421" s="2">
        <v>6683681</v>
      </c>
      <c r="K421" s="2">
        <v>0</v>
      </c>
      <c r="L421" s="2">
        <v>6683681</v>
      </c>
      <c r="M421" s="2">
        <v>5808057.4000000004</v>
      </c>
      <c r="N421" s="2">
        <v>0</v>
      </c>
      <c r="O421" s="2">
        <v>5808057.4000000004</v>
      </c>
      <c r="P421" s="15">
        <v>0.1</v>
      </c>
      <c r="Q421" s="2">
        <v>0</v>
      </c>
      <c r="R421" s="13">
        <v>0.3</v>
      </c>
      <c r="S421" s="15">
        <v>0</v>
      </c>
      <c r="T421" s="2">
        <v>1742417.22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1742417.22</v>
      </c>
      <c r="AD421" t="s">
        <v>192</v>
      </c>
    </row>
    <row r="422" spans="1:30" x14ac:dyDescent="0.25">
      <c r="A422" s="20">
        <v>1711</v>
      </c>
      <c r="B422" t="s">
        <v>147</v>
      </c>
      <c r="C422" t="s">
        <v>263</v>
      </c>
      <c r="D422" t="s">
        <v>2</v>
      </c>
      <c r="E422" t="s">
        <v>8</v>
      </c>
      <c r="F422" t="s">
        <v>502</v>
      </c>
      <c r="G422" s="2">
        <v>815969000</v>
      </c>
      <c r="H422" s="2">
        <v>0</v>
      </c>
      <c r="I422" s="2">
        <v>815969000</v>
      </c>
      <c r="J422" s="2">
        <v>2682945</v>
      </c>
      <c r="K422" s="2">
        <v>0</v>
      </c>
      <c r="L422" s="2">
        <v>2682945</v>
      </c>
      <c r="M422" s="2">
        <v>2356557.4</v>
      </c>
      <c r="N422" s="2">
        <v>0</v>
      </c>
      <c r="O422" s="2">
        <v>2356557.4</v>
      </c>
      <c r="P422" s="15">
        <v>0.1</v>
      </c>
      <c r="Q422" s="2">
        <v>0</v>
      </c>
      <c r="R422" s="13">
        <v>0.3</v>
      </c>
      <c r="S422" s="15">
        <v>0</v>
      </c>
      <c r="T422" s="2">
        <v>706967.22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18">
        <v>0</v>
      </c>
      <c r="AC422" s="4">
        <v>706967.22</v>
      </c>
      <c r="AD422" t="s">
        <v>46</v>
      </c>
    </row>
    <row r="423" spans="1:30" x14ac:dyDescent="0.25">
      <c r="A423" s="20">
        <v>1712</v>
      </c>
      <c r="B423" t="s">
        <v>147</v>
      </c>
      <c r="C423" t="s">
        <v>263</v>
      </c>
      <c r="D423" t="s">
        <v>2</v>
      </c>
      <c r="E423" t="s">
        <v>284</v>
      </c>
      <c r="F423" t="s">
        <v>503</v>
      </c>
      <c r="G423" s="2">
        <v>1324653000</v>
      </c>
      <c r="H423" s="2">
        <v>0</v>
      </c>
      <c r="I423" s="2">
        <v>1324653000</v>
      </c>
      <c r="J423" s="2">
        <v>4409931</v>
      </c>
      <c r="K423" s="2">
        <v>0</v>
      </c>
      <c r="L423" s="2">
        <v>4409931</v>
      </c>
      <c r="M423" s="2">
        <v>3880069.8</v>
      </c>
      <c r="N423" s="2">
        <v>0</v>
      </c>
      <c r="O423" s="2">
        <v>3880069.8</v>
      </c>
      <c r="P423" s="15">
        <v>0.1</v>
      </c>
      <c r="Q423" s="2">
        <v>0</v>
      </c>
      <c r="R423" s="13">
        <v>0.3</v>
      </c>
      <c r="S423" s="15">
        <v>0</v>
      </c>
      <c r="T423" s="2">
        <v>1164020.94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18">
        <v>0</v>
      </c>
      <c r="AC423" s="4">
        <v>1164020.94</v>
      </c>
      <c r="AD423" t="s">
        <v>87</v>
      </c>
    </row>
    <row r="424" spans="1:30" x14ac:dyDescent="0.25">
      <c r="A424" s="20">
        <v>1713</v>
      </c>
      <c r="B424" t="s">
        <v>147</v>
      </c>
      <c r="C424" t="s">
        <v>263</v>
      </c>
      <c r="D424" t="s">
        <v>2</v>
      </c>
      <c r="E424" t="s">
        <v>8</v>
      </c>
      <c r="F424" t="s">
        <v>504</v>
      </c>
      <c r="G424" s="2">
        <v>11518000</v>
      </c>
      <c r="H424" s="2">
        <v>0</v>
      </c>
      <c r="I424" s="2">
        <v>11518000</v>
      </c>
      <c r="J424" s="2">
        <v>40314</v>
      </c>
      <c r="K424" s="2">
        <v>0</v>
      </c>
      <c r="L424" s="2">
        <v>40314</v>
      </c>
      <c r="M424" s="2">
        <v>35706.800000000003</v>
      </c>
      <c r="N424" s="2">
        <v>0</v>
      </c>
      <c r="O424" s="2">
        <v>35706.800000000003</v>
      </c>
      <c r="P424" s="15">
        <v>0.1</v>
      </c>
      <c r="Q424" s="2">
        <v>0</v>
      </c>
      <c r="R424" s="13">
        <v>0.3</v>
      </c>
      <c r="S424" s="15">
        <v>0</v>
      </c>
      <c r="T424" s="2">
        <v>10712.04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18">
        <v>0</v>
      </c>
      <c r="AC424" s="4">
        <v>10712.04</v>
      </c>
      <c r="AD424" t="s">
        <v>50</v>
      </c>
    </row>
    <row r="425" spans="1:30" x14ac:dyDescent="0.25">
      <c r="A425" s="20">
        <v>1714</v>
      </c>
      <c r="B425" t="s">
        <v>147</v>
      </c>
      <c r="C425" t="s">
        <v>264</v>
      </c>
      <c r="D425" t="s">
        <v>2</v>
      </c>
      <c r="E425" t="s">
        <v>317</v>
      </c>
      <c r="F425" t="s">
        <v>512</v>
      </c>
      <c r="G425" s="2">
        <v>971072000</v>
      </c>
      <c r="H425" s="2">
        <v>147820000</v>
      </c>
      <c r="I425" s="2">
        <v>823252000</v>
      </c>
      <c r="J425" s="2">
        <v>3202978</v>
      </c>
      <c r="K425" s="2">
        <v>457870</v>
      </c>
      <c r="L425" s="2">
        <v>2745108</v>
      </c>
      <c r="M425" s="2">
        <v>2814549.2</v>
      </c>
      <c r="N425" s="2">
        <v>398742</v>
      </c>
      <c r="O425" s="2">
        <v>2415807.2000000002</v>
      </c>
      <c r="P425" s="15">
        <v>0</v>
      </c>
      <c r="Q425" s="2">
        <v>0</v>
      </c>
      <c r="R425" s="13">
        <v>0</v>
      </c>
      <c r="S425" s="15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18">
        <v>0</v>
      </c>
      <c r="AC425" s="4">
        <v>0</v>
      </c>
      <c r="AD425" t="s">
        <v>326</v>
      </c>
    </row>
    <row r="426" spans="1:30" x14ac:dyDescent="0.25">
      <c r="A426" s="20">
        <v>1715</v>
      </c>
      <c r="B426" t="s">
        <v>147</v>
      </c>
      <c r="C426" t="s">
        <v>263</v>
      </c>
      <c r="D426" t="s">
        <v>9</v>
      </c>
      <c r="E426" t="s">
        <v>368</v>
      </c>
      <c r="F426" t="s">
        <v>505</v>
      </c>
      <c r="G426" s="2">
        <v>308930000</v>
      </c>
      <c r="H426" s="2">
        <v>0</v>
      </c>
      <c r="I426" s="2">
        <v>308930000</v>
      </c>
      <c r="J426" s="2">
        <v>1029505</v>
      </c>
      <c r="K426" s="2">
        <v>0</v>
      </c>
      <c r="L426" s="2">
        <v>1029505</v>
      </c>
      <c r="M426" s="2">
        <v>905933</v>
      </c>
      <c r="N426" s="2">
        <v>0</v>
      </c>
      <c r="O426" s="2">
        <v>905933</v>
      </c>
      <c r="P426" s="15">
        <v>0.1</v>
      </c>
      <c r="Q426" s="2">
        <v>0</v>
      </c>
      <c r="R426" s="13">
        <v>0.3</v>
      </c>
      <c r="S426" s="15">
        <v>0</v>
      </c>
      <c r="T426" s="2">
        <v>271779.90000000002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18">
        <v>0</v>
      </c>
      <c r="AC426" s="4">
        <v>271779.90000000002</v>
      </c>
      <c r="AD426" t="s">
        <v>79</v>
      </c>
    </row>
    <row r="427" spans="1:30" x14ac:dyDescent="0.25">
      <c r="A427" s="20">
        <v>1716</v>
      </c>
      <c r="B427" t="s">
        <v>147</v>
      </c>
      <c r="C427" t="s">
        <v>263</v>
      </c>
      <c r="D427" t="s">
        <v>9</v>
      </c>
      <c r="E427" t="s">
        <v>367</v>
      </c>
      <c r="F427" t="s">
        <v>506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15">
        <v>0.1</v>
      </c>
      <c r="Q427" s="2">
        <v>0</v>
      </c>
      <c r="R427" s="13">
        <v>0.3</v>
      </c>
      <c r="S427" s="15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18">
        <v>0</v>
      </c>
      <c r="AC427" s="4">
        <v>0</v>
      </c>
      <c r="AD427" t="s">
        <v>70</v>
      </c>
    </row>
    <row r="428" spans="1:30" x14ac:dyDescent="0.25">
      <c r="A428" s="20">
        <v>1717</v>
      </c>
      <c r="B428" t="s">
        <v>147</v>
      </c>
      <c r="C428" t="s">
        <v>263</v>
      </c>
      <c r="D428" t="s">
        <v>9</v>
      </c>
      <c r="E428" t="s">
        <v>367</v>
      </c>
      <c r="F428" t="s">
        <v>507</v>
      </c>
      <c r="G428" s="2">
        <v>3568912000</v>
      </c>
      <c r="H428" s="2">
        <v>0</v>
      </c>
      <c r="I428" s="2">
        <v>3568912000</v>
      </c>
      <c r="J428" s="2">
        <v>10891911</v>
      </c>
      <c r="K428" s="2">
        <v>0</v>
      </c>
      <c r="L428" s="2">
        <v>10891911</v>
      </c>
      <c r="M428" s="2">
        <v>9464346.1999999993</v>
      </c>
      <c r="N428" s="2">
        <v>0</v>
      </c>
      <c r="O428" s="2">
        <v>9464346.1999999993</v>
      </c>
      <c r="P428" s="15">
        <v>0.1</v>
      </c>
      <c r="Q428" s="2">
        <v>0</v>
      </c>
      <c r="R428" s="13">
        <v>0.3</v>
      </c>
      <c r="S428" s="15">
        <v>0</v>
      </c>
      <c r="T428" s="2">
        <v>2839303.86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18">
        <v>0</v>
      </c>
      <c r="AC428" s="4">
        <v>2839303.86</v>
      </c>
      <c r="AD428" t="s">
        <v>35</v>
      </c>
    </row>
    <row r="429" spans="1:30" x14ac:dyDescent="0.25">
      <c r="A429" s="20">
        <v>1719</v>
      </c>
      <c r="B429" t="s">
        <v>147</v>
      </c>
      <c r="C429" t="s">
        <v>263</v>
      </c>
      <c r="D429" t="s">
        <v>2</v>
      </c>
      <c r="E429" t="s">
        <v>284</v>
      </c>
      <c r="F429" t="s">
        <v>508</v>
      </c>
      <c r="G429" s="2">
        <v>420450000</v>
      </c>
      <c r="H429" s="2">
        <v>0</v>
      </c>
      <c r="I429" s="2">
        <v>420450000</v>
      </c>
      <c r="J429" s="2">
        <v>1317826</v>
      </c>
      <c r="K429" s="2">
        <v>0</v>
      </c>
      <c r="L429" s="2">
        <v>1317826</v>
      </c>
      <c r="M429" s="2">
        <v>1149646</v>
      </c>
      <c r="N429" s="2">
        <v>0</v>
      </c>
      <c r="O429" s="2">
        <v>1149646</v>
      </c>
      <c r="P429" s="15">
        <v>0.1</v>
      </c>
      <c r="Q429" s="2">
        <v>0</v>
      </c>
      <c r="R429" s="13">
        <v>0.3</v>
      </c>
      <c r="S429" s="15">
        <v>0</v>
      </c>
      <c r="T429" s="2">
        <v>344893.8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18">
        <v>0</v>
      </c>
      <c r="AC429" s="4">
        <v>344893.8</v>
      </c>
      <c r="AD429" t="s">
        <v>87</v>
      </c>
    </row>
    <row r="430" spans="1:30" x14ac:dyDescent="0.25">
      <c r="A430" s="20">
        <v>1720</v>
      </c>
      <c r="B430" t="s">
        <v>147</v>
      </c>
      <c r="C430" t="s">
        <v>263</v>
      </c>
      <c r="D430" t="s">
        <v>2</v>
      </c>
      <c r="E430" t="s">
        <v>317</v>
      </c>
      <c r="F430" t="s">
        <v>509</v>
      </c>
      <c r="G430" s="2">
        <v>5289077000</v>
      </c>
      <c r="H430" s="2">
        <v>0</v>
      </c>
      <c r="I430" s="2">
        <v>5289077000</v>
      </c>
      <c r="J430" s="2">
        <v>14417402</v>
      </c>
      <c r="K430" s="2">
        <v>0</v>
      </c>
      <c r="L430" s="2">
        <v>14417402</v>
      </c>
      <c r="M430" s="2">
        <v>12301771.199999999</v>
      </c>
      <c r="N430" s="2">
        <v>0</v>
      </c>
      <c r="O430" s="2">
        <v>12301771.199999999</v>
      </c>
      <c r="P430" s="15">
        <v>0.1</v>
      </c>
      <c r="Q430" s="2">
        <v>0</v>
      </c>
      <c r="R430" s="13">
        <v>0.3</v>
      </c>
      <c r="S430" s="15">
        <v>0</v>
      </c>
      <c r="T430" s="2">
        <v>3690531.36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18">
        <v>0</v>
      </c>
      <c r="AC430" s="4">
        <v>3690531.36</v>
      </c>
      <c r="AD430" t="s">
        <v>325</v>
      </c>
    </row>
    <row r="431" spans="1:30" x14ac:dyDescent="0.25">
      <c r="A431" s="20">
        <v>1721</v>
      </c>
      <c r="B431" t="s">
        <v>147</v>
      </c>
      <c r="C431" t="s">
        <v>263</v>
      </c>
      <c r="D431" t="s">
        <v>2</v>
      </c>
      <c r="E431" t="s">
        <v>538</v>
      </c>
      <c r="F431" t="s">
        <v>510</v>
      </c>
      <c r="G431" s="2">
        <v>9966686000</v>
      </c>
      <c r="H431" s="2">
        <v>0</v>
      </c>
      <c r="I431" s="2">
        <v>9966686000</v>
      </c>
      <c r="J431" s="2">
        <v>27338745</v>
      </c>
      <c r="K431" s="2">
        <v>0</v>
      </c>
      <c r="L431" s="2">
        <v>27338745</v>
      </c>
      <c r="M431" s="2">
        <v>23352070.600000001</v>
      </c>
      <c r="N431" s="2">
        <v>0</v>
      </c>
      <c r="O431" s="2">
        <v>23352070.600000001</v>
      </c>
      <c r="P431" s="15">
        <v>0.1</v>
      </c>
      <c r="Q431" s="2">
        <v>0</v>
      </c>
      <c r="R431" s="13">
        <v>0.3</v>
      </c>
      <c r="S431" s="15">
        <v>0</v>
      </c>
      <c r="T431" s="2">
        <v>7005621.1799999997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18">
        <v>0</v>
      </c>
      <c r="AC431" s="4">
        <v>7005621.1799999997</v>
      </c>
      <c r="AD431" t="s">
        <v>107</v>
      </c>
    </row>
    <row r="432" spans="1:30" x14ac:dyDescent="0.25">
      <c r="A432" s="20">
        <v>1722</v>
      </c>
      <c r="B432" t="s">
        <v>147</v>
      </c>
      <c r="C432" t="s">
        <v>263</v>
      </c>
      <c r="D432" t="s">
        <v>9</v>
      </c>
      <c r="E432" t="s">
        <v>27</v>
      </c>
      <c r="F432" t="s">
        <v>511</v>
      </c>
      <c r="G432" s="2">
        <v>2245920000</v>
      </c>
      <c r="H432" s="2">
        <v>0</v>
      </c>
      <c r="I432" s="2">
        <v>2245920000</v>
      </c>
      <c r="J432" s="2">
        <v>5695635</v>
      </c>
      <c r="K432" s="2">
        <v>0</v>
      </c>
      <c r="L432" s="2">
        <v>5695635</v>
      </c>
      <c r="M432" s="2">
        <v>4797267</v>
      </c>
      <c r="N432" s="2">
        <v>0</v>
      </c>
      <c r="O432" s="2">
        <v>4797267</v>
      </c>
      <c r="P432" s="15">
        <v>0.1</v>
      </c>
      <c r="Q432" s="2">
        <v>0</v>
      </c>
      <c r="R432" s="13">
        <v>0.3</v>
      </c>
      <c r="S432" s="15">
        <v>0</v>
      </c>
      <c r="T432" s="2">
        <v>1439180.1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18">
        <v>0</v>
      </c>
      <c r="AC432" s="4">
        <v>1439180.1</v>
      </c>
      <c r="AD432" t="s">
        <v>32</v>
      </c>
    </row>
    <row r="433" spans="1:30" x14ac:dyDescent="0.25">
      <c r="A433" s="20">
        <v>1723</v>
      </c>
      <c r="B433" t="s">
        <v>147</v>
      </c>
      <c r="C433" t="s">
        <v>263</v>
      </c>
      <c r="D433" t="s">
        <v>2</v>
      </c>
      <c r="E433" t="s">
        <v>317</v>
      </c>
      <c r="F433" t="s">
        <v>513</v>
      </c>
      <c r="G433" s="2">
        <v>10932000</v>
      </c>
      <c r="H433" s="2">
        <v>0</v>
      </c>
      <c r="I433" s="2">
        <v>10932000</v>
      </c>
      <c r="J433" s="2">
        <v>38262</v>
      </c>
      <c r="K433" s="2">
        <v>0</v>
      </c>
      <c r="L433" s="2">
        <v>38262</v>
      </c>
      <c r="M433" s="2">
        <v>33889.199999999997</v>
      </c>
      <c r="N433" s="2">
        <v>0</v>
      </c>
      <c r="O433" s="2">
        <v>33889.199999999997</v>
      </c>
      <c r="P433" s="15">
        <v>0.1</v>
      </c>
      <c r="Q433" s="2">
        <v>0</v>
      </c>
      <c r="R433" s="13">
        <v>0.3</v>
      </c>
      <c r="S433" s="15">
        <v>0</v>
      </c>
      <c r="T433" s="2">
        <v>10166.76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18">
        <v>0</v>
      </c>
      <c r="AC433" s="4">
        <v>10166.76</v>
      </c>
      <c r="AD433" t="s">
        <v>325</v>
      </c>
    </row>
    <row r="434" spans="1:30" x14ac:dyDescent="0.25">
      <c r="A434" s="20">
        <v>1724</v>
      </c>
      <c r="B434" t="s">
        <v>147</v>
      </c>
      <c r="C434" t="s">
        <v>263</v>
      </c>
      <c r="D434" t="s">
        <v>2</v>
      </c>
      <c r="E434" t="s">
        <v>200</v>
      </c>
      <c r="F434" t="s">
        <v>514</v>
      </c>
      <c r="G434" s="2">
        <v>63555000</v>
      </c>
      <c r="H434" s="2">
        <v>0</v>
      </c>
      <c r="I434" s="2">
        <v>63555000</v>
      </c>
      <c r="J434" s="2">
        <v>222445</v>
      </c>
      <c r="K434" s="2">
        <v>0</v>
      </c>
      <c r="L434" s="2">
        <v>222445</v>
      </c>
      <c r="M434" s="2">
        <v>197023</v>
      </c>
      <c r="N434" s="2">
        <v>0</v>
      </c>
      <c r="O434" s="2">
        <v>197023</v>
      </c>
      <c r="P434" s="15">
        <v>0.1</v>
      </c>
      <c r="Q434" s="2">
        <v>0</v>
      </c>
      <c r="R434" s="13">
        <v>0.3</v>
      </c>
      <c r="S434" s="15">
        <v>0</v>
      </c>
      <c r="T434" s="2">
        <v>59106.9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18">
        <v>0</v>
      </c>
      <c r="AC434" s="4">
        <v>59106.9</v>
      </c>
      <c r="AD434" t="s">
        <v>241</v>
      </c>
    </row>
    <row r="435" spans="1:30" x14ac:dyDescent="0.25">
      <c r="A435" s="20">
        <v>1726</v>
      </c>
      <c r="B435" t="s">
        <v>147</v>
      </c>
      <c r="C435" t="s">
        <v>264</v>
      </c>
      <c r="D435" t="s">
        <v>2</v>
      </c>
      <c r="E435" t="s">
        <v>317</v>
      </c>
      <c r="F435" t="s">
        <v>515</v>
      </c>
      <c r="G435" s="2">
        <v>8005483000</v>
      </c>
      <c r="H435" s="2">
        <v>0</v>
      </c>
      <c r="I435" s="2">
        <v>8005483000</v>
      </c>
      <c r="J435" s="2">
        <v>21634478</v>
      </c>
      <c r="K435" s="2">
        <v>0</v>
      </c>
      <c r="L435" s="2">
        <v>21634478</v>
      </c>
      <c r="M435" s="2">
        <v>18432284.800000001</v>
      </c>
      <c r="N435" s="2">
        <v>0</v>
      </c>
      <c r="O435" s="2">
        <v>18432284.800000001</v>
      </c>
      <c r="P435" s="15">
        <v>0.1</v>
      </c>
      <c r="Q435" s="2">
        <v>0</v>
      </c>
      <c r="R435" s="13">
        <v>0.1</v>
      </c>
      <c r="S435" s="15">
        <v>0</v>
      </c>
      <c r="T435" s="2">
        <v>1843228.48</v>
      </c>
      <c r="U435" s="2">
        <v>1000000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18">
        <v>0</v>
      </c>
      <c r="AC435" s="4">
        <v>2843228.48</v>
      </c>
      <c r="AD435" t="s">
        <v>326</v>
      </c>
    </row>
    <row r="436" spans="1:30" x14ac:dyDescent="0.25">
      <c r="A436" s="20">
        <v>1727</v>
      </c>
      <c r="B436" t="s">
        <v>147</v>
      </c>
      <c r="C436" t="s">
        <v>263</v>
      </c>
      <c r="D436" t="s">
        <v>2</v>
      </c>
      <c r="E436" t="s">
        <v>4</v>
      </c>
      <c r="F436" t="s">
        <v>516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15">
        <v>0.1</v>
      </c>
      <c r="Q436" s="2">
        <v>0</v>
      </c>
      <c r="R436" s="13">
        <v>0.3</v>
      </c>
      <c r="S436" s="15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18">
        <v>0</v>
      </c>
      <c r="AC436" s="4">
        <v>0</v>
      </c>
      <c r="AD436" t="s">
        <v>48</v>
      </c>
    </row>
    <row r="437" spans="1:30" x14ac:dyDescent="0.25">
      <c r="A437" s="20">
        <v>1728</v>
      </c>
      <c r="B437" t="s">
        <v>147</v>
      </c>
      <c r="C437" t="s">
        <v>263</v>
      </c>
      <c r="D437" t="s">
        <v>2</v>
      </c>
      <c r="E437" t="s">
        <v>538</v>
      </c>
      <c r="F437" t="s">
        <v>517</v>
      </c>
      <c r="G437" s="2">
        <v>87400000</v>
      </c>
      <c r="H437" s="2">
        <v>0</v>
      </c>
      <c r="I437" s="2">
        <v>87400000</v>
      </c>
      <c r="J437" s="2">
        <v>305900</v>
      </c>
      <c r="K437" s="2">
        <v>0</v>
      </c>
      <c r="L437" s="2">
        <v>305900</v>
      </c>
      <c r="M437" s="2">
        <v>270940</v>
      </c>
      <c r="N437" s="2">
        <v>0</v>
      </c>
      <c r="O437" s="2">
        <v>270940</v>
      </c>
      <c r="P437" s="15">
        <v>0.1</v>
      </c>
      <c r="Q437" s="2">
        <v>0</v>
      </c>
      <c r="R437" s="13">
        <v>0.3</v>
      </c>
      <c r="S437" s="15">
        <v>0</v>
      </c>
      <c r="T437" s="2">
        <v>81282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18">
        <v>0</v>
      </c>
      <c r="AC437" s="4">
        <v>81282</v>
      </c>
      <c r="AD437" t="s">
        <v>179</v>
      </c>
    </row>
    <row r="438" spans="1:30" x14ac:dyDescent="0.25">
      <c r="A438" s="20">
        <v>1729</v>
      </c>
      <c r="B438" t="s">
        <v>147</v>
      </c>
      <c r="C438" t="s">
        <v>263</v>
      </c>
      <c r="D438" t="s">
        <v>2</v>
      </c>
      <c r="E438" t="s">
        <v>200</v>
      </c>
      <c r="F438" t="s">
        <v>518</v>
      </c>
      <c r="G438" s="2">
        <v>81919000</v>
      </c>
      <c r="H438" s="2">
        <v>0</v>
      </c>
      <c r="I438" s="2">
        <v>81919000</v>
      </c>
      <c r="J438" s="2">
        <v>286719</v>
      </c>
      <c r="K438" s="2">
        <v>0</v>
      </c>
      <c r="L438" s="2">
        <v>286719</v>
      </c>
      <c r="M438" s="2">
        <v>253951.4</v>
      </c>
      <c r="N438" s="2">
        <v>0</v>
      </c>
      <c r="O438" s="2">
        <v>253951.4</v>
      </c>
      <c r="P438" s="15">
        <v>0.1</v>
      </c>
      <c r="Q438" s="2">
        <v>0</v>
      </c>
      <c r="R438" s="13">
        <v>0.3</v>
      </c>
      <c r="S438" s="15">
        <v>0</v>
      </c>
      <c r="T438" s="2">
        <v>76185.42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18">
        <v>0</v>
      </c>
      <c r="AC438" s="4">
        <v>76185.42</v>
      </c>
      <c r="AD438" t="s">
        <v>241</v>
      </c>
    </row>
    <row r="439" spans="1:30" x14ac:dyDescent="0.25">
      <c r="A439" s="20">
        <v>1730</v>
      </c>
      <c r="B439" t="s">
        <v>147</v>
      </c>
      <c r="C439" t="s">
        <v>263</v>
      </c>
      <c r="D439" t="s">
        <v>2</v>
      </c>
      <c r="E439" t="s">
        <v>200</v>
      </c>
      <c r="F439" t="s">
        <v>540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15">
        <v>0.1</v>
      </c>
      <c r="Q439" s="2">
        <v>0</v>
      </c>
      <c r="R439" s="13">
        <v>0.3</v>
      </c>
      <c r="S439" s="15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18">
        <v>0</v>
      </c>
      <c r="AC439" s="4">
        <v>0</v>
      </c>
      <c r="AD439" t="s">
        <v>241</v>
      </c>
    </row>
    <row r="440" spans="1:30" x14ac:dyDescent="0.25">
      <c r="A440" s="20">
        <v>1731</v>
      </c>
      <c r="B440" t="s">
        <v>147</v>
      </c>
      <c r="C440" t="s">
        <v>263</v>
      </c>
      <c r="D440" t="s">
        <v>2</v>
      </c>
      <c r="E440" t="s">
        <v>538</v>
      </c>
      <c r="F440" t="s">
        <v>519</v>
      </c>
      <c r="G440" s="2">
        <v>3822530000</v>
      </c>
      <c r="H440" s="2">
        <v>0</v>
      </c>
      <c r="I440" s="2">
        <v>3822530000</v>
      </c>
      <c r="J440" s="2">
        <v>9209841</v>
      </c>
      <c r="K440" s="2">
        <v>0</v>
      </c>
      <c r="L440" s="2">
        <v>9209841</v>
      </c>
      <c r="M440" s="2">
        <v>7680829</v>
      </c>
      <c r="N440" s="2">
        <v>0</v>
      </c>
      <c r="O440" s="2">
        <v>7680829</v>
      </c>
      <c r="P440" s="15">
        <v>0.1</v>
      </c>
      <c r="Q440" s="2">
        <v>0</v>
      </c>
      <c r="R440" s="13">
        <v>0.3</v>
      </c>
      <c r="S440" s="15">
        <v>0</v>
      </c>
      <c r="T440" s="2">
        <v>2304248.7000000002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18">
        <v>0</v>
      </c>
      <c r="AC440" s="4">
        <v>2304248.7000000002</v>
      </c>
      <c r="AD440" t="s">
        <v>179</v>
      </c>
    </row>
    <row r="441" spans="1:30" x14ac:dyDescent="0.25">
      <c r="A441" s="20">
        <v>1732</v>
      </c>
      <c r="B441" t="s">
        <v>147</v>
      </c>
      <c r="C441" t="s">
        <v>263</v>
      </c>
      <c r="D441" t="s">
        <v>9</v>
      </c>
      <c r="E441" t="s">
        <v>27</v>
      </c>
      <c r="F441" t="s">
        <v>520</v>
      </c>
      <c r="G441" s="2">
        <v>3896647000</v>
      </c>
      <c r="H441" s="2">
        <v>0</v>
      </c>
      <c r="I441" s="2">
        <v>3896647000</v>
      </c>
      <c r="J441" s="2">
        <v>8815667</v>
      </c>
      <c r="K441" s="2">
        <v>0</v>
      </c>
      <c r="L441" s="2">
        <v>8815667</v>
      </c>
      <c r="M441" s="2">
        <v>7257008.2000000002</v>
      </c>
      <c r="N441" s="2">
        <v>0</v>
      </c>
      <c r="O441" s="2">
        <v>7257008.2000000002</v>
      </c>
      <c r="P441" s="15">
        <v>0.1</v>
      </c>
      <c r="Q441" s="2">
        <v>0</v>
      </c>
      <c r="R441" s="13">
        <v>0.3</v>
      </c>
      <c r="S441" s="15">
        <v>0</v>
      </c>
      <c r="T441" s="2">
        <v>2177102.46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18">
        <v>0</v>
      </c>
      <c r="AC441" s="4">
        <v>2177102.46</v>
      </c>
      <c r="AD441" t="s">
        <v>76</v>
      </c>
    </row>
    <row r="442" spans="1:30" x14ac:dyDescent="0.25">
      <c r="A442" s="20">
        <v>1733</v>
      </c>
      <c r="B442" t="s">
        <v>147</v>
      </c>
      <c r="C442" t="s">
        <v>263</v>
      </c>
      <c r="D442" t="s">
        <v>9</v>
      </c>
      <c r="E442" t="s">
        <v>27</v>
      </c>
      <c r="F442" t="s">
        <v>521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15">
        <v>0.1</v>
      </c>
      <c r="Q442" s="2">
        <v>0</v>
      </c>
      <c r="R442" s="13">
        <v>0.3</v>
      </c>
      <c r="S442" s="15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18">
        <v>0</v>
      </c>
      <c r="AC442" s="4">
        <v>0</v>
      </c>
      <c r="AD442" t="s">
        <v>32</v>
      </c>
    </row>
    <row r="443" spans="1:30" x14ac:dyDescent="0.25">
      <c r="A443" s="20">
        <v>1734</v>
      </c>
      <c r="B443" t="s">
        <v>147</v>
      </c>
      <c r="C443" t="s">
        <v>263</v>
      </c>
      <c r="D443" t="s">
        <v>9</v>
      </c>
      <c r="E443" t="s">
        <v>367</v>
      </c>
      <c r="F443" t="s">
        <v>522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15">
        <v>0.1</v>
      </c>
      <c r="Q443" s="2">
        <v>0</v>
      </c>
      <c r="R443" s="13">
        <v>0.3</v>
      </c>
      <c r="S443" s="15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18">
        <v>0</v>
      </c>
      <c r="AC443" s="4">
        <v>0</v>
      </c>
      <c r="AD443" t="s">
        <v>70</v>
      </c>
    </row>
    <row r="444" spans="1:30" x14ac:dyDescent="0.25">
      <c r="A444" s="20">
        <v>1735</v>
      </c>
      <c r="B444" t="s">
        <v>147</v>
      </c>
      <c r="C444" t="s">
        <v>263</v>
      </c>
      <c r="D444" t="s">
        <v>2</v>
      </c>
      <c r="E444" t="s">
        <v>538</v>
      </c>
      <c r="F444" t="s">
        <v>523</v>
      </c>
      <c r="G444" s="2">
        <v>1012137000</v>
      </c>
      <c r="H444" s="2">
        <v>189150000</v>
      </c>
      <c r="I444" s="2">
        <v>822987000</v>
      </c>
      <c r="J444" s="2">
        <v>3432469</v>
      </c>
      <c r="K444" s="2">
        <v>662025</v>
      </c>
      <c r="L444" s="2">
        <v>2770444</v>
      </c>
      <c r="M444" s="2">
        <v>3027614.2</v>
      </c>
      <c r="N444" s="2">
        <v>586365</v>
      </c>
      <c r="O444" s="2">
        <v>2441249.2000000002</v>
      </c>
      <c r="P444" s="15">
        <v>0.1</v>
      </c>
      <c r="Q444" s="2">
        <v>58636.5</v>
      </c>
      <c r="R444" s="13">
        <v>0.3</v>
      </c>
      <c r="S444" s="15">
        <v>0</v>
      </c>
      <c r="T444" s="2">
        <v>732374.76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18">
        <v>0</v>
      </c>
      <c r="AC444" s="4">
        <v>791011.26</v>
      </c>
      <c r="AD444" t="s">
        <v>107</v>
      </c>
    </row>
    <row r="445" spans="1:30" x14ac:dyDescent="0.25">
      <c r="A445" s="20">
        <v>1736</v>
      </c>
      <c r="B445" t="s">
        <v>147</v>
      </c>
      <c r="C445" t="s">
        <v>263</v>
      </c>
      <c r="D445" t="s">
        <v>2</v>
      </c>
      <c r="E445" t="s">
        <v>200</v>
      </c>
      <c r="F445" t="s">
        <v>524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15">
        <v>0.1</v>
      </c>
      <c r="Q445" s="2">
        <v>0</v>
      </c>
      <c r="R445" s="13">
        <v>0.3</v>
      </c>
      <c r="S445" s="15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18">
        <v>0</v>
      </c>
      <c r="AC445" s="4">
        <v>0</v>
      </c>
      <c r="AD445" t="s">
        <v>184</v>
      </c>
    </row>
    <row r="446" spans="1:30" x14ac:dyDescent="0.25">
      <c r="A446" s="20">
        <v>1737</v>
      </c>
      <c r="B446" t="s">
        <v>147</v>
      </c>
      <c r="C446" t="s">
        <v>263</v>
      </c>
      <c r="D446" t="s">
        <v>9</v>
      </c>
      <c r="E446" t="s">
        <v>368</v>
      </c>
      <c r="F446" t="s">
        <v>525</v>
      </c>
      <c r="G446" s="2">
        <v>926180000</v>
      </c>
      <c r="H446" s="2">
        <v>0</v>
      </c>
      <c r="I446" s="2">
        <v>926180000</v>
      </c>
      <c r="J446" s="2">
        <v>3099430</v>
      </c>
      <c r="K446" s="2">
        <v>0</v>
      </c>
      <c r="L446" s="2">
        <v>3099430</v>
      </c>
      <c r="M446" s="2">
        <v>2728958</v>
      </c>
      <c r="N446" s="2">
        <v>0</v>
      </c>
      <c r="O446" s="2">
        <v>2728958</v>
      </c>
      <c r="P446" s="15">
        <v>0.1</v>
      </c>
      <c r="Q446" s="2">
        <v>0</v>
      </c>
      <c r="R446" s="13">
        <v>0.3</v>
      </c>
      <c r="S446" s="15">
        <v>0</v>
      </c>
      <c r="T446" s="2">
        <v>818687.4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18">
        <v>0</v>
      </c>
      <c r="AC446" s="4">
        <v>818687.4</v>
      </c>
      <c r="AD446" t="s">
        <v>39</v>
      </c>
    </row>
    <row r="447" spans="1:30" x14ac:dyDescent="0.25">
      <c r="A447" s="20">
        <v>1738</v>
      </c>
      <c r="B447" t="s">
        <v>147</v>
      </c>
      <c r="C447" t="s">
        <v>263</v>
      </c>
      <c r="D447" t="s">
        <v>9</v>
      </c>
      <c r="E447" t="s">
        <v>367</v>
      </c>
      <c r="F447" t="s">
        <v>526</v>
      </c>
      <c r="G447" s="2">
        <v>1922528000</v>
      </c>
      <c r="H447" s="2">
        <v>0</v>
      </c>
      <c r="I447" s="2">
        <v>1922528000</v>
      </c>
      <c r="J447" s="2">
        <v>6506330</v>
      </c>
      <c r="K447" s="2">
        <v>0</v>
      </c>
      <c r="L447" s="2">
        <v>6506330</v>
      </c>
      <c r="M447" s="2">
        <v>5737318.7999999998</v>
      </c>
      <c r="N447" s="2">
        <v>0</v>
      </c>
      <c r="O447" s="2">
        <v>5737318.7999999998</v>
      </c>
      <c r="P447" s="15">
        <v>0.1</v>
      </c>
      <c r="Q447" s="2">
        <v>0</v>
      </c>
      <c r="R447" s="13">
        <v>0.3</v>
      </c>
      <c r="S447" s="15">
        <v>0</v>
      </c>
      <c r="T447" s="2">
        <v>1721195.64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18">
        <v>0</v>
      </c>
      <c r="AC447" s="4">
        <v>1721195.64</v>
      </c>
      <c r="AD447" t="s">
        <v>189</v>
      </c>
    </row>
    <row r="448" spans="1:30" x14ac:dyDescent="0.25">
      <c r="A448" s="20">
        <v>1740</v>
      </c>
      <c r="B448" t="s">
        <v>147</v>
      </c>
      <c r="C448" t="s">
        <v>263</v>
      </c>
      <c r="D448" t="s">
        <v>2</v>
      </c>
      <c r="E448" t="s">
        <v>283</v>
      </c>
      <c r="F448" t="s">
        <v>531</v>
      </c>
      <c r="G448" s="2">
        <v>9476970000</v>
      </c>
      <c r="H448" s="2">
        <v>0</v>
      </c>
      <c r="I448" s="2">
        <v>9476970000</v>
      </c>
      <c r="J448" s="2">
        <v>15606896</v>
      </c>
      <c r="K448" s="2">
        <v>0</v>
      </c>
      <c r="L448" s="2">
        <v>15606896</v>
      </c>
      <c r="M448" s="2">
        <v>11816108</v>
      </c>
      <c r="N448" s="2">
        <v>0</v>
      </c>
      <c r="O448" s="2">
        <v>11816108</v>
      </c>
      <c r="P448" s="15">
        <v>0.1</v>
      </c>
      <c r="Q448" s="2">
        <v>0</v>
      </c>
      <c r="R448" s="13">
        <v>0.3</v>
      </c>
      <c r="S448" s="15">
        <v>0</v>
      </c>
      <c r="T448" s="2">
        <v>3544832.4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18">
        <v>0</v>
      </c>
      <c r="AC448" s="4">
        <v>3544832.4</v>
      </c>
      <c r="AD448" t="s">
        <v>43</v>
      </c>
    </row>
    <row r="449" spans="1:30" x14ac:dyDescent="0.25">
      <c r="A449" s="20">
        <v>1741</v>
      </c>
      <c r="B449" t="s">
        <v>147</v>
      </c>
      <c r="C449" t="s">
        <v>263</v>
      </c>
      <c r="D449" t="s">
        <v>2</v>
      </c>
      <c r="E449" t="s">
        <v>284</v>
      </c>
      <c r="F449" t="s">
        <v>532</v>
      </c>
      <c r="G449" s="2">
        <v>115276000</v>
      </c>
      <c r="H449" s="2">
        <v>0</v>
      </c>
      <c r="I449" s="2">
        <v>115276000</v>
      </c>
      <c r="J449" s="2">
        <v>403469</v>
      </c>
      <c r="K449" s="2">
        <v>0</v>
      </c>
      <c r="L449" s="2">
        <v>403469</v>
      </c>
      <c r="M449" s="2">
        <v>357358.6</v>
      </c>
      <c r="N449" s="2">
        <v>0</v>
      </c>
      <c r="O449" s="2">
        <v>357358.6</v>
      </c>
      <c r="P449" s="15">
        <v>0.1</v>
      </c>
      <c r="Q449" s="2">
        <v>0</v>
      </c>
      <c r="R449" s="13">
        <v>0.3</v>
      </c>
      <c r="S449" s="15">
        <v>0</v>
      </c>
      <c r="T449" s="2">
        <v>107207.58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18">
        <v>0</v>
      </c>
      <c r="AC449" s="4">
        <v>107207.58</v>
      </c>
      <c r="AD449" t="s">
        <v>87</v>
      </c>
    </row>
    <row r="450" spans="1:30" x14ac:dyDescent="0.25">
      <c r="A450" s="20">
        <v>1742</v>
      </c>
      <c r="B450" t="s">
        <v>147</v>
      </c>
      <c r="C450" t="s">
        <v>263</v>
      </c>
      <c r="D450" t="s">
        <v>2</v>
      </c>
      <c r="E450" t="s">
        <v>284</v>
      </c>
      <c r="F450" t="s">
        <v>533</v>
      </c>
      <c r="G450" s="2">
        <v>142000000</v>
      </c>
      <c r="H450" s="2">
        <v>0</v>
      </c>
      <c r="I450" s="2">
        <v>142000000</v>
      </c>
      <c r="J450" s="2">
        <v>426000</v>
      </c>
      <c r="K450" s="2">
        <v>0</v>
      </c>
      <c r="L450" s="2">
        <v>426000</v>
      </c>
      <c r="M450" s="2">
        <v>369200</v>
      </c>
      <c r="N450" s="2">
        <v>0</v>
      </c>
      <c r="O450" s="2">
        <v>369200</v>
      </c>
      <c r="P450" s="15">
        <v>0.1</v>
      </c>
      <c r="Q450" s="2">
        <v>0</v>
      </c>
      <c r="R450" s="13">
        <v>0.3</v>
      </c>
      <c r="S450" s="15">
        <v>0</v>
      </c>
      <c r="T450" s="2">
        <v>110760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18">
        <v>0</v>
      </c>
      <c r="AC450" s="4">
        <v>110760</v>
      </c>
      <c r="AD450" t="s">
        <v>166</v>
      </c>
    </row>
    <row r="451" spans="1:30" x14ac:dyDescent="0.25">
      <c r="A451" s="20">
        <v>1746</v>
      </c>
      <c r="B451" t="s">
        <v>147</v>
      </c>
      <c r="C451" t="s">
        <v>263</v>
      </c>
      <c r="D451" t="s">
        <v>9</v>
      </c>
      <c r="E451" t="s">
        <v>367</v>
      </c>
      <c r="F451" t="s">
        <v>534</v>
      </c>
      <c r="G451" s="2">
        <v>37403661000</v>
      </c>
      <c r="H451" s="2">
        <v>0</v>
      </c>
      <c r="I451" s="2">
        <v>37403661000</v>
      </c>
      <c r="J451" s="2">
        <v>62597004</v>
      </c>
      <c r="K451" s="2">
        <v>0</v>
      </c>
      <c r="L451" s="2">
        <v>62597004</v>
      </c>
      <c r="M451" s="2">
        <v>47635539.600000001</v>
      </c>
      <c r="N451" s="2">
        <v>0</v>
      </c>
      <c r="O451" s="2">
        <v>47635539.600000001</v>
      </c>
      <c r="P451" s="15">
        <v>0.1</v>
      </c>
      <c r="Q451" s="2">
        <v>0</v>
      </c>
      <c r="R451" s="13">
        <v>0.3</v>
      </c>
      <c r="S451" s="15">
        <v>0</v>
      </c>
      <c r="T451" s="2">
        <v>14290661.880000001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18">
        <v>0</v>
      </c>
      <c r="AC451" s="4">
        <v>14290661.880000001</v>
      </c>
      <c r="AD451" t="s">
        <v>35</v>
      </c>
    </row>
    <row r="452" spans="1:30" x14ac:dyDescent="0.25">
      <c r="A452" s="20">
        <v>1747</v>
      </c>
      <c r="B452" t="s">
        <v>147</v>
      </c>
      <c r="C452" t="s">
        <v>263</v>
      </c>
      <c r="D452" t="s">
        <v>9</v>
      </c>
      <c r="E452" t="s">
        <v>27</v>
      </c>
      <c r="F452" t="s">
        <v>535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15">
        <v>0.1</v>
      </c>
      <c r="Q452" s="2">
        <v>0</v>
      </c>
      <c r="R452" s="13">
        <v>0.3</v>
      </c>
      <c r="S452" s="15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18">
        <v>0</v>
      </c>
      <c r="AC452" s="4">
        <v>0</v>
      </c>
      <c r="AD452" t="s">
        <v>32</v>
      </c>
    </row>
    <row r="453" spans="1:30" x14ac:dyDescent="0.25">
      <c r="A453" s="20">
        <v>1748</v>
      </c>
      <c r="B453" t="s">
        <v>147</v>
      </c>
      <c r="C453" t="s">
        <v>263</v>
      </c>
      <c r="D453" t="s">
        <v>9</v>
      </c>
      <c r="E453" t="s">
        <v>27</v>
      </c>
      <c r="F453" t="s">
        <v>536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15">
        <v>0.1</v>
      </c>
      <c r="Q453" s="2">
        <v>0</v>
      </c>
      <c r="R453" s="13">
        <v>0.3</v>
      </c>
      <c r="S453" s="15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18">
        <v>0</v>
      </c>
      <c r="AC453" s="4">
        <v>0</v>
      </c>
      <c r="AD453" t="s">
        <v>32</v>
      </c>
    </row>
    <row r="454" spans="1:30" x14ac:dyDescent="0.25">
      <c r="A454" s="20">
        <v>1749</v>
      </c>
      <c r="B454" t="s">
        <v>147</v>
      </c>
      <c r="C454" t="s">
        <v>263</v>
      </c>
      <c r="D454" t="s">
        <v>9</v>
      </c>
      <c r="E454" t="s">
        <v>367</v>
      </c>
      <c r="F454" t="s">
        <v>537</v>
      </c>
      <c r="G454" s="2">
        <v>1065220000</v>
      </c>
      <c r="H454" s="2">
        <v>0</v>
      </c>
      <c r="I454" s="2">
        <v>1065220000</v>
      </c>
      <c r="J454" s="2">
        <v>3511917</v>
      </c>
      <c r="K454" s="2">
        <v>0</v>
      </c>
      <c r="L454" s="2">
        <v>3511917</v>
      </c>
      <c r="M454" s="2">
        <v>3085829</v>
      </c>
      <c r="N454" s="2">
        <v>0</v>
      </c>
      <c r="O454" s="2">
        <v>3085829</v>
      </c>
      <c r="P454" s="15">
        <v>0.1</v>
      </c>
      <c r="Q454" s="2">
        <v>0</v>
      </c>
      <c r="R454" s="13">
        <v>0.3</v>
      </c>
      <c r="S454" s="15">
        <v>0</v>
      </c>
      <c r="T454" s="2">
        <v>925748.7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18">
        <v>0</v>
      </c>
      <c r="AC454" s="4">
        <v>925748.7</v>
      </c>
      <c r="AD454" t="s">
        <v>70</v>
      </c>
    </row>
    <row r="455" spans="1:30" x14ac:dyDescent="0.25">
      <c r="A455" s="20">
        <v>1754</v>
      </c>
      <c r="B455" t="s">
        <v>147</v>
      </c>
      <c r="C455" t="s">
        <v>264</v>
      </c>
      <c r="D455" t="s">
        <v>2</v>
      </c>
      <c r="E455" t="s">
        <v>317</v>
      </c>
      <c r="F455" t="s">
        <v>541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15">
        <v>0</v>
      </c>
      <c r="Q455" s="2">
        <v>0</v>
      </c>
      <c r="R455" s="13">
        <v>0</v>
      </c>
      <c r="S455" s="15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18">
        <v>0</v>
      </c>
      <c r="AC455" s="4">
        <v>0</v>
      </c>
      <c r="AD455" t="s">
        <v>326</v>
      </c>
    </row>
    <row r="456" spans="1:30" x14ac:dyDescent="0.25">
      <c r="A456" s="20">
        <v>1755</v>
      </c>
      <c r="B456" t="s">
        <v>147</v>
      </c>
      <c r="C456" t="s">
        <v>264</v>
      </c>
      <c r="D456" t="s">
        <v>2</v>
      </c>
      <c r="E456" t="s">
        <v>369</v>
      </c>
      <c r="F456" t="s">
        <v>542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15">
        <v>0</v>
      </c>
      <c r="Q456" s="2">
        <v>0</v>
      </c>
      <c r="R456" s="13">
        <v>0</v>
      </c>
      <c r="S456" s="15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18">
        <v>0</v>
      </c>
      <c r="AC456" s="4">
        <v>0</v>
      </c>
      <c r="AD456" t="s">
        <v>442</v>
      </c>
    </row>
    <row r="457" spans="1:30" x14ac:dyDescent="0.25">
      <c r="A457" s="20">
        <v>1759</v>
      </c>
      <c r="B457" t="s">
        <v>147</v>
      </c>
      <c r="C457" t="s">
        <v>263</v>
      </c>
      <c r="D457" t="s">
        <v>2</v>
      </c>
      <c r="E457" t="s">
        <v>200</v>
      </c>
      <c r="F457" t="s">
        <v>543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15">
        <v>0.1</v>
      </c>
      <c r="Q457" s="2">
        <v>0</v>
      </c>
      <c r="R457" s="13">
        <v>0.3</v>
      </c>
      <c r="S457" s="15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18">
        <v>0</v>
      </c>
      <c r="AC457" s="4">
        <v>0</v>
      </c>
      <c r="AD457" t="s">
        <v>184</v>
      </c>
    </row>
    <row r="458" spans="1:30" x14ac:dyDescent="0.25">
      <c r="A458" s="20">
        <v>1760</v>
      </c>
      <c r="B458" t="s">
        <v>147</v>
      </c>
      <c r="C458" t="s">
        <v>263</v>
      </c>
      <c r="D458" t="s">
        <v>2</v>
      </c>
      <c r="E458" t="s">
        <v>283</v>
      </c>
      <c r="F458" t="s">
        <v>544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15">
        <v>0.1</v>
      </c>
      <c r="Q458" s="2">
        <v>0</v>
      </c>
      <c r="R458" s="13">
        <v>0.3</v>
      </c>
      <c r="S458" s="15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18">
        <v>0</v>
      </c>
      <c r="AC458" s="4">
        <v>0</v>
      </c>
      <c r="AD458" t="s">
        <v>429</v>
      </c>
    </row>
    <row r="459" spans="1:30" x14ac:dyDescent="0.25">
      <c r="A459" s="20">
        <v>1761</v>
      </c>
      <c r="B459" t="s">
        <v>147</v>
      </c>
      <c r="C459" t="s">
        <v>263</v>
      </c>
      <c r="D459" t="s">
        <v>2</v>
      </c>
      <c r="E459" t="s">
        <v>200</v>
      </c>
      <c r="F459" t="s">
        <v>545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15">
        <v>0.1</v>
      </c>
      <c r="Q459" s="2">
        <v>0</v>
      </c>
      <c r="R459" s="13">
        <v>0.3</v>
      </c>
      <c r="S459" s="15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18">
        <v>0</v>
      </c>
      <c r="AC459" s="4">
        <v>0</v>
      </c>
      <c r="AD459" t="s">
        <v>241</v>
      </c>
    </row>
    <row r="460" spans="1:30" x14ac:dyDescent="0.25">
      <c r="A460" s="20">
        <v>1762</v>
      </c>
      <c r="B460" t="s">
        <v>12</v>
      </c>
      <c r="C460" t="s">
        <v>264</v>
      </c>
      <c r="D460" t="s">
        <v>2</v>
      </c>
      <c r="E460" t="s">
        <v>317</v>
      </c>
      <c r="F460" t="s">
        <v>546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15">
        <v>0</v>
      </c>
      <c r="Q460" s="2">
        <v>0</v>
      </c>
      <c r="R460" s="13">
        <v>0</v>
      </c>
      <c r="S460" s="15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18">
        <v>0</v>
      </c>
      <c r="AC460" s="4">
        <v>0</v>
      </c>
      <c r="AD460" t="s">
        <v>452</v>
      </c>
    </row>
    <row r="461" spans="1:30" x14ac:dyDescent="0.25">
      <c r="A461" s="20" t="s">
        <v>527</v>
      </c>
      <c r="B461" t="s">
        <v>147</v>
      </c>
      <c r="C461" t="s">
        <v>264</v>
      </c>
      <c r="D461" t="s">
        <v>2</v>
      </c>
      <c r="E461" t="s">
        <v>200</v>
      </c>
      <c r="F461" t="s">
        <v>217</v>
      </c>
      <c r="G461" s="2">
        <v>400075700</v>
      </c>
      <c r="H461" s="2">
        <v>0</v>
      </c>
      <c r="I461" s="2">
        <v>400075700</v>
      </c>
      <c r="J461" s="2">
        <v>1400269</v>
      </c>
      <c r="K461" s="2">
        <v>0</v>
      </c>
      <c r="L461" s="2">
        <v>1400269</v>
      </c>
      <c r="M461" s="2">
        <v>1240238.72</v>
      </c>
      <c r="N461" s="2">
        <v>0</v>
      </c>
      <c r="O461" s="2">
        <v>1240238.72</v>
      </c>
      <c r="P461" s="15">
        <v>0</v>
      </c>
      <c r="Q461" s="2">
        <v>0</v>
      </c>
      <c r="R461" s="13">
        <v>0</v>
      </c>
      <c r="S461" s="15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18">
        <v>0</v>
      </c>
      <c r="AC461" s="4">
        <v>0</v>
      </c>
      <c r="AD461" t="s">
        <v>1</v>
      </c>
    </row>
    <row r="462" spans="1:30" x14ac:dyDescent="0.25">
      <c r="A462" s="20" t="s">
        <v>218</v>
      </c>
      <c r="B462" t="s">
        <v>147</v>
      </c>
      <c r="C462" t="s">
        <v>264</v>
      </c>
      <c r="D462" t="s">
        <v>9</v>
      </c>
      <c r="E462" t="s">
        <v>15</v>
      </c>
      <c r="F462" t="s">
        <v>219</v>
      </c>
      <c r="G462" s="2">
        <v>385754400</v>
      </c>
      <c r="H462" s="2">
        <v>0</v>
      </c>
      <c r="I462" s="2">
        <v>385754400</v>
      </c>
      <c r="J462" s="2">
        <v>1270450</v>
      </c>
      <c r="K462" s="2">
        <v>0</v>
      </c>
      <c r="L462" s="2">
        <v>1270450</v>
      </c>
      <c r="M462" s="2">
        <v>1116148.24</v>
      </c>
      <c r="N462" s="2">
        <v>0</v>
      </c>
      <c r="O462" s="2">
        <v>1116148.24</v>
      </c>
      <c r="P462" s="15">
        <v>0</v>
      </c>
      <c r="Q462" s="2">
        <v>0</v>
      </c>
      <c r="R462" s="13">
        <v>0</v>
      </c>
      <c r="S462" s="15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18">
        <v>0</v>
      </c>
      <c r="AC462" s="4">
        <v>0</v>
      </c>
      <c r="AD462" t="s">
        <v>1</v>
      </c>
    </row>
    <row r="463" spans="1:30" x14ac:dyDescent="0.25">
      <c r="A463" s="20" t="s">
        <v>220</v>
      </c>
      <c r="B463" t="s">
        <v>147</v>
      </c>
      <c r="C463" t="s">
        <v>264</v>
      </c>
      <c r="D463" t="s">
        <v>9</v>
      </c>
      <c r="E463" t="s">
        <v>27</v>
      </c>
      <c r="F463" t="s">
        <v>221</v>
      </c>
      <c r="G463" s="2">
        <v>5305632000</v>
      </c>
      <c r="H463" s="2">
        <v>0</v>
      </c>
      <c r="I463" s="2">
        <v>5305632000</v>
      </c>
      <c r="J463" s="2">
        <v>10995890</v>
      </c>
      <c r="K463" s="2">
        <v>0</v>
      </c>
      <c r="L463" s="2">
        <v>10995890</v>
      </c>
      <c r="M463" s="2">
        <v>8873637.1999999993</v>
      </c>
      <c r="N463" s="2">
        <v>0</v>
      </c>
      <c r="O463" s="2">
        <v>8873637.1999999993</v>
      </c>
      <c r="P463" s="15">
        <v>0</v>
      </c>
      <c r="Q463" s="2">
        <v>0</v>
      </c>
      <c r="R463" s="13">
        <v>0</v>
      </c>
      <c r="S463" s="15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18">
        <v>0</v>
      </c>
      <c r="AC463" s="4">
        <v>0</v>
      </c>
      <c r="AD463" t="s">
        <v>1</v>
      </c>
    </row>
    <row r="464" spans="1:30" x14ac:dyDescent="0.25">
      <c r="A464" s="20" t="s">
        <v>222</v>
      </c>
      <c r="B464" t="s">
        <v>147</v>
      </c>
      <c r="C464" t="s">
        <v>264</v>
      </c>
      <c r="D464" t="s">
        <v>9</v>
      </c>
      <c r="E464" t="s">
        <v>367</v>
      </c>
      <c r="F464" t="s">
        <v>223</v>
      </c>
      <c r="G464" s="2">
        <v>735339000</v>
      </c>
      <c r="H464" s="2">
        <v>0</v>
      </c>
      <c r="I464" s="2">
        <v>735339000</v>
      </c>
      <c r="J464" s="2">
        <v>2436428</v>
      </c>
      <c r="K464" s="2">
        <v>0</v>
      </c>
      <c r="L464" s="2">
        <v>2436428</v>
      </c>
      <c r="M464" s="2">
        <v>2142292.4</v>
      </c>
      <c r="N464" s="2">
        <v>0</v>
      </c>
      <c r="O464" s="2">
        <v>2142292.4</v>
      </c>
      <c r="P464" s="15">
        <v>0</v>
      </c>
      <c r="Q464" s="2">
        <v>0</v>
      </c>
      <c r="R464" s="13">
        <v>0</v>
      </c>
      <c r="S464" s="15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18">
        <v>0</v>
      </c>
      <c r="AC464" s="4">
        <v>0</v>
      </c>
      <c r="AD464" t="s">
        <v>1</v>
      </c>
    </row>
    <row r="465" spans="1:30" x14ac:dyDescent="0.25">
      <c r="A465" s="20" t="s">
        <v>384</v>
      </c>
      <c r="B465" t="s">
        <v>147</v>
      </c>
      <c r="C465" t="s">
        <v>264</v>
      </c>
      <c r="D465" t="s">
        <v>9</v>
      </c>
      <c r="E465" t="s">
        <v>368</v>
      </c>
      <c r="F465" t="s">
        <v>385</v>
      </c>
      <c r="G465" s="2">
        <v>3022497000</v>
      </c>
      <c r="H465" s="2">
        <v>0</v>
      </c>
      <c r="I465" s="2">
        <v>3022497000</v>
      </c>
      <c r="J465" s="2">
        <v>8033992</v>
      </c>
      <c r="K465" s="2">
        <v>0</v>
      </c>
      <c r="L465" s="2">
        <v>8033992</v>
      </c>
      <c r="M465" s="2">
        <v>6824993.2000000002</v>
      </c>
      <c r="N465" s="2">
        <v>0</v>
      </c>
      <c r="O465" s="2">
        <v>6824993.2000000002</v>
      </c>
      <c r="P465" s="15">
        <v>0</v>
      </c>
      <c r="Q465" s="2">
        <v>0</v>
      </c>
      <c r="R465" s="13">
        <v>0</v>
      </c>
      <c r="S465" s="15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18">
        <v>0</v>
      </c>
      <c r="AC465" s="4">
        <v>0</v>
      </c>
      <c r="AD465" t="s">
        <v>1</v>
      </c>
    </row>
    <row r="466" spans="1:30" x14ac:dyDescent="0.25">
      <c r="A466" s="20" t="s">
        <v>528</v>
      </c>
      <c r="B466" t="s">
        <v>147</v>
      </c>
      <c r="C466" t="s">
        <v>264</v>
      </c>
      <c r="D466" t="s">
        <v>2</v>
      </c>
      <c r="E466" t="s">
        <v>283</v>
      </c>
      <c r="F466" t="s">
        <v>224</v>
      </c>
      <c r="G466" s="2">
        <v>1558354000</v>
      </c>
      <c r="H466" s="2">
        <v>494650000</v>
      </c>
      <c r="I466" s="2">
        <v>1063704000</v>
      </c>
      <c r="J466" s="2">
        <v>5051185</v>
      </c>
      <c r="K466" s="2">
        <v>1567675</v>
      </c>
      <c r="L466" s="2">
        <v>3483510</v>
      </c>
      <c r="M466" s="2">
        <v>4427843.4000000004</v>
      </c>
      <c r="N466" s="2">
        <v>1369815</v>
      </c>
      <c r="O466" s="2">
        <v>3058028.4</v>
      </c>
      <c r="P466" s="15">
        <v>0</v>
      </c>
      <c r="Q466" s="2">
        <v>0</v>
      </c>
      <c r="R466" s="13">
        <v>0</v>
      </c>
      <c r="S466" s="15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18">
        <v>0</v>
      </c>
      <c r="AC466" s="4">
        <v>0</v>
      </c>
      <c r="AD466" t="s">
        <v>1</v>
      </c>
    </row>
    <row r="467" spans="1:30" x14ac:dyDescent="0.25">
      <c r="A467" s="20" t="s">
        <v>529</v>
      </c>
      <c r="B467" t="s">
        <v>147</v>
      </c>
      <c r="C467" t="s">
        <v>264</v>
      </c>
      <c r="D467" t="s">
        <v>2</v>
      </c>
      <c r="E467" t="s">
        <v>284</v>
      </c>
      <c r="F467" t="s">
        <v>316</v>
      </c>
      <c r="G467" s="2">
        <v>173771000</v>
      </c>
      <c r="H467" s="2">
        <v>0</v>
      </c>
      <c r="I467" s="2">
        <v>173771000</v>
      </c>
      <c r="J467" s="2">
        <v>523311</v>
      </c>
      <c r="K467" s="2">
        <v>0</v>
      </c>
      <c r="L467" s="2">
        <v>523311</v>
      </c>
      <c r="M467" s="2">
        <v>453802.6</v>
      </c>
      <c r="N467" s="2">
        <v>0</v>
      </c>
      <c r="O467" s="2">
        <v>453802.6</v>
      </c>
      <c r="P467" s="15">
        <v>0</v>
      </c>
      <c r="Q467" s="2">
        <v>0</v>
      </c>
      <c r="R467" s="13">
        <v>0</v>
      </c>
      <c r="S467" s="15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18">
        <v>0</v>
      </c>
      <c r="AC467" s="4">
        <v>0</v>
      </c>
      <c r="AD467" t="s">
        <v>1</v>
      </c>
    </row>
    <row r="468" spans="1:30" x14ac:dyDescent="0.25">
      <c r="A468" s="20" t="s">
        <v>327</v>
      </c>
      <c r="B468" t="s">
        <v>0</v>
      </c>
      <c r="C468" t="s">
        <v>1</v>
      </c>
      <c r="D468" t="s">
        <v>2</v>
      </c>
      <c r="E468" t="s">
        <v>317</v>
      </c>
      <c r="F468" t="s">
        <v>328</v>
      </c>
      <c r="G468" s="2">
        <v>21721000</v>
      </c>
      <c r="H468" s="2">
        <v>0</v>
      </c>
      <c r="I468" s="2">
        <v>21721000</v>
      </c>
      <c r="J468" s="2">
        <v>76024</v>
      </c>
      <c r="K468" s="2">
        <v>0</v>
      </c>
      <c r="L468" s="2">
        <v>76024</v>
      </c>
      <c r="M468" s="2">
        <v>67335.600000000006</v>
      </c>
      <c r="N468" s="2">
        <v>0</v>
      </c>
      <c r="O468" s="2">
        <v>67335.600000000006</v>
      </c>
      <c r="P468" s="15">
        <v>0</v>
      </c>
      <c r="Q468" s="2">
        <v>0</v>
      </c>
      <c r="R468" s="13">
        <v>0</v>
      </c>
      <c r="S468" s="15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18">
        <v>0</v>
      </c>
      <c r="AC468" s="4">
        <v>0</v>
      </c>
      <c r="AD468" t="s">
        <v>1</v>
      </c>
    </row>
    <row r="469" spans="1:30" x14ac:dyDescent="0.25">
      <c r="A469" s="20" t="s">
        <v>225</v>
      </c>
      <c r="B469" t="s">
        <v>147</v>
      </c>
      <c r="C469" t="s">
        <v>264</v>
      </c>
      <c r="D469" t="s">
        <v>2</v>
      </c>
      <c r="E469" t="s">
        <v>8</v>
      </c>
      <c r="F469" t="s">
        <v>226</v>
      </c>
      <c r="G469" s="2">
        <v>386092000</v>
      </c>
      <c r="H469" s="2">
        <v>75531000</v>
      </c>
      <c r="I469" s="2">
        <v>310561000</v>
      </c>
      <c r="J469" s="2">
        <v>1351331</v>
      </c>
      <c r="K469" s="2">
        <v>264360</v>
      </c>
      <c r="L469" s="2">
        <v>1086971</v>
      </c>
      <c r="M469" s="2">
        <v>1196894.2</v>
      </c>
      <c r="N469" s="2">
        <v>234147.6</v>
      </c>
      <c r="O469" s="2">
        <v>962746.6</v>
      </c>
      <c r="P469" s="15">
        <v>0</v>
      </c>
      <c r="Q469" s="2">
        <v>0</v>
      </c>
      <c r="R469" s="13">
        <v>0</v>
      </c>
      <c r="S469" s="15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18">
        <v>0</v>
      </c>
      <c r="AC469" s="4">
        <v>0</v>
      </c>
      <c r="AD469" t="s">
        <v>1</v>
      </c>
    </row>
    <row r="470" spans="1:30" x14ac:dyDescent="0.25">
      <c r="A470" s="20" t="s">
        <v>530</v>
      </c>
      <c r="B470" t="s">
        <v>147</v>
      </c>
      <c r="C470" t="s">
        <v>264</v>
      </c>
      <c r="D470" t="s">
        <v>2</v>
      </c>
      <c r="E470" t="s">
        <v>4</v>
      </c>
      <c r="F470" t="s">
        <v>227</v>
      </c>
      <c r="G470" s="2">
        <v>8432672000</v>
      </c>
      <c r="H470" s="2">
        <v>4519874000</v>
      </c>
      <c r="I470" s="2">
        <v>3912798000</v>
      </c>
      <c r="J470" s="2">
        <v>23705899</v>
      </c>
      <c r="K470" s="2">
        <v>12045743</v>
      </c>
      <c r="L470" s="2">
        <v>11660156</v>
      </c>
      <c r="M470" s="2">
        <v>20332830.199999999</v>
      </c>
      <c r="N470" s="2">
        <v>10237793.4</v>
      </c>
      <c r="O470" s="2">
        <v>10095036.800000001</v>
      </c>
      <c r="P470" s="15">
        <v>0.1</v>
      </c>
      <c r="Q470" s="2">
        <v>1023779.34</v>
      </c>
      <c r="R470" s="13">
        <v>0.1</v>
      </c>
      <c r="S470" s="15">
        <v>0</v>
      </c>
      <c r="T470" s="2">
        <v>1009503.68</v>
      </c>
      <c r="U470" s="2">
        <v>2000000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18">
        <v>0</v>
      </c>
      <c r="AC470" s="4">
        <v>4033283.02</v>
      </c>
      <c r="AD470" t="s">
        <v>1</v>
      </c>
    </row>
    <row r="471" spans="1:30" x14ac:dyDescent="0.25">
      <c r="A471" s="20" t="s">
        <v>229</v>
      </c>
      <c r="B471" t="s">
        <v>12</v>
      </c>
      <c r="C471" t="s">
        <v>263</v>
      </c>
      <c r="D471" t="s">
        <v>2</v>
      </c>
      <c r="E471" t="s">
        <v>200</v>
      </c>
      <c r="F471" t="s">
        <v>228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15">
        <v>0.1</v>
      </c>
      <c r="Q471" s="2">
        <v>0</v>
      </c>
      <c r="R471" s="13">
        <v>0.3</v>
      </c>
      <c r="S471" s="15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18">
        <v>0</v>
      </c>
      <c r="AC471" s="4">
        <v>0</v>
      </c>
      <c r="AD471" t="s">
        <v>203</v>
      </c>
    </row>
    <row r="472" spans="1:30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1:30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1:30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1:30" x14ac:dyDescent="0.25">
      <c r="G475" s="2">
        <f>SUM(G2:G471)</f>
        <v>6524219095300</v>
      </c>
      <c r="H475" s="2"/>
      <c r="I475" s="2"/>
      <c r="J475" s="2"/>
      <c r="K475" s="2"/>
      <c r="L475" s="2"/>
      <c r="M475" s="2">
        <f>SUM(M2:M471)</f>
        <v>9861834462.8800106</v>
      </c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1:30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1:30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1:30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1:30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  <row r="480" spans="1:30" x14ac:dyDescent="0.25">
      <c r="G480" s="2"/>
      <c r="H480" s="2"/>
      <c r="I480" s="2"/>
      <c r="J480" s="2"/>
      <c r="K480" s="2"/>
      <c r="L480" s="2"/>
      <c r="M480" s="2"/>
      <c r="N480" s="2"/>
      <c r="O480" s="2"/>
      <c r="Q480" s="2"/>
      <c r="R480" s="13"/>
      <c r="S480" s="15"/>
      <c r="T480" s="2"/>
      <c r="U480" s="2"/>
      <c r="V480" s="2"/>
      <c r="W480" s="2"/>
      <c r="X480" s="2"/>
      <c r="Y480" s="2"/>
      <c r="Z480" s="2"/>
      <c r="AA480" s="2"/>
      <c r="AB480" s="18"/>
    </row>
    <row r="481" spans="7:28" x14ac:dyDescent="0.25">
      <c r="G481" s="2"/>
      <c r="H481" s="2"/>
      <c r="I481" s="2"/>
      <c r="J481" s="2"/>
      <c r="K481" s="2"/>
      <c r="L481" s="2"/>
      <c r="M481" s="2"/>
      <c r="N481" s="2"/>
      <c r="O481" s="2"/>
      <c r="Q481" s="2"/>
      <c r="R481" s="13"/>
      <c r="S481" s="15"/>
      <c r="T481" s="2"/>
      <c r="U481" s="2"/>
      <c r="V481" s="2"/>
      <c r="W481" s="2"/>
      <c r="X481" s="2"/>
      <c r="Y481" s="2"/>
      <c r="Z481" s="2"/>
      <c r="AA481" s="2"/>
      <c r="AB481" s="18"/>
    </row>
    <row r="482" spans="7:28" x14ac:dyDescent="0.25">
      <c r="G482" s="2"/>
      <c r="H482" s="2"/>
      <c r="I482" s="2"/>
      <c r="J482" s="2"/>
      <c r="K482" s="2"/>
      <c r="L482" s="2"/>
      <c r="M482" s="2"/>
      <c r="N482" s="2"/>
      <c r="O482" s="2"/>
      <c r="Q482" s="2"/>
      <c r="R482" s="13"/>
      <c r="S482" s="15"/>
      <c r="T482" s="2"/>
      <c r="U482" s="2"/>
      <c r="V482" s="2"/>
      <c r="W482" s="2"/>
      <c r="X482" s="2"/>
      <c r="Y482" s="2"/>
      <c r="Z482" s="2"/>
      <c r="AA482" s="2"/>
      <c r="AB482" s="18"/>
    </row>
    <row r="483" spans="7:28" x14ac:dyDescent="0.25">
      <c r="G483" s="2"/>
      <c r="H483" s="2"/>
      <c r="I483" s="2"/>
      <c r="J483" s="2"/>
      <c r="K483" s="2"/>
      <c r="L483" s="2"/>
      <c r="M483" s="2"/>
      <c r="N483" s="2"/>
      <c r="O483" s="2"/>
      <c r="Q483" s="2"/>
      <c r="R483" s="13"/>
      <c r="S483" s="15"/>
      <c r="T483" s="2"/>
      <c r="U483" s="2"/>
      <c r="V483" s="2"/>
      <c r="W483" s="2"/>
      <c r="X483" s="2"/>
      <c r="Y483" s="2"/>
      <c r="Z483" s="2"/>
      <c r="AA483" s="2"/>
      <c r="AB483" s="18"/>
    </row>
    <row r="484" spans="7:28" x14ac:dyDescent="0.25">
      <c r="G484" s="2"/>
      <c r="H484" s="2"/>
      <c r="I484" s="2"/>
      <c r="J484" s="2"/>
      <c r="K484" s="2"/>
      <c r="L484" s="2"/>
      <c r="M484" s="2"/>
      <c r="N484" s="2"/>
      <c r="O484" s="2"/>
      <c r="Q484" s="2"/>
      <c r="R484" s="13"/>
      <c r="S484" s="15"/>
      <c r="T484" s="2"/>
      <c r="U484" s="2"/>
      <c r="V484" s="2"/>
      <c r="W484" s="2"/>
      <c r="X484" s="2"/>
      <c r="Y484" s="2"/>
      <c r="Z484" s="2"/>
      <c r="AA484" s="2"/>
      <c r="AB484" s="18"/>
    </row>
    <row r="485" spans="7:28" x14ac:dyDescent="0.25">
      <c r="G485" s="2"/>
      <c r="H485" s="2"/>
      <c r="I485" s="2"/>
      <c r="J485" s="2"/>
      <c r="K485" s="2"/>
      <c r="L485" s="2"/>
      <c r="M485" s="2"/>
      <c r="N485" s="2"/>
      <c r="O485" s="2"/>
      <c r="Q485" s="2"/>
      <c r="R485" s="13"/>
      <c r="S485" s="15"/>
      <c r="T485" s="2"/>
      <c r="U485" s="2"/>
      <c r="V485" s="2"/>
      <c r="W485" s="2"/>
      <c r="X485" s="2"/>
      <c r="Y485" s="2"/>
      <c r="Z485" s="2"/>
      <c r="AA485" s="2"/>
      <c r="AB485" s="18"/>
    </row>
    <row r="486" spans="7:28" x14ac:dyDescent="0.25">
      <c r="G486" s="2"/>
      <c r="H486" s="2"/>
      <c r="I486" s="2"/>
      <c r="J486" s="2"/>
      <c r="K486" s="2"/>
      <c r="L486" s="2"/>
      <c r="M486" s="2"/>
      <c r="N486" s="2"/>
      <c r="O486" s="2"/>
      <c r="Q486" s="2"/>
      <c r="R486" s="13"/>
      <c r="S486" s="15"/>
      <c r="T486" s="2"/>
      <c r="U486" s="2"/>
      <c r="V486" s="2"/>
      <c r="W486" s="2"/>
      <c r="X486" s="2"/>
      <c r="Y486" s="2"/>
      <c r="Z486" s="2"/>
      <c r="AA486" s="2"/>
      <c r="AB486" s="18"/>
    </row>
    <row r="487" spans="7:28" x14ac:dyDescent="0.25">
      <c r="G487" s="2"/>
      <c r="H487" s="2"/>
      <c r="I487" s="2"/>
      <c r="J487" s="2"/>
      <c r="K487" s="2"/>
      <c r="L487" s="2"/>
      <c r="M487" s="2"/>
      <c r="N487" s="2"/>
      <c r="O487" s="2"/>
      <c r="Q487" s="2"/>
      <c r="R487" s="13"/>
      <c r="S487" s="15"/>
      <c r="T487" s="2"/>
      <c r="U487" s="2"/>
      <c r="V487" s="2"/>
      <c r="W487" s="2"/>
      <c r="X487" s="2"/>
      <c r="Y487" s="2"/>
      <c r="Z487" s="2"/>
      <c r="AA487" s="2"/>
      <c r="AB487" s="18"/>
    </row>
    <row r="488" spans="7:28" x14ac:dyDescent="0.25">
      <c r="G488" s="2"/>
      <c r="H488" s="2"/>
      <c r="I488" s="2"/>
      <c r="J488" s="2"/>
      <c r="K488" s="2"/>
      <c r="L488" s="2"/>
      <c r="M488" s="2"/>
      <c r="N488" s="2"/>
      <c r="O488" s="2"/>
      <c r="Q488" s="2"/>
      <c r="R488" s="13"/>
      <c r="S488" s="15"/>
      <c r="T488" s="2"/>
      <c r="U488" s="2"/>
      <c r="V488" s="2"/>
      <c r="W488" s="2"/>
      <c r="X488" s="2"/>
      <c r="Y488" s="2"/>
      <c r="Z488" s="2"/>
      <c r="AA488" s="2"/>
      <c r="AB488" s="18"/>
    </row>
    <row r="489" spans="7:28" x14ac:dyDescent="0.25">
      <c r="G489" s="2"/>
      <c r="H489" s="2"/>
      <c r="I489" s="2"/>
      <c r="J489" s="2"/>
      <c r="K489" s="2"/>
      <c r="L489" s="2"/>
      <c r="M489" s="2"/>
      <c r="N489" s="2"/>
      <c r="O489" s="2"/>
      <c r="Q489" s="2"/>
      <c r="R489" s="13"/>
      <c r="S489" s="15"/>
      <c r="T489" s="2"/>
      <c r="U489" s="2"/>
      <c r="V489" s="2"/>
      <c r="W489" s="2"/>
      <c r="X489" s="2"/>
      <c r="Y489" s="2"/>
      <c r="Z489" s="2"/>
      <c r="AA489" s="2"/>
      <c r="AB489" s="18"/>
    </row>
    <row r="490" spans="7:28" x14ac:dyDescent="0.25">
      <c r="G490" s="2"/>
      <c r="H490" s="2"/>
      <c r="I490" s="2"/>
      <c r="J490" s="2"/>
      <c r="K490" s="2"/>
      <c r="L490" s="2"/>
      <c r="M490" s="2"/>
      <c r="N490" s="2"/>
      <c r="O490" s="2"/>
      <c r="Q490" s="2"/>
      <c r="R490" s="13"/>
      <c r="S490" s="15"/>
      <c r="T490" s="2"/>
      <c r="U490" s="2"/>
      <c r="V490" s="2"/>
      <c r="W490" s="2"/>
      <c r="X490" s="2"/>
      <c r="Y490" s="2"/>
      <c r="Z490" s="2"/>
      <c r="AA490" s="2"/>
      <c r="AB490" s="18"/>
    </row>
    <row r="491" spans="7:28" x14ac:dyDescent="0.25">
      <c r="G491" s="2"/>
      <c r="H491" s="2"/>
      <c r="I491" s="2"/>
      <c r="J491" s="2"/>
      <c r="K491" s="2"/>
      <c r="L491" s="2"/>
      <c r="M491" s="2"/>
      <c r="N491" s="2"/>
      <c r="O491" s="2"/>
      <c r="Q491" s="2"/>
      <c r="R491" s="13"/>
      <c r="S491" s="15"/>
      <c r="T491" s="2"/>
      <c r="U491" s="2"/>
      <c r="V491" s="2"/>
      <c r="W491" s="2"/>
      <c r="X491" s="2"/>
      <c r="Y491" s="2"/>
      <c r="Z491" s="2"/>
      <c r="AA491" s="2"/>
      <c r="AB491" s="18"/>
    </row>
    <row r="492" spans="7:28" x14ac:dyDescent="0.25">
      <c r="G492" s="2"/>
      <c r="H492" s="2"/>
      <c r="I492" s="2"/>
      <c r="J492" s="2"/>
      <c r="K492" s="2"/>
      <c r="L492" s="2"/>
      <c r="M492" s="2"/>
      <c r="N492" s="2"/>
      <c r="O492" s="2"/>
      <c r="Q492" s="2"/>
      <c r="R492" s="13"/>
      <c r="S492" s="15"/>
      <c r="T492" s="2"/>
      <c r="U492" s="2"/>
      <c r="V492" s="2"/>
      <c r="W492" s="2"/>
      <c r="X492" s="2"/>
      <c r="Y492" s="2"/>
      <c r="Z492" s="2"/>
      <c r="AA492" s="2"/>
      <c r="AB492" s="18"/>
    </row>
    <row r="493" spans="7:28" x14ac:dyDescent="0.25">
      <c r="G493" s="2"/>
      <c r="H493" s="2"/>
      <c r="I493" s="2"/>
      <c r="J493" s="2"/>
      <c r="K493" s="2"/>
      <c r="L493" s="2"/>
      <c r="M493" s="2"/>
      <c r="N493" s="2"/>
      <c r="O493" s="2"/>
      <c r="Q493" s="2"/>
      <c r="R493" s="13"/>
      <c r="S493" s="15"/>
      <c r="T493" s="2"/>
      <c r="U493" s="2"/>
      <c r="V493" s="2"/>
      <c r="W493" s="2"/>
      <c r="X493" s="2"/>
      <c r="Y493" s="2"/>
      <c r="Z493" s="2"/>
      <c r="AA493" s="2"/>
      <c r="AB493" s="18"/>
    </row>
    <row r="494" spans="7:28" x14ac:dyDescent="0.25">
      <c r="G494" s="2"/>
      <c r="H494" s="2"/>
      <c r="I494" s="2"/>
      <c r="J494" s="2"/>
      <c r="K494" s="2"/>
      <c r="L494" s="2"/>
      <c r="M494" s="2"/>
      <c r="N494" s="2"/>
      <c r="O494" s="2"/>
      <c r="Q494" s="2"/>
      <c r="R494" s="13"/>
      <c r="S494" s="15"/>
      <c r="T494" s="2"/>
      <c r="U494" s="2"/>
      <c r="V494" s="2"/>
      <c r="W494" s="2"/>
      <c r="X494" s="2"/>
      <c r="Y494" s="2"/>
      <c r="Z494" s="2"/>
      <c r="AA494" s="2"/>
      <c r="AB494" s="18"/>
    </row>
    <row r="495" spans="7:28" x14ac:dyDescent="0.25">
      <c r="G495" s="2"/>
      <c r="H495" s="2"/>
      <c r="I495" s="2"/>
      <c r="J495" s="2"/>
      <c r="K495" s="2"/>
      <c r="L495" s="2"/>
      <c r="M495" s="2"/>
      <c r="N495" s="2"/>
      <c r="O495" s="2"/>
      <c r="Q495" s="2"/>
      <c r="R495" s="13"/>
      <c r="S495" s="15"/>
      <c r="T495" s="2"/>
      <c r="U495" s="2"/>
      <c r="V495" s="2"/>
      <c r="W495" s="2"/>
      <c r="X495" s="2"/>
      <c r="Y495" s="2"/>
      <c r="Z495" s="2"/>
      <c r="AA495" s="2"/>
      <c r="AB495" s="18"/>
    </row>
    <row r="496" spans="7:28" x14ac:dyDescent="0.25">
      <c r="G496" s="2"/>
      <c r="H496" s="2"/>
      <c r="I496" s="2"/>
      <c r="J496" s="2"/>
      <c r="K496" s="2"/>
      <c r="L496" s="2"/>
      <c r="M496" s="2"/>
      <c r="N496" s="2"/>
      <c r="O496" s="2"/>
      <c r="Q496" s="2"/>
      <c r="R496" s="13"/>
      <c r="S496" s="15"/>
      <c r="T496" s="2"/>
      <c r="U496" s="2"/>
      <c r="V496" s="2"/>
      <c r="W496" s="2"/>
      <c r="X496" s="2"/>
      <c r="Y496" s="2"/>
      <c r="Z496" s="2"/>
      <c r="AA496" s="2"/>
      <c r="AB496" s="18"/>
    </row>
    <row r="497" spans="7:28" x14ac:dyDescent="0.25">
      <c r="G497" s="2"/>
      <c r="H497" s="2"/>
      <c r="I497" s="2"/>
      <c r="J497" s="2"/>
      <c r="K497" s="2"/>
      <c r="L497" s="2"/>
      <c r="M497" s="2"/>
      <c r="N497" s="2"/>
      <c r="O497" s="2"/>
      <c r="Q497" s="2"/>
      <c r="R497" s="13"/>
      <c r="S497" s="15"/>
      <c r="T497" s="2"/>
      <c r="U497" s="2"/>
      <c r="V497" s="2"/>
      <c r="W497" s="2"/>
      <c r="X497" s="2"/>
      <c r="Y497" s="2"/>
      <c r="Z497" s="2"/>
      <c r="AA497" s="2"/>
      <c r="AB497" s="18"/>
    </row>
    <row r="498" spans="7:28" x14ac:dyDescent="0.25">
      <c r="G498" s="2"/>
      <c r="H498" s="2"/>
      <c r="I498" s="2"/>
      <c r="J498" s="2"/>
      <c r="K498" s="2"/>
      <c r="L498" s="2"/>
      <c r="M498" s="2"/>
      <c r="N498" s="2"/>
      <c r="O498" s="2"/>
      <c r="Q498" s="2"/>
      <c r="R498" s="13"/>
      <c r="S498" s="15"/>
      <c r="T498" s="2"/>
      <c r="U498" s="2"/>
      <c r="V498" s="2"/>
      <c r="W498" s="2"/>
      <c r="X498" s="2"/>
      <c r="Y498" s="2"/>
      <c r="Z498" s="2"/>
      <c r="AA498" s="2"/>
      <c r="AB498" s="18"/>
    </row>
    <row r="499" spans="7:28" x14ac:dyDescent="0.25">
      <c r="G499" s="2"/>
      <c r="H499" s="2"/>
      <c r="I499" s="2"/>
      <c r="J499" s="2"/>
      <c r="K499" s="2"/>
      <c r="L499" s="2"/>
      <c r="M499" s="2"/>
      <c r="N499" s="2"/>
      <c r="O499" s="2"/>
      <c r="Q499" s="2"/>
      <c r="R499" s="13"/>
      <c r="S499" s="15"/>
      <c r="T499" s="2"/>
      <c r="U499" s="2"/>
      <c r="V499" s="2"/>
      <c r="W499" s="2"/>
      <c r="X499" s="2"/>
      <c r="Y499" s="2"/>
      <c r="Z499" s="2"/>
      <c r="AA499" s="2"/>
      <c r="AB499" s="18"/>
    </row>
    <row r="500" spans="7:28" x14ac:dyDescent="0.25">
      <c r="G500" s="2"/>
      <c r="H500" s="2"/>
      <c r="I500" s="2"/>
      <c r="J500" s="2"/>
      <c r="K500" s="2"/>
      <c r="L500" s="2"/>
      <c r="M500" s="2"/>
      <c r="N500" s="2"/>
      <c r="O500" s="2"/>
      <c r="Q500" s="2"/>
      <c r="R500" s="13"/>
      <c r="S500" s="15"/>
      <c r="T500" s="2"/>
      <c r="U500" s="2"/>
      <c r="V500" s="2"/>
      <c r="W500" s="2"/>
      <c r="X500" s="2"/>
      <c r="Y500" s="2"/>
      <c r="Z500" s="2"/>
      <c r="AA500" s="2"/>
      <c r="AB500" s="18"/>
    </row>
    <row r="501" spans="7:28" x14ac:dyDescent="0.25">
      <c r="G501" s="2"/>
      <c r="H501" s="2"/>
      <c r="I501" s="2"/>
      <c r="J501" s="2"/>
      <c r="K501" s="2"/>
      <c r="L501" s="2"/>
      <c r="M501" s="2"/>
      <c r="N501" s="2"/>
      <c r="O501" s="2"/>
      <c r="Q501" s="2"/>
      <c r="R501" s="13"/>
      <c r="S501" s="15"/>
      <c r="T501" s="2"/>
      <c r="U501" s="2"/>
      <c r="V501" s="2"/>
      <c r="W501" s="2"/>
      <c r="X501" s="2"/>
      <c r="Y501" s="2"/>
      <c r="Z501" s="2"/>
      <c r="AA501" s="2"/>
      <c r="AB501" s="18"/>
    </row>
    <row r="502" spans="7:28" x14ac:dyDescent="0.25">
      <c r="G502" s="2"/>
      <c r="H502" s="2"/>
      <c r="I502" s="2"/>
      <c r="J502" s="2"/>
      <c r="K502" s="2"/>
      <c r="L502" s="2"/>
      <c r="M502" s="2"/>
      <c r="N502" s="2"/>
      <c r="O502" s="2"/>
      <c r="Q502" s="2"/>
      <c r="R502" s="13"/>
      <c r="S502" s="15"/>
      <c r="T502" s="2"/>
      <c r="U502" s="2"/>
      <c r="V502" s="2"/>
      <c r="W502" s="2"/>
      <c r="X502" s="2"/>
      <c r="Y502" s="2"/>
      <c r="Z502" s="2"/>
      <c r="AA502" s="2"/>
      <c r="AB502" s="18"/>
    </row>
    <row r="503" spans="7:28" x14ac:dyDescent="0.25">
      <c r="G503" s="2"/>
      <c r="H503" s="2"/>
      <c r="I503" s="2"/>
      <c r="J503" s="2"/>
      <c r="K503" s="2"/>
      <c r="L503" s="2"/>
      <c r="M503" s="2"/>
      <c r="N503" s="2"/>
      <c r="O503" s="2"/>
      <c r="Q503" s="2"/>
      <c r="R503" s="13"/>
      <c r="S503" s="15"/>
      <c r="T503" s="2"/>
      <c r="U503" s="2"/>
      <c r="V503" s="2"/>
      <c r="W503" s="2"/>
      <c r="X503" s="2"/>
      <c r="Y503" s="2"/>
      <c r="Z503" s="2"/>
      <c r="AA503" s="2"/>
      <c r="AB503" s="18"/>
    </row>
    <row r="504" spans="7:28" x14ac:dyDescent="0.25">
      <c r="G504" s="2"/>
      <c r="H504" s="2"/>
      <c r="I504" s="2"/>
      <c r="J504" s="2"/>
      <c r="K504" s="2"/>
      <c r="L504" s="2"/>
      <c r="M504" s="2"/>
      <c r="N504" s="2"/>
      <c r="O504" s="2"/>
      <c r="Q504" s="2"/>
      <c r="R504" s="13"/>
      <c r="S504" s="15"/>
      <c r="T504" s="2"/>
      <c r="U504" s="2"/>
      <c r="V504" s="2"/>
      <c r="W504" s="2"/>
      <c r="X504" s="2"/>
      <c r="Y504" s="2"/>
      <c r="Z504" s="2"/>
      <c r="AA504" s="2"/>
      <c r="AB504" s="18"/>
    </row>
    <row r="505" spans="7:28" x14ac:dyDescent="0.25">
      <c r="G505" s="2"/>
      <c r="H505" s="2"/>
      <c r="I505" s="2"/>
      <c r="J505" s="2"/>
      <c r="K505" s="2"/>
      <c r="L505" s="2"/>
      <c r="M505" s="2"/>
      <c r="N505" s="2"/>
      <c r="O505" s="2"/>
      <c r="Q505" s="2"/>
      <c r="R505" s="13"/>
      <c r="S505" s="15"/>
      <c r="T505" s="2"/>
      <c r="U505" s="2"/>
      <c r="V505" s="2"/>
      <c r="W505" s="2"/>
      <c r="X505" s="2"/>
      <c r="Y505" s="2"/>
      <c r="Z505" s="2"/>
      <c r="AA505" s="2"/>
      <c r="AB505" s="18"/>
    </row>
    <row r="506" spans="7:28" x14ac:dyDescent="0.25">
      <c r="G506" s="2"/>
      <c r="H506" s="2"/>
      <c r="I506" s="2"/>
      <c r="J506" s="2"/>
      <c r="K506" s="2"/>
      <c r="L506" s="2"/>
      <c r="M506" s="2"/>
      <c r="N506" s="2"/>
      <c r="O506" s="2"/>
      <c r="Q506" s="2"/>
      <c r="R506" s="13"/>
      <c r="S506" s="15"/>
      <c r="T506" s="2"/>
      <c r="U506" s="2"/>
      <c r="V506" s="2"/>
      <c r="W506" s="2"/>
      <c r="X506" s="2"/>
      <c r="Y506" s="2"/>
      <c r="Z506" s="2"/>
      <c r="AA506" s="2"/>
      <c r="AB506" s="18"/>
    </row>
    <row r="507" spans="7:28" x14ac:dyDescent="0.25">
      <c r="G507" s="2"/>
      <c r="H507" s="2"/>
      <c r="I507" s="2"/>
      <c r="J507" s="2"/>
      <c r="K507" s="2"/>
      <c r="L507" s="2"/>
      <c r="M507" s="2"/>
      <c r="N507" s="2"/>
      <c r="O507" s="2"/>
      <c r="Q507" s="2"/>
      <c r="R507" s="13"/>
      <c r="S507" s="15"/>
      <c r="T507" s="2"/>
      <c r="U507" s="2"/>
      <c r="V507" s="2"/>
      <c r="W507" s="2"/>
      <c r="X507" s="2"/>
      <c r="Y507" s="2"/>
      <c r="Z507" s="2"/>
      <c r="AA507" s="2"/>
      <c r="AB507" s="18"/>
    </row>
    <row r="508" spans="7:28" x14ac:dyDescent="0.25">
      <c r="G508" s="2"/>
      <c r="H508" s="2"/>
      <c r="I508" s="2"/>
      <c r="J508" s="2"/>
      <c r="K508" s="2"/>
      <c r="L508" s="2"/>
      <c r="M508" s="2"/>
      <c r="N508" s="2"/>
      <c r="O508" s="2"/>
      <c r="Q508" s="2"/>
      <c r="R508" s="13"/>
      <c r="S508" s="15"/>
      <c r="T508" s="2"/>
      <c r="U508" s="2"/>
      <c r="V508" s="2"/>
      <c r="W508" s="2"/>
      <c r="X508" s="2"/>
      <c r="Y508" s="2"/>
      <c r="Z508" s="2"/>
      <c r="AA508" s="2"/>
      <c r="AB508" s="18"/>
    </row>
    <row r="509" spans="7:28" x14ac:dyDescent="0.25">
      <c r="G509" s="2"/>
      <c r="H509" s="2"/>
      <c r="I509" s="2"/>
      <c r="J509" s="2"/>
      <c r="K509" s="2"/>
      <c r="L509" s="2"/>
      <c r="M509" s="2"/>
      <c r="N509" s="2"/>
      <c r="O509" s="2"/>
      <c r="Q509" s="2"/>
      <c r="R509" s="13"/>
      <c r="S509" s="15"/>
      <c r="T509" s="2"/>
      <c r="U509" s="2"/>
      <c r="V509" s="2"/>
      <c r="W509" s="2"/>
      <c r="X509" s="2"/>
      <c r="Y509" s="2"/>
      <c r="Z509" s="2"/>
      <c r="AA509" s="2"/>
      <c r="AB509" s="18"/>
    </row>
    <row r="510" spans="7:28" x14ac:dyDescent="0.25">
      <c r="G510" s="2"/>
      <c r="H510" s="2"/>
      <c r="I510" s="2"/>
      <c r="J510" s="2"/>
      <c r="K510" s="2"/>
      <c r="L510" s="2"/>
      <c r="M510" s="2"/>
      <c r="N510" s="2"/>
      <c r="O510" s="2"/>
      <c r="Q510" s="2"/>
      <c r="R510" s="13"/>
      <c r="S510" s="15"/>
      <c r="T510" s="2"/>
      <c r="U510" s="2"/>
      <c r="V510" s="2"/>
      <c r="W510" s="2"/>
      <c r="X510" s="2"/>
      <c r="Y510" s="2"/>
      <c r="Z510" s="2"/>
      <c r="AA510" s="2"/>
      <c r="AB510" s="18"/>
    </row>
    <row r="511" spans="7:28" x14ac:dyDescent="0.25">
      <c r="G511" s="2"/>
      <c r="H511" s="2"/>
      <c r="I511" s="2"/>
      <c r="J511" s="2"/>
      <c r="K511" s="2"/>
      <c r="L511" s="2"/>
      <c r="M511" s="2"/>
      <c r="N511" s="2"/>
      <c r="O511" s="2"/>
      <c r="Q511" s="2"/>
      <c r="R511" s="13"/>
      <c r="S511" s="15"/>
      <c r="T511" s="2"/>
      <c r="U511" s="2"/>
      <c r="V511" s="2"/>
      <c r="W511" s="2"/>
      <c r="X511" s="2"/>
      <c r="Y511" s="2"/>
      <c r="Z511" s="2"/>
      <c r="AA511" s="2"/>
      <c r="AB511" s="18"/>
    </row>
    <row r="512" spans="7:28" x14ac:dyDescent="0.25">
      <c r="G512" s="2"/>
      <c r="H512" s="2"/>
      <c r="I512" s="2"/>
      <c r="J512" s="2"/>
      <c r="K512" s="2"/>
      <c r="L512" s="2"/>
      <c r="M512" s="2"/>
      <c r="N512" s="2"/>
      <c r="O512" s="2"/>
      <c r="Q512" s="2"/>
      <c r="R512" s="13"/>
      <c r="S512" s="15"/>
      <c r="T512" s="2"/>
      <c r="U512" s="2"/>
      <c r="V512" s="2"/>
      <c r="W512" s="2"/>
      <c r="X512" s="2"/>
      <c r="Y512" s="2"/>
      <c r="Z512" s="2"/>
      <c r="AA512" s="2"/>
      <c r="AB512" s="18"/>
    </row>
    <row r="513" spans="7:28" x14ac:dyDescent="0.25">
      <c r="G513" s="2"/>
      <c r="H513" s="2"/>
      <c r="I513" s="2"/>
      <c r="J513" s="2"/>
      <c r="K513" s="2"/>
      <c r="L513" s="2"/>
      <c r="M513" s="2"/>
      <c r="N513" s="2"/>
      <c r="O513" s="2"/>
      <c r="Q513" s="2"/>
      <c r="R513" s="13"/>
      <c r="S513" s="15"/>
      <c r="T513" s="2"/>
      <c r="U513" s="2"/>
      <c r="V513" s="2"/>
      <c r="W513" s="2"/>
      <c r="X513" s="2"/>
      <c r="Y513" s="2"/>
      <c r="Z513" s="2"/>
      <c r="AA513" s="2"/>
      <c r="AB513" s="18"/>
    </row>
    <row r="514" spans="7:28" x14ac:dyDescent="0.25">
      <c r="G514" s="2"/>
      <c r="H514" s="2"/>
      <c r="I514" s="2"/>
      <c r="J514" s="2"/>
      <c r="K514" s="2"/>
      <c r="L514" s="2"/>
      <c r="M514" s="2"/>
      <c r="N514" s="2"/>
      <c r="O514" s="2"/>
      <c r="Q514" s="2"/>
      <c r="R514" s="13"/>
      <c r="S514" s="15"/>
      <c r="T514" s="2"/>
      <c r="U514" s="2"/>
      <c r="V514" s="2"/>
      <c r="W514" s="2"/>
      <c r="X514" s="2"/>
      <c r="Y514" s="2"/>
      <c r="Z514" s="2"/>
      <c r="AA514" s="2"/>
      <c r="AB514" s="18"/>
    </row>
    <row r="515" spans="7:28" x14ac:dyDescent="0.25">
      <c r="G515" s="2"/>
      <c r="H515" s="2"/>
      <c r="I515" s="2"/>
      <c r="J515" s="2"/>
      <c r="K515" s="2"/>
      <c r="L515" s="2"/>
      <c r="M515" s="2"/>
      <c r="N515" s="2"/>
      <c r="O515" s="2"/>
      <c r="Q515" s="2"/>
      <c r="R515" s="13"/>
      <c r="S515" s="15"/>
      <c r="T515" s="2"/>
      <c r="U515" s="2"/>
      <c r="V515" s="2"/>
      <c r="W515" s="2"/>
      <c r="X515" s="2"/>
      <c r="Y515" s="2"/>
      <c r="Z515" s="2"/>
      <c r="AA515" s="2"/>
      <c r="AB515" s="18"/>
    </row>
    <row r="516" spans="7:28" x14ac:dyDescent="0.25">
      <c r="G516" s="2"/>
      <c r="H516" s="2"/>
      <c r="I516" s="2"/>
      <c r="J516" s="2"/>
      <c r="K516" s="2"/>
      <c r="L516" s="2"/>
      <c r="M516" s="2"/>
      <c r="N516" s="2"/>
      <c r="O516" s="2"/>
      <c r="Q516" s="2"/>
      <c r="R516" s="13"/>
      <c r="S516" s="15"/>
      <c r="T516" s="2"/>
      <c r="U516" s="2"/>
      <c r="V516" s="2"/>
      <c r="W516" s="2"/>
      <c r="X516" s="2"/>
      <c r="Y516" s="2"/>
      <c r="Z516" s="2"/>
      <c r="AA516" s="2"/>
      <c r="AB516" s="18"/>
    </row>
    <row r="517" spans="7:28" x14ac:dyDescent="0.25">
      <c r="G517" s="2"/>
      <c r="H517" s="2"/>
      <c r="I517" s="2"/>
      <c r="J517" s="2"/>
      <c r="K517" s="2"/>
      <c r="L517" s="2"/>
      <c r="M517" s="2"/>
      <c r="N517" s="2"/>
      <c r="O517" s="2"/>
      <c r="Q517" s="2"/>
      <c r="R517" s="13"/>
      <c r="S517" s="15"/>
      <c r="T517" s="2"/>
      <c r="U517" s="2"/>
      <c r="V517" s="2"/>
      <c r="W517" s="2"/>
      <c r="X517" s="2"/>
      <c r="Y517" s="2"/>
      <c r="Z517" s="2"/>
      <c r="AA517" s="2"/>
      <c r="AB517" s="18"/>
    </row>
    <row r="518" spans="7:28" x14ac:dyDescent="0.25">
      <c r="G518" s="2"/>
      <c r="H518" s="2"/>
      <c r="I518" s="2"/>
      <c r="J518" s="2"/>
      <c r="K518" s="2"/>
      <c r="L518" s="2"/>
      <c r="M518" s="2"/>
      <c r="N518" s="2"/>
      <c r="O518" s="2"/>
      <c r="Q518" s="2"/>
      <c r="R518" s="13"/>
      <c r="S518" s="15"/>
      <c r="T518" s="2"/>
      <c r="U518" s="2"/>
      <c r="V518" s="2"/>
      <c r="W518" s="2"/>
      <c r="X518" s="2"/>
      <c r="Y518" s="2"/>
      <c r="Z518" s="2"/>
      <c r="AA518" s="2"/>
      <c r="AB518" s="18"/>
    </row>
    <row r="519" spans="7:28" x14ac:dyDescent="0.25">
      <c r="G519" s="2"/>
      <c r="H519" s="2"/>
      <c r="I519" s="2"/>
      <c r="J519" s="2"/>
      <c r="K519" s="2"/>
      <c r="L519" s="2"/>
      <c r="M519" s="2"/>
      <c r="N519" s="2"/>
      <c r="O519" s="2"/>
      <c r="Q519" s="2"/>
      <c r="R519" s="13"/>
      <c r="S519" s="15"/>
      <c r="T519" s="2"/>
      <c r="U519" s="2"/>
      <c r="V519" s="2"/>
      <c r="W519" s="2"/>
      <c r="X519" s="2"/>
      <c r="Y519" s="2"/>
      <c r="Z519" s="2"/>
      <c r="AA519" s="2"/>
      <c r="AB519" s="18"/>
    </row>
    <row r="520" spans="7:28" x14ac:dyDescent="0.25">
      <c r="G520" s="2"/>
      <c r="H520" s="2"/>
      <c r="I520" s="2"/>
      <c r="J520" s="2"/>
      <c r="K520" s="2"/>
      <c r="L520" s="2"/>
      <c r="M520" s="2"/>
      <c r="N520" s="2"/>
      <c r="O520" s="2"/>
      <c r="Q520" s="2"/>
      <c r="R520" s="13"/>
      <c r="S520" s="15"/>
      <c r="T520" s="2"/>
      <c r="U520" s="2"/>
      <c r="V520" s="2"/>
      <c r="W520" s="2"/>
      <c r="X520" s="2"/>
      <c r="Y520" s="2"/>
      <c r="Z520" s="2"/>
      <c r="AA520" s="2"/>
      <c r="AB520" s="18"/>
    </row>
    <row r="521" spans="7:28" x14ac:dyDescent="0.25">
      <c r="G521" s="2"/>
      <c r="H521" s="2"/>
      <c r="I521" s="2"/>
      <c r="J521" s="2"/>
      <c r="K521" s="2"/>
      <c r="L521" s="2"/>
      <c r="M521" s="2"/>
      <c r="N521" s="2"/>
      <c r="O521" s="2"/>
      <c r="Q521" s="2"/>
      <c r="R521" s="13"/>
      <c r="S521" s="15"/>
      <c r="T521" s="2"/>
      <c r="U521" s="2"/>
      <c r="V521" s="2"/>
      <c r="W521" s="2"/>
      <c r="X521" s="2"/>
      <c r="Y521" s="2"/>
      <c r="Z521" s="2"/>
      <c r="AA521" s="2"/>
      <c r="AB521" s="18"/>
    </row>
    <row r="522" spans="7:28" x14ac:dyDescent="0.25">
      <c r="G522" s="2"/>
      <c r="H522" s="2"/>
      <c r="I522" s="2"/>
      <c r="J522" s="2"/>
      <c r="K522" s="2"/>
      <c r="L522" s="2"/>
      <c r="M522" s="2"/>
      <c r="N522" s="2"/>
      <c r="O522" s="2"/>
      <c r="Q522" s="2"/>
      <c r="R522" s="13"/>
      <c r="S522" s="15"/>
      <c r="T522" s="2"/>
      <c r="U522" s="2"/>
      <c r="V522" s="2"/>
      <c r="W522" s="2"/>
      <c r="X522" s="2"/>
      <c r="Y522" s="2"/>
      <c r="Z522" s="2"/>
      <c r="AA522" s="2"/>
      <c r="AB522" s="18"/>
    </row>
    <row r="523" spans="7:28" x14ac:dyDescent="0.25">
      <c r="G523" s="2"/>
      <c r="H523" s="2"/>
      <c r="I523" s="2"/>
      <c r="J523" s="2"/>
      <c r="K523" s="2"/>
      <c r="L523" s="2"/>
      <c r="M523" s="2"/>
      <c r="N523" s="2"/>
      <c r="O523" s="2"/>
      <c r="Q523" s="2"/>
      <c r="R523" s="13"/>
      <c r="S523" s="15"/>
      <c r="T523" s="2"/>
      <c r="U523" s="2"/>
      <c r="V523" s="2"/>
      <c r="W523" s="2"/>
      <c r="X523" s="2"/>
      <c r="Y523" s="2"/>
      <c r="Z523" s="2"/>
      <c r="AA523" s="2"/>
      <c r="AB523" s="18"/>
    </row>
    <row r="524" spans="7:28" x14ac:dyDescent="0.25">
      <c r="G524" s="2"/>
      <c r="H524" s="2"/>
      <c r="I524" s="2"/>
      <c r="J524" s="2"/>
      <c r="K524" s="2"/>
      <c r="L524" s="2"/>
      <c r="M524" s="2"/>
      <c r="N524" s="2"/>
      <c r="O524" s="2"/>
      <c r="Q524" s="2"/>
      <c r="R524" s="13"/>
      <c r="S524" s="15"/>
      <c r="T524" s="2"/>
      <c r="U524" s="2"/>
      <c r="V524" s="2"/>
      <c r="W524" s="2"/>
      <c r="X524" s="2"/>
      <c r="Y524" s="2"/>
      <c r="Z524" s="2"/>
      <c r="AA524" s="2"/>
      <c r="AB524" s="18"/>
    </row>
    <row r="525" spans="7:28" x14ac:dyDescent="0.25">
      <c r="G525" s="2"/>
      <c r="H525" s="2"/>
      <c r="I525" s="2"/>
      <c r="J525" s="2"/>
      <c r="K525" s="2"/>
      <c r="L525" s="2"/>
      <c r="M525" s="2"/>
      <c r="N525" s="2"/>
      <c r="O525" s="2"/>
      <c r="Q525" s="2"/>
      <c r="R525" s="13"/>
      <c r="S525" s="15"/>
      <c r="T525" s="2"/>
      <c r="U525" s="2"/>
      <c r="V525" s="2"/>
      <c r="W525" s="2"/>
      <c r="X525" s="2"/>
      <c r="Y525" s="2"/>
      <c r="Z525" s="2"/>
      <c r="AA525" s="2"/>
      <c r="AB525" s="18"/>
    </row>
    <row r="526" spans="7:28" x14ac:dyDescent="0.25">
      <c r="G526" s="2"/>
      <c r="H526" s="2"/>
      <c r="I526" s="2"/>
      <c r="J526" s="2"/>
      <c r="K526" s="2"/>
      <c r="L526" s="2"/>
      <c r="M526" s="2"/>
      <c r="N526" s="2"/>
      <c r="O526" s="2"/>
      <c r="Q526" s="2"/>
      <c r="R526" s="13"/>
      <c r="S526" s="15"/>
      <c r="T526" s="2"/>
      <c r="U526" s="2"/>
      <c r="V526" s="2"/>
      <c r="W526" s="2"/>
      <c r="X526" s="2"/>
      <c r="Y526" s="2"/>
      <c r="Z526" s="2"/>
      <c r="AA526" s="2"/>
      <c r="AB526" s="18"/>
    </row>
    <row r="527" spans="7:28" x14ac:dyDescent="0.25">
      <c r="G527" s="2"/>
      <c r="H527" s="2"/>
      <c r="I527" s="2"/>
      <c r="J527" s="2"/>
      <c r="K527" s="2"/>
      <c r="L527" s="2"/>
      <c r="M527" s="2"/>
      <c r="N527" s="2"/>
      <c r="O527" s="2"/>
      <c r="Q527" s="2"/>
      <c r="R527" s="13"/>
      <c r="S527" s="15"/>
      <c r="T527" s="2"/>
      <c r="U527" s="2"/>
      <c r="V527" s="2"/>
      <c r="W527" s="2"/>
      <c r="X527" s="2"/>
      <c r="Y527" s="2"/>
      <c r="Z527" s="2"/>
      <c r="AA527" s="2"/>
      <c r="AB527" s="18"/>
    </row>
    <row r="528" spans="7:28" x14ac:dyDescent="0.25">
      <c r="G528" s="2"/>
      <c r="H528" s="2"/>
      <c r="I528" s="2"/>
      <c r="J528" s="2"/>
      <c r="K528" s="2"/>
      <c r="L528" s="2"/>
      <c r="M528" s="2"/>
      <c r="N528" s="2"/>
      <c r="O528" s="2"/>
      <c r="Q528" s="2"/>
      <c r="R528" s="13"/>
      <c r="S528" s="15"/>
      <c r="T528" s="2"/>
      <c r="U528" s="2"/>
      <c r="V528" s="2"/>
      <c r="W528" s="2"/>
      <c r="X528" s="2"/>
      <c r="Y528" s="2"/>
      <c r="Z528" s="2"/>
      <c r="AA528" s="2"/>
      <c r="AB528" s="18"/>
    </row>
    <row r="529" spans="7:28" x14ac:dyDescent="0.25">
      <c r="G529" s="2"/>
      <c r="H529" s="2"/>
      <c r="I529" s="2"/>
      <c r="J529" s="2"/>
      <c r="K529" s="2"/>
      <c r="L529" s="2"/>
      <c r="M529" s="2"/>
      <c r="N529" s="2"/>
      <c r="O529" s="2"/>
      <c r="Q529" s="2"/>
      <c r="R529" s="13"/>
      <c r="S529" s="15"/>
      <c r="T529" s="2"/>
      <c r="U529" s="2"/>
      <c r="V529" s="2"/>
      <c r="W529" s="2"/>
      <c r="X529" s="2"/>
      <c r="Y529" s="2"/>
      <c r="Z529" s="2"/>
      <c r="AA529" s="2"/>
      <c r="AB529" s="18"/>
    </row>
  </sheetData>
  <autoFilter ref="A1:AD47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2" sqref="G2"/>
    </sheetView>
  </sheetViews>
  <sheetFormatPr defaultRowHeight="12.75" x14ac:dyDescent="0.2"/>
  <cols>
    <col min="1" max="1" width="9.7109375" style="69" customWidth="1"/>
    <col min="2" max="2" width="22.140625" style="69" customWidth="1"/>
    <col min="3" max="3" width="10.5703125" style="69" customWidth="1"/>
    <col min="4" max="4" width="11.28515625" style="69" customWidth="1"/>
    <col min="5" max="5" width="23.85546875" style="69" customWidth="1"/>
    <col min="6" max="6" width="20" style="69" customWidth="1"/>
    <col min="7" max="16384" width="9.140625" style="69"/>
  </cols>
  <sheetData>
    <row r="1" spans="1:8" ht="38.25" x14ac:dyDescent="0.25">
      <c r="A1" s="65" t="s">
        <v>547</v>
      </c>
      <c r="B1" s="66" t="s">
        <v>548</v>
      </c>
      <c r="C1" s="66" t="s">
        <v>114</v>
      </c>
      <c r="D1" s="66" t="s">
        <v>549</v>
      </c>
      <c r="E1" s="66" t="s">
        <v>550</v>
      </c>
      <c r="F1" s="66" t="s">
        <v>551</v>
      </c>
      <c r="G1" s="67" t="s">
        <v>552</v>
      </c>
      <c r="H1" s="68"/>
    </row>
    <row r="2" spans="1:8" ht="15" x14ac:dyDescent="0.25">
      <c r="A2" s="67" t="s">
        <v>553</v>
      </c>
      <c r="B2" s="68" t="s">
        <v>12</v>
      </c>
      <c r="C2" s="67" t="s">
        <v>554</v>
      </c>
      <c r="D2" s="67">
        <v>1038</v>
      </c>
      <c r="E2" s="67" t="s">
        <v>241</v>
      </c>
      <c r="F2" s="67" t="s">
        <v>555</v>
      </c>
    </row>
  </sheetData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opLeftCell="A62" workbookViewId="0">
      <selection activeCell="E72" activeCellId="1" sqref="E122 E72"/>
    </sheetView>
  </sheetViews>
  <sheetFormatPr defaultRowHeight="15" x14ac:dyDescent="0.25"/>
  <cols>
    <col min="2" max="2" width="19.42578125" customWidth="1"/>
    <col min="3" max="3" width="23" customWidth="1"/>
    <col min="4" max="4" width="20" bestFit="1" customWidth="1"/>
    <col min="5" max="5" width="18.140625" bestFit="1" customWidth="1"/>
    <col min="6" max="6" width="9.7109375" bestFit="1" customWidth="1"/>
    <col min="7" max="7" width="9.140625" style="10"/>
  </cols>
  <sheetData>
    <row r="1" spans="1:6" ht="20.25" x14ac:dyDescent="0.25">
      <c r="A1" s="299" t="s">
        <v>560</v>
      </c>
      <c r="B1" s="299"/>
      <c r="C1" s="299"/>
      <c r="D1" s="299"/>
      <c r="E1" s="299"/>
      <c r="F1" s="299"/>
    </row>
    <row r="2" spans="1:6" ht="18" x14ac:dyDescent="0.25">
      <c r="A2" s="300" t="s">
        <v>623</v>
      </c>
      <c r="B2" s="300"/>
      <c r="C2" s="300"/>
      <c r="D2" s="300"/>
      <c r="E2" s="300"/>
      <c r="F2" s="300"/>
    </row>
    <row r="3" spans="1:6" ht="18" x14ac:dyDescent="0.25">
      <c r="A3" s="300" t="s">
        <v>561</v>
      </c>
      <c r="B3" s="300"/>
      <c r="C3" s="300"/>
      <c r="D3" s="300"/>
      <c r="E3" s="300"/>
      <c r="F3" s="300"/>
    </row>
    <row r="4" spans="1:6" x14ac:dyDescent="0.25">
      <c r="A4" s="144" t="s">
        <v>562</v>
      </c>
      <c r="B4" s="145" t="s">
        <v>563</v>
      </c>
      <c r="C4" s="146"/>
      <c r="D4" s="146"/>
      <c r="E4" s="146"/>
      <c r="F4" s="147"/>
    </row>
    <row r="5" spans="1:6" ht="30" x14ac:dyDescent="0.25">
      <c r="A5" s="148" t="s">
        <v>564</v>
      </c>
      <c r="B5" s="149" t="s">
        <v>565</v>
      </c>
      <c r="C5" s="150" t="s">
        <v>566</v>
      </c>
      <c r="D5" s="151" t="s">
        <v>567</v>
      </c>
      <c r="E5" s="151" t="s">
        <v>568</v>
      </c>
      <c r="F5" s="152" t="s">
        <v>569</v>
      </c>
    </row>
    <row r="6" spans="1:6" x14ac:dyDescent="0.25">
      <c r="A6" s="153"/>
      <c r="B6" s="153"/>
      <c r="C6" s="153" t="s">
        <v>570</v>
      </c>
      <c r="D6" s="154" t="s">
        <v>571</v>
      </c>
      <c r="E6" s="154" t="s">
        <v>572</v>
      </c>
      <c r="F6" s="155" t="s">
        <v>573</v>
      </c>
    </row>
    <row r="7" spans="1:6" x14ac:dyDescent="0.25">
      <c r="A7" s="156">
        <v>1</v>
      </c>
      <c r="B7" s="157" t="s">
        <v>2</v>
      </c>
      <c r="C7" s="158">
        <v>4459878609500</v>
      </c>
      <c r="D7" s="158">
        <v>6689250890.2000008</v>
      </c>
      <c r="E7" s="158">
        <f>+'MD (2)'!H3</f>
        <v>29929789.140280001</v>
      </c>
      <c r="F7" s="159">
        <f>+E7/D7</f>
        <v>4.4743110449225708E-3</v>
      </c>
    </row>
    <row r="8" spans="1:6" ht="15.75" x14ac:dyDescent="0.25">
      <c r="A8" s="160"/>
      <c r="B8" s="160"/>
      <c r="C8" s="160"/>
      <c r="D8" s="160"/>
      <c r="E8" s="160"/>
      <c r="F8" s="161"/>
    </row>
    <row r="9" spans="1:6" s="10" customFormat="1" x14ac:dyDescent="0.25">
      <c r="A9" s="144" t="s">
        <v>574</v>
      </c>
      <c r="B9" s="145" t="s">
        <v>575</v>
      </c>
      <c r="C9" s="162"/>
      <c r="D9" s="162"/>
      <c r="E9" s="162"/>
      <c r="F9" s="147"/>
    </row>
    <row r="10" spans="1:6" s="10" customFormat="1" ht="30" x14ac:dyDescent="0.25">
      <c r="A10" s="148" t="s">
        <v>564</v>
      </c>
      <c r="B10" s="149" t="s">
        <v>565</v>
      </c>
      <c r="C10" s="150" t="s">
        <v>566</v>
      </c>
      <c r="D10" s="151" t="s">
        <v>567</v>
      </c>
      <c r="E10" s="151" t="s">
        <v>568</v>
      </c>
      <c r="F10" s="152" t="s">
        <v>569</v>
      </c>
    </row>
    <row r="11" spans="1:6" s="10" customFormat="1" x14ac:dyDescent="0.25">
      <c r="A11" s="153"/>
      <c r="B11" s="153"/>
      <c r="C11" s="153" t="s">
        <v>570</v>
      </c>
      <c r="D11" s="154" t="s">
        <v>571</v>
      </c>
      <c r="E11" s="154" t="s">
        <v>572</v>
      </c>
      <c r="F11" s="155" t="s">
        <v>573</v>
      </c>
    </row>
    <row r="12" spans="1:6" s="10" customFormat="1" x14ac:dyDescent="0.25">
      <c r="A12" s="163">
        <v>1</v>
      </c>
      <c r="B12" s="164" t="s">
        <v>576</v>
      </c>
      <c r="C12" s="165">
        <f>+'[1]Sheet1 (2)'!$F$93-'[1]Sheet1 (2)'!$F$89</f>
        <v>493908878100</v>
      </c>
      <c r="D12" s="165">
        <f>+'[1]Sheet1 (2)'!$G$93-'[1]Sheet1 (2)'!$G$89</f>
        <v>775967885.75999999</v>
      </c>
      <c r="E12" s="166">
        <f>+'[1]Sheet1 (2)'!$H$93</f>
        <v>179167542.322</v>
      </c>
      <c r="F12" s="167">
        <f>+E12/D12</f>
        <v>0.23089556360508318</v>
      </c>
    </row>
    <row r="13" spans="1:6" s="10" customFormat="1" x14ac:dyDescent="0.25">
      <c r="A13" s="168">
        <v>2</v>
      </c>
      <c r="B13" s="169" t="s">
        <v>577</v>
      </c>
      <c r="C13" s="170">
        <v>458729350100</v>
      </c>
      <c r="D13" s="170">
        <v>712031124.96000004</v>
      </c>
      <c r="E13" s="171">
        <v>33360730.725200001</v>
      </c>
      <c r="F13" s="172">
        <f>+E13/D13</f>
        <v>4.6852910716612448E-2</v>
      </c>
    </row>
    <row r="14" spans="1:6" s="10" customFormat="1" x14ac:dyDescent="0.25">
      <c r="A14" s="168">
        <v>3</v>
      </c>
      <c r="B14" s="169" t="s">
        <v>578</v>
      </c>
      <c r="C14" s="170">
        <v>495467232100</v>
      </c>
      <c r="D14" s="170">
        <v>780395729.15999997</v>
      </c>
      <c r="E14" s="171">
        <v>25069447.937399998</v>
      </c>
      <c r="F14" s="172">
        <f>+E14/D14</f>
        <v>3.2124019905111698E-2</v>
      </c>
    </row>
    <row r="15" spans="1:6" s="10" customFormat="1" x14ac:dyDescent="0.25">
      <c r="A15" s="173">
        <v>4</v>
      </c>
      <c r="B15" s="174" t="s">
        <v>579</v>
      </c>
      <c r="C15" s="175">
        <v>1558354000</v>
      </c>
      <c r="D15" s="175">
        <v>4427843.4000000004</v>
      </c>
      <c r="E15" s="176"/>
      <c r="F15" s="177"/>
    </row>
    <row r="16" spans="1:6" s="10" customFormat="1" x14ac:dyDescent="0.25">
      <c r="A16" s="178"/>
      <c r="B16" s="179"/>
      <c r="C16" s="180"/>
      <c r="D16" s="180"/>
      <c r="E16" s="180"/>
      <c r="F16" s="181"/>
    </row>
    <row r="17" spans="1:6" s="10" customFormat="1" x14ac:dyDescent="0.25">
      <c r="A17" s="144" t="s">
        <v>580</v>
      </c>
      <c r="B17" s="145" t="s">
        <v>581</v>
      </c>
      <c r="C17" s="162"/>
      <c r="D17" s="162"/>
      <c r="E17" s="162"/>
      <c r="F17" s="147"/>
    </row>
    <row r="18" spans="1:6" s="10" customFormat="1" ht="30" x14ac:dyDescent="0.25">
      <c r="A18" s="148" t="s">
        <v>564</v>
      </c>
      <c r="B18" s="149" t="s">
        <v>565</v>
      </c>
      <c r="C18" s="150" t="s">
        <v>566</v>
      </c>
      <c r="D18" s="151" t="s">
        <v>567</v>
      </c>
      <c r="E18" s="151" t="s">
        <v>568</v>
      </c>
      <c r="F18" s="152" t="s">
        <v>569</v>
      </c>
    </row>
    <row r="19" spans="1:6" s="10" customFormat="1" x14ac:dyDescent="0.25">
      <c r="A19" s="153"/>
      <c r="B19" s="153"/>
      <c r="C19" s="153" t="s">
        <v>570</v>
      </c>
      <c r="D19" s="154" t="s">
        <v>571</v>
      </c>
      <c r="E19" s="154" t="s">
        <v>572</v>
      </c>
      <c r="F19" s="155" t="s">
        <v>573</v>
      </c>
    </row>
    <row r="20" spans="1:6" s="10" customFormat="1" x14ac:dyDescent="0.25">
      <c r="A20" s="163">
        <v>1</v>
      </c>
      <c r="B20" s="164" t="s">
        <v>576</v>
      </c>
      <c r="C20" s="165">
        <f>+'[1]Sheet1 (2)'!$F$144-'[1]Sheet1 (2)'!$F$140</f>
        <v>353794455000</v>
      </c>
      <c r="D20" s="165">
        <f>+'[1]Sheet1 (2)'!$G$144-'[1]Sheet1 (2)'!$G$140</f>
        <v>593815789</v>
      </c>
      <c r="E20" s="166">
        <f>+'[1]Sheet1 (2)'!$H$144</f>
        <v>119385463.93999998</v>
      </c>
      <c r="F20" s="167">
        <f>+E20/D20</f>
        <v>0.20104797843292102</v>
      </c>
    </row>
    <row r="21" spans="1:6" s="10" customFormat="1" x14ac:dyDescent="0.25">
      <c r="A21" s="168">
        <v>2</v>
      </c>
      <c r="B21" s="169" t="s">
        <v>577</v>
      </c>
      <c r="C21" s="170">
        <v>304757777000</v>
      </c>
      <c r="D21" s="170">
        <v>517019973.19999999</v>
      </c>
      <c r="E21" s="171">
        <v>22351172.636</v>
      </c>
      <c r="F21" s="172">
        <f>+E21/D21</f>
        <v>4.3230772106658724E-2</v>
      </c>
    </row>
    <row r="22" spans="1:6" s="10" customFormat="1" x14ac:dyDescent="0.25">
      <c r="A22" s="168">
        <v>3</v>
      </c>
      <c r="B22" s="169" t="s">
        <v>578</v>
      </c>
      <c r="C22" s="170">
        <v>353968226000</v>
      </c>
      <c r="D22" s="170">
        <v>594269591.60000002</v>
      </c>
      <c r="E22" s="171">
        <v>15914043.874</v>
      </c>
      <c r="F22" s="172">
        <f>+E22/D22</f>
        <v>2.6779165716948994E-2</v>
      </c>
    </row>
    <row r="23" spans="1:6" s="10" customFormat="1" x14ac:dyDescent="0.25">
      <c r="A23" s="173">
        <v>4</v>
      </c>
      <c r="B23" s="174" t="s">
        <v>579</v>
      </c>
      <c r="C23" s="175">
        <v>173771000</v>
      </c>
      <c r="D23" s="175">
        <v>453802.6</v>
      </c>
      <c r="E23" s="176">
        <v>0</v>
      </c>
      <c r="F23" s="177"/>
    </row>
    <row r="24" spans="1:6" s="10" customFormat="1" x14ac:dyDescent="0.25">
      <c r="A24" s="178"/>
      <c r="B24" s="179"/>
      <c r="C24" s="180"/>
      <c r="D24" s="180"/>
      <c r="E24" s="182"/>
      <c r="F24" s="181"/>
    </row>
    <row r="25" spans="1:6" s="10" customFormat="1" x14ac:dyDescent="0.25">
      <c r="A25" s="144" t="s">
        <v>582</v>
      </c>
      <c r="B25" s="145" t="s">
        <v>626</v>
      </c>
      <c r="C25" s="162"/>
      <c r="D25" s="162"/>
      <c r="E25" s="162"/>
      <c r="F25" s="147"/>
    </row>
    <row r="26" spans="1:6" s="10" customFormat="1" ht="30" x14ac:dyDescent="0.25">
      <c r="A26" s="148" t="s">
        <v>564</v>
      </c>
      <c r="B26" s="149" t="s">
        <v>565</v>
      </c>
      <c r="C26" s="150" t="s">
        <v>566</v>
      </c>
      <c r="D26" s="151" t="s">
        <v>567</v>
      </c>
      <c r="E26" s="151" t="s">
        <v>568</v>
      </c>
      <c r="F26" s="152" t="s">
        <v>569</v>
      </c>
    </row>
    <row r="27" spans="1:6" s="10" customFormat="1" x14ac:dyDescent="0.25">
      <c r="A27" s="153"/>
      <c r="B27" s="153"/>
      <c r="C27" s="153" t="s">
        <v>570</v>
      </c>
      <c r="D27" s="154" t="s">
        <v>571</v>
      </c>
      <c r="E27" s="154" t="s">
        <v>572</v>
      </c>
      <c r="F27" s="155" t="s">
        <v>573</v>
      </c>
    </row>
    <row r="28" spans="1:6" s="10" customFormat="1" x14ac:dyDescent="0.25">
      <c r="A28" s="163">
        <v>1</v>
      </c>
      <c r="B28" s="164" t="s">
        <v>576</v>
      </c>
      <c r="C28" s="165">
        <f>+'[1]Sheet1 (2)'!$F$174</f>
        <v>318456669000</v>
      </c>
      <c r="D28" s="165">
        <f>+'[1]Sheet1 (2)'!$G$174</f>
        <v>520597135.40000004</v>
      </c>
      <c r="E28" s="166">
        <f>+'[1]Sheet1 (2)'!$H$174</f>
        <v>113232968.36399999</v>
      </c>
      <c r="F28" s="167">
        <f>+E28/D28</f>
        <v>0.21750593820881786</v>
      </c>
    </row>
    <row r="29" spans="1:6" s="10" customFormat="1" x14ac:dyDescent="0.25">
      <c r="A29" s="168">
        <v>2</v>
      </c>
      <c r="B29" s="169" t="s">
        <v>577</v>
      </c>
      <c r="C29" s="170">
        <v>304098804000</v>
      </c>
      <c r="D29" s="170">
        <v>489957298.39999998</v>
      </c>
      <c r="E29" s="171">
        <v>20802807.7608</v>
      </c>
      <c r="F29" s="172">
        <f>+E29/D29</f>
        <v>4.245840980169794E-2</v>
      </c>
    </row>
    <row r="30" spans="1:6" s="10" customFormat="1" x14ac:dyDescent="0.25">
      <c r="A30" s="168">
        <v>3</v>
      </c>
      <c r="B30" s="169" t="s">
        <v>578</v>
      </c>
      <c r="C30" s="170">
        <v>318456669000</v>
      </c>
      <c r="D30" s="170">
        <v>520597135.39999998</v>
      </c>
      <c r="E30" s="171">
        <v>7808957.0309999995</v>
      </c>
      <c r="F30" s="172">
        <f>+E30/D30</f>
        <v>1.4999999999999999E-2</v>
      </c>
    </row>
    <row r="31" spans="1:6" s="10" customFormat="1" x14ac:dyDescent="0.25">
      <c r="A31" s="173">
        <v>4</v>
      </c>
      <c r="B31" s="174" t="s">
        <v>579</v>
      </c>
      <c r="C31" s="175"/>
      <c r="D31" s="175"/>
      <c r="E31" s="176">
        <v>0</v>
      </c>
      <c r="F31" s="177"/>
    </row>
    <row r="32" spans="1:6" s="10" customFormat="1" x14ac:dyDescent="0.25">
      <c r="A32" s="178"/>
      <c r="B32" s="179"/>
      <c r="C32" s="180"/>
      <c r="D32" s="180"/>
      <c r="E32" s="182"/>
      <c r="F32" s="181"/>
    </row>
    <row r="33" spans="1:6" s="10" customFormat="1" x14ac:dyDescent="0.25">
      <c r="A33" s="144" t="s">
        <v>584</v>
      </c>
      <c r="B33" s="145" t="s">
        <v>583</v>
      </c>
      <c r="C33" s="162"/>
      <c r="D33" s="162"/>
      <c r="E33" s="162"/>
      <c r="F33" s="147"/>
    </row>
    <row r="34" spans="1:6" s="10" customFormat="1" ht="30" x14ac:dyDescent="0.25">
      <c r="A34" s="148" t="s">
        <v>564</v>
      </c>
      <c r="B34" s="149" t="s">
        <v>565</v>
      </c>
      <c r="C34" s="150" t="s">
        <v>566</v>
      </c>
      <c r="D34" s="151" t="s">
        <v>567</v>
      </c>
      <c r="E34" s="151" t="s">
        <v>568</v>
      </c>
      <c r="F34" s="152" t="s">
        <v>569</v>
      </c>
    </row>
    <row r="35" spans="1:6" s="10" customFormat="1" x14ac:dyDescent="0.25">
      <c r="A35" s="153"/>
      <c r="B35" s="153"/>
      <c r="C35" s="153" t="s">
        <v>570</v>
      </c>
      <c r="D35" s="154" t="s">
        <v>571</v>
      </c>
      <c r="E35" s="154" t="s">
        <v>572</v>
      </c>
      <c r="F35" s="155" t="s">
        <v>573</v>
      </c>
    </row>
    <row r="36" spans="1:6" s="10" customFormat="1" x14ac:dyDescent="0.25">
      <c r="A36" s="163">
        <v>1</v>
      </c>
      <c r="B36" s="164" t="s">
        <v>576</v>
      </c>
      <c r="C36" s="165">
        <f>+'[1]Sheet1 (2)'!$F$319-'[1]Sheet1 (2)'!$F$312</f>
        <v>899884109800</v>
      </c>
      <c r="D36" s="165">
        <f>+'[1]Sheet1 (2)'!$G$319-'[1]Sheet1 (2)'!$G$312</f>
        <v>1324141388.0800002</v>
      </c>
      <c r="E36" s="166">
        <f>+'[1]Sheet1 (2)'!$H$319</f>
        <v>318640389.94400001</v>
      </c>
      <c r="F36" s="167">
        <f>+E36/D36</f>
        <v>0.24063924956384553</v>
      </c>
    </row>
    <row r="37" spans="1:6" s="10" customFormat="1" x14ac:dyDescent="0.25">
      <c r="A37" s="168">
        <v>2</v>
      </c>
      <c r="B37" s="169" t="s">
        <v>577</v>
      </c>
      <c r="C37" s="170">
        <v>714699923500</v>
      </c>
      <c r="D37" s="170">
        <v>1005997757.6</v>
      </c>
      <c r="E37" s="171">
        <v>42177524.137999997</v>
      </c>
      <c r="F37" s="172">
        <f>+E37/D37</f>
        <v>4.1926061782307095E-2</v>
      </c>
    </row>
    <row r="38" spans="1:6" s="10" customFormat="1" x14ac:dyDescent="0.25">
      <c r="A38" s="168">
        <v>3</v>
      </c>
      <c r="B38" s="169" t="s">
        <v>578</v>
      </c>
      <c r="C38" s="170">
        <v>908316781800</v>
      </c>
      <c r="D38" s="170">
        <v>1344474218.28</v>
      </c>
      <c r="E38" s="171">
        <v>20167113.2742</v>
      </c>
      <c r="F38" s="172">
        <f>+E38/D38</f>
        <v>1.4999999999999999E-2</v>
      </c>
    </row>
    <row r="39" spans="1:6" s="10" customFormat="1" x14ac:dyDescent="0.25">
      <c r="A39" s="168">
        <v>4</v>
      </c>
      <c r="B39" s="169" t="s">
        <v>579</v>
      </c>
      <c r="C39" s="175">
        <v>8432672000</v>
      </c>
      <c r="D39" s="175">
        <v>20332830.199999999</v>
      </c>
      <c r="E39" s="176">
        <v>0</v>
      </c>
      <c r="F39" s="172"/>
    </row>
    <row r="40" spans="1:6" s="10" customFormat="1" x14ac:dyDescent="0.25">
      <c r="A40" s="183"/>
      <c r="B40" s="183"/>
      <c r="C40" s="184"/>
      <c r="D40" s="184"/>
      <c r="E40" s="184"/>
      <c r="F40" s="185"/>
    </row>
    <row r="41" spans="1:6" s="10" customFormat="1" x14ac:dyDescent="0.25">
      <c r="A41" s="144" t="s">
        <v>586</v>
      </c>
      <c r="B41" s="145" t="s">
        <v>585</v>
      </c>
      <c r="C41" s="162"/>
      <c r="D41" s="162"/>
      <c r="E41" s="162"/>
      <c r="F41" s="147"/>
    </row>
    <row r="42" spans="1:6" s="10" customFormat="1" ht="30" x14ac:dyDescent="0.25">
      <c r="A42" s="148" t="s">
        <v>564</v>
      </c>
      <c r="B42" s="149" t="s">
        <v>565</v>
      </c>
      <c r="C42" s="150" t="s">
        <v>566</v>
      </c>
      <c r="D42" s="151" t="s">
        <v>567</v>
      </c>
      <c r="E42" s="151" t="s">
        <v>568</v>
      </c>
      <c r="F42" s="152" t="s">
        <v>569</v>
      </c>
    </row>
    <row r="43" spans="1:6" s="10" customFormat="1" x14ac:dyDescent="0.25">
      <c r="A43" s="153"/>
      <c r="B43" s="153"/>
      <c r="C43" s="153" t="s">
        <v>570</v>
      </c>
      <c r="D43" s="154" t="s">
        <v>571</v>
      </c>
      <c r="E43" s="154" t="s">
        <v>572</v>
      </c>
      <c r="F43" s="155" t="s">
        <v>573</v>
      </c>
    </row>
    <row r="44" spans="1:6" s="10" customFormat="1" x14ac:dyDescent="0.25">
      <c r="A44" s="163">
        <v>1</v>
      </c>
      <c r="B44" s="164" t="s">
        <v>576</v>
      </c>
      <c r="C44" s="165">
        <f>+'[1]Sheet1 (2)'!$F$283-'[1]Sheet1 (2)'!$F$277</f>
        <v>804300898100</v>
      </c>
      <c r="D44" s="165">
        <f>+'[1]Sheet1 (2)'!$G$283-'[1]Sheet1 (2)'!$G$277</f>
        <v>1289467243.76</v>
      </c>
      <c r="E44" s="165">
        <f>+'[1]Sheet1 (2)'!$H$283</f>
        <v>308303957.71599996</v>
      </c>
      <c r="F44" s="167">
        <f>E44/D44</f>
        <v>0.23909405935509173</v>
      </c>
    </row>
    <row r="45" spans="1:6" s="10" customFormat="1" x14ac:dyDescent="0.25">
      <c r="A45" s="168">
        <f>+A44+1</f>
        <v>2</v>
      </c>
      <c r="B45" s="169" t="s">
        <v>577</v>
      </c>
      <c r="C45" s="170">
        <v>679222249100</v>
      </c>
      <c r="D45" s="170">
        <v>1105328999.3600001</v>
      </c>
      <c r="E45" s="170">
        <v>51858234.9036</v>
      </c>
      <c r="F45" s="172">
        <f>E45/D45</f>
        <v>4.691656052960394E-2</v>
      </c>
    </row>
    <row r="46" spans="1:6" s="10" customFormat="1" x14ac:dyDescent="0.25">
      <c r="A46" s="168">
        <f>A45+1</f>
        <v>3</v>
      </c>
      <c r="B46" s="169" t="s">
        <v>578</v>
      </c>
      <c r="C46" s="170">
        <v>804686990100</v>
      </c>
      <c r="D46" s="170">
        <v>1290664137.96</v>
      </c>
      <c r="E46" s="170">
        <v>19359962.069400001</v>
      </c>
      <c r="F46" s="172">
        <f>E46/D46</f>
        <v>1.5000000000000001E-2</v>
      </c>
    </row>
    <row r="47" spans="1:6" s="10" customFormat="1" x14ac:dyDescent="0.25">
      <c r="A47" s="173">
        <v>4</v>
      </c>
      <c r="B47" s="174" t="s">
        <v>579</v>
      </c>
      <c r="C47" s="175">
        <v>386092000</v>
      </c>
      <c r="D47" s="175">
        <v>1196894.2</v>
      </c>
      <c r="E47" s="175">
        <v>0</v>
      </c>
      <c r="F47" s="177"/>
    </row>
    <row r="48" spans="1:6" s="10" customFormat="1" x14ac:dyDescent="0.25">
      <c r="A48" s="178"/>
      <c r="B48" s="179"/>
      <c r="C48" s="180"/>
      <c r="D48" s="180"/>
      <c r="E48" s="180"/>
      <c r="F48" s="181"/>
    </row>
    <row r="49" spans="1:6" s="10" customFormat="1" x14ac:dyDescent="0.25">
      <c r="A49" s="144" t="s">
        <v>588</v>
      </c>
      <c r="B49" s="145" t="s">
        <v>587</v>
      </c>
      <c r="C49" s="162"/>
      <c r="D49" s="162"/>
      <c r="E49" s="162"/>
      <c r="F49" s="147"/>
    </row>
    <row r="50" spans="1:6" s="10" customFormat="1" ht="30" x14ac:dyDescent="0.25">
      <c r="A50" s="148" t="s">
        <v>564</v>
      </c>
      <c r="B50" s="149" t="s">
        <v>565</v>
      </c>
      <c r="C50" s="150" t="s">
        <v>566</v>
      </c>
      <c r="D50" s="151" t="s">
        <v>567</v>
      </c>
      <c r="E50" s="151" t="s">
        <v>568</v>
      </c>
      <c r="F50" s="152" t="s">
        <v>569</v>
      </c>
    </row>
    <row r="51" spans="1:6" s="10" customFormat="1" x14ac:dyDescent="0.25">
      <c r="A51" s="153"/>
      <c r="B51" s="153"/>
      <c r="C51" s="153" t="s">
        <v>570</v>
      </c>
      <c r="D51" s="154" t="s">
        <v>571</v>
      </c>
      <c r="E51" s="154" t="s">
        <v>572</v>
      </c>
      <c r="F51" s="155" t="s">
        <v>573</v>
      </c>
    </row>
    <row r="52" spans="1:6" s="10" customFormat="1" x14ac:dyDescent="0.25">
      <c r="A52" s="163">
        <v>1</v>
      </c>
      <c r="B52" s="164" t="s">
        <v>576</v>
      </c>
      <c r="C52" s="165">
        <f>+'[1]Sheet1 (2)'!$F$57-'[1]Sheet1 (2)'!$F$54</f>
        <v>1314083718400</v>
      </c>
      <c r="D52" s="165">
        <f>+'[1]Sheet1 (2)'!$G$57-'[1]Sheet1 (2)'!$G$54</f>
        <v>1703962568.6400003</v>
      </c>
      <c r="E52" s="165">
        <f>+'[1]Sheet1 (2)'!$H$57</f>
        <v>621576037.35599995</v>
      </c>
      <c r="F52" s="167">
        <f>E52/D52</f>
        <v>0.36478268290371207</v>
      </c>
    </row>
    <row r="53" spans="1:6" s="10" customFormat="1" x14ac:dyDescent="0.25">
      <c r="A53" s="168">
        <f>+A52+1</f>
        <v>2</v>
      </c>
      <c r="B53" s="169" t="s">
        <v>577</v>
      </c>
      <c r="C53" s="170">
        <v>636741830400</v>
      </c>
      <c r="D53" s="170">
        <v>953807969.83999991</v>
      </c>
      <c r="E53" s="170">
        <v>72458678.355599999</v>
      </c>
      <c r="F53" s="172">
        <f>E53/D53</f>
        <v>7.596778455075695E-2</v>
      </c>
    </row>
    <row r="54" spans="1:6" s="10" customFormat="1" x14ac:dyDescent="0.25">
      <c r="A54" s="168">
        <f>A53+1</f>
        <v>3</v>
      </c>
      <c r="B54" s="169" t="s">
        <v>578</v>
      </c>
      <c r="C54" s="170">
        <v>1314483794100</v>
      </c>
      <c r="D54" s="170">
        <v>1705202807.3599999</v>
      </c>
      <c r="E54" s="170">
        <v>45578042.110399999</v>
      </c>
      <c r="F54" s="172">
        <f>E54/D54</f>
        <v>2.6728810153065642E-2</v>
      </c>
    </row>
    <row r="55" spans="1:6" s="10" customFormat="1" x14ac:dyDescent="0.25">
      <c r="A55" s="173">
        <v>4</v>
      </c>
      <c r="B55" s="174" t="s">
        <v>579</v>
      </c>
      <c r="C55" s="186">
        <v>400075700</v>
      </c>
      <c r="D55" s="186">
        <v>1240238.72</v>
      </c>
      <c r="E55" s="175"/>
      <c r="F55" s="177"/>
    </row>
    <row r="56" spans="1:6" s="10" customFormat="1" x14ac:dyDescent="0.25">
      <c r="A56" s="178"/>
      <c r="B56" s="179"/>
      <c r="C56" s="180"/>
      <c r="D56" s="180"/>
      <c r="E56" s="180"/>
      <c r="F56" s="181"/>
    </row>
    <row r="57" spans="1:6" s="10" customFormat="1" x14ac:dyDescent="0.25">
      <c r="A57" s="144" t="s">
        <v>590</v>
      </c>
      <c r="B57" s="145" t="s">
        <v>589</v>
      </c>
      <c r="C57" s="162"/>
      <c r="D57" s="162"/>
      <c r="E57" s="162"/>
      <c r="F57" s="147"/>
    </row>
    <row r="58" spans="1:6" s="10" customFormat="1" ht="30" x14ac:dyDescent="0.25">
      <c r="A58" s="148" t="s">
        <v>564</v>
      </c>
      <c r="B58" s="149" t="s">
        <v>565</v>
      </c>
      <c r="C58" s="150" t="s">
        <v>566</v>
      </c>
      <c r="D58" s="151" t="s">
        <v>567</v>
      </c>
      <c r="E58" s="151" t="s">
        <v>568</v>
      </c>
      <c r="F58" s="152" t="s">
        <v>569</v>
      </c>
    </row>
    <row r="59" spans="1:6" s="10" customFormat="1" x14ac:dyDescent="0.25">
      <c r="A59" s="153"/>
      <c r="B59" s="153"/>
      <c r="C59" s="153" t="s">
        <v>570</v>
      </c>
      <c r="D59" s="154" t="s">
        <v>571</v>
      </c>
      <c r="E59" s="154" t="s">
        <v>572</v>
      </c>
      <c r="F59" s="155" t="s">
        <v>573</v>
      </c>
    </row>
    <row r="60" spans="1:6" s="10" customFormat="1" x14ac:dyDescent="0.25">
      <c r="A60" s="163">
        <v>1</v>
      </c>
      <c r="B60" s="164" t="s">
        <v>576</v>
      </c>
      <c r="C60" s="170">
        <v>204615378500</v>
      </c>
      <c r="D60" s="170">
        <v>359745817.59999996</v>
      </c>
      <c r="E60" s="165">
        <v>94164315.280000031</v>
      </c>
      <c r="F60" s="172">
        <f>E60/D60</f>
        <v>0.26175235589451934</v>
      </c>
    </row>
    <row r="61" spans="1:6" s="10" customFormat="1" x14ac:dyDescent="0.25">
      <c r="A61" s="168">
        <f>+A60+1</f>
        <v>2</v>
      </c>
      <c r="B61" s="169" t="s">
        <v>577</v>
      </c>
      <c r="C61" s="170">
        <v>203132478400</v>
      </c>
      <c r="D61" s="170">
        <v>352341338.64000005</v>
      </c>
      <c r="E61" s="170">
        <v>16270695.824000001</v>
      </c>
      <c r="F61" s="172">
        <v>0</v>
      </c>
    </row>
    <row r="62" spans="1:6" s="10" customFormat="1" x14ac:dyDescent="0.25">
      <c r="A62" s="168">
        <f>A61+1</f>
        <v>3</v>
      </c>
      <c r="B62" s="169" t="s">
        <v>578</v>
      </c>
      <c r="C62" s="170">
        <v>204637099500</v>
      </c>
      <c r="D62" s="170">
        <v>359813153.19999999</v>
      </c>
      <c r="E62" s="170">
        <v>5397197.2979999995</v>
      </c>
      <c r="F62" s="172">
        <f>E62/D62</f>
        <v>1.4999999999999999E-2</v>
      </c>
    </row>
    <row r="63" spans="1:6" s="10" customFormat="1" x14ac:dyDescent="0.25">
      <c r="A63" s="173">
        <v>4</v>
      </c>
      <c r="B63" s="174" t="s">
        <v>579</v>
      </c>
      <c r="C63" s="186"/>
      <c r="D63" s="186"/>
      <c r="E63" s="175"/>
      <c r="F63" s="177"/>
    </row>
    <row r="64" spans="1:6" s="10" customFormat="1" x14ac:dyDescent="0.25">
      <c r="A64" s="187"/>
      <c r="B64" s="188"/>
      <c r="C64" s="189"/>
      <c r="D64" s="189"/>
      <c r="E64" s="189"/>
      <c r="F64" s="190"/>
    </row>
    <row r="65" spans="1:6" s="10" customFormat="1" x14ac:dyDescent="0.25">
      <c r="A65" s="144" t="s">
        <v>627</v>
      </c>
      <c r="B65" s="145" t="s">
        <v>591</v>
      </c>
      <c r="C65" s="162"/>
      <c r="D65" s="162"/>
      <c r="E65" s="162"/>
      <c r="F65" s="147"/>
    </row>
    <row r="66" spans="1:6" s="10" customFormat="1" ht="30" x14ac:dyDescent="0.25">
      <c r="A66" s="148" t="s">
        <v>564</v>
      </c>
      <c r="B66" s="149" t="s">
        <v>565</v>
      </c>
      <c r="C66" s="150" t="s">
        <v>566</v>
      </c>
      <c r="D66" s="151" t="s">
        <v>567</v>
      </c>
      <c r="E66" s="151" t="s">
        <v>568</v>
      </c>
      <c r="F66" s="152" t="s">
        <v>569</v>
      </c>
    </row>
    <row r="67" spans="1:6" s="10" customFormat="1" x14ac:dyDescent="0.25">
      <c r="A67" s="153"/>
      <c r="B67" s="153"/>
      <c r="C67" s="153" t="s">
        <v>570</v>
      </c>
      <c r="D67" s="154" t="s">
        <v>571</v>
      </c>
      <c r="E67" s="154" t="s">
        <v>572</v>
      </c>
      <c r="F67" s="155" t="s">
        <v>573</v>
      </c>
    </row>
    <row r="68" spans="1:6" s="10" customFormat="1" x14ac:dyDescent="0.25">
      <c r="A68" s="163">
        <v>1</v>
      </c>
      <c r="B68" s="164" t="s">
        <v>576</v>
      </c>
      <c r="C68" s="170">
        <v>59883537900</v>
      </c>
      <c r="D68" s="170">
        <v>93901452.840000004</v>
      </c>
      <c r="E68" s="165">
        <v>35064101.232000001</v>
      </c>
      <c r="F68" s="172">
        <f>E68/D68</f>
        <v>0.37341383089936014</v>
      </c>
    </row>
    <row r="69" spans="1:6" s="10" customFormat="1" x14ac:dyDescent="0.25">
      <c r="A69" s="168">
        <f>+A68+1</f>
        <v>2</v>
      </c>
      <c r="B69" s="169" t="s">
        <v>577</v>
      </c>
      <c r="C69" s="170"/>
      <c r="D69" s="170"/>
      <c r="E69" s="170"/>
      <c r="F69" s="172">
        <v>0</v>
      </c>
    </row>
    <row r="70" spans="1:6" s="10" customFormat="1" x14ac:dyDescent="0.25">
      <c r="A70" s="168">
        <f>A69+1</f>
        <v>3</v>
      </c>
      <c r="B70" s="169" t="s">
        <v>578</v>
      </c>
      <c r="C70" s="170">
        <v>59883537900</v>
      </c>
      <c r="D70" s="170">
        <v>93901452.840000004</v>
      </c>
      <c r="E70" s="170">
        <v>1408521.7926</v>
      </c>
      <c r="F70" s="172">
        <f>E70/D70</f>
        <v>1.4999999999999999E-2</v>
      </c>
    </row>
    <row r="71" spans="1:6" s="10" customFormat="1" x14ac:dyDescent="0.25">
      <c r="A71" s="173">
        <v>4</v>
      </c>
      <c r="B71" s="174" t="s">
        <v>579</v>
      </c>
      <c r="C71" s="186">
        <v>0</v>
      </c>
      <c r="D71" s="186">
        <v>0</v>
      </c>
      <c r="E71" s="175"/>
      <c r="F71" s="177"/>
    </row>
    <row r="72" spans="1:6" s="10" customFormat="1" ht="15.75" x14ac:dyDescent="0.25">
      <c r="A72" s="301" t="s">
        <v>592</v>
      </c>
      <c r="B72" s="302"/>
      <c r="C72" s="191">
        <f>SUM(C12,C15,C36,C39,C44,C47,C52,C55,C60,C20,C23,C68,C71,C63,C28,C31)</f>
        <v>4459878609500</v>
      </c>
      <c r="D72" s="191">
        <f>SUM(D12,D15,D36,D39,D44,D47,D52,D55,D60,D20,D23,D68,D71,D63,D28,D31)</f>
        <v>6689250890.2000017</v>
      </c>
      <c r="E72" s="191">
        <f>SUM(E7,E12:E14,E20:E22,E36:E38,E44:E46,E52:E54,E68:E70,E60:E62,E28:E30)</f>
        <v>2219447695.0244799</v>
      </c>
      <c r="F72" s="192">
        <f>E72/D72</f>
        <v>0.33179316061773856</v>
      </c>
    </row>
    <row r="73" spans="1:6" s="10" customFormat="1" x14ac:dyDescent="0.25">
      <c r="A73" s="193"/>
      <c r="B73" s="193"/>
      <c r="C73" s="194">
        <f>+C7-C72</f>
        <v>0</v>
      </c>
      <c r="D73" s="194">
        <f>+D72-D7</f>
        <v>0</v>
      </c>
      <c r="E73" s="194"/>
      <c r="F73" s="181"/>
    </row>
    <row r="74" spans="1:6" s="10" customFormat="1" ht="15.75" x14ac:dyDescent="0.25">
      <c r="A74" s="195" t="s">
        <v>593</v>
      </c>
      <c r="B74" s="195"/>
      <c r="C74" s="196" t="s">
        <v>594</v>
      </c>
      <c r="D74" s="197" t="s">
        <v>595</v>
      </c>
      <c r="E74" s="298" t="s">
        <v>596</v>
      </c>
      <c r="F74" s="298"/>
    </row>
    <row r="75" spans="1:6" s="10" customFormat="1" ht="15.75" x14ac:dyDescent="0.25">
      <c r="A75" s="198"/>
      <c r="B75" s="197"/>
      <c r="C75" s="196"/>
      <c r="D75" s="199"/>
      <c r="E75" s="199"/>
      <c r="F75" s="200"/>
    </row>
    <row r="76" spans="1:6" s="10" customFormat="1" ht="15.75" x14ac:dyDescent="0.25">
      <c r="A76" s="197"/>
      <c r="B76" s="197"/>
      <c r="C76" s="201"/>
      <c r="D76" s="199"/>
      <c r="E76" s="199"/>
      <c r="F76" s="200"/>
    </row>
    <row r="77" spans="1:6" s="10" customFormat="1" ht="15.75" x14ac:dyDescent="0.25">
      <c r="A77" s="197"/>
      <c r="B77" s="197"/>
      <c r="C77" s="201"/>
      <c r="D77" s="199"/>
      <c r="E77" s="199"/>
      <c r="F77" s="200"/>
    </row>
    <row r="78" spans="1:6" s="10" customFormat="1" ht="15.75" x14ac:dyDescent="0.25">
      <c r="A78" s="197"/>
      <c r="B78" s="197"/>
      <c r="C78" s="197"/>
      <c r="D78" s="199"/>
      <c r="E78" s="199"/>
      <c r="F78" s="200"/>
    </row>
    <row r="79" spans="1:6" s="10" customFormat="1" ht="15.75" x14ac:dyDescent="0.25">
      <c r="A79" s="197"/>
      <c r="B79" s="197"/>
      <c r="C79" s="201"/>
      <c r="D79" s="199"/>
      <c r="E79" s="199"/>
      <c r="F79" s="200"/>
    </row>
    <row r="80" spans="1:6" s="10" customFormat="1" ht="15.75" x14ac:dyDescent="0.25">
      <c r="A80" s="202" t="s">
        <v>597</v>
      </c>
      <c r="B80" s="202"/>
      <c r="C80" s="197" t="s">
        <v>598</v>
      </c>
      <c r="D80" s="197" t="s">
        <v>599</v>
      </c>
      <c r="E80" s="298" t="s">
        <v>600</v>
      </c>
      <c r="F80" s="298"/>
    </row>
    <row r="81" spans="1:6" s="10" customFormat="1" ht="15.75" x14ac:dyDescent="0.25">
      <c r="A81" s="203"/>
      <c r="B81" s="203"/>
      <c r="C81" s="203"/>
      <c r="D81" s="203"/>
      <c r="E81" s="203"/>
      <c r="F81" s="204"/>
    </row>
    <row r="82" spans="1:6" s="10" customFormat="1" ht="20.25" x14ac:dyDescent="0.25">
      <c r="A82" s="299" t="s">
        <v>560</v>
      </c>
      <c r="B82" s="299"/>
      <c r="C82" s="299"/>
      <c r="D82" s="299"/>
      <c r="E82" s="299"/>
      <c r="F82" s="299"/>
    </row>
    <row r="83" spans="1:6" s="10" customFormat="1" ht="18" x14ac:dyDescent="0.25">
      <c r="A83" s="300" t="str">
        <f>+A2</f>
        <v>CHI TRẢ HOA HỒNG THÁNG 1/2016</v>
      </c>
      <c r="B83" s="300"/>
      <c r="C83" s="300"/>
      <c r="D83" s="300"/>
      <c r="E83" s="300"/>
      <c r="F83" s="300"/>
    </row>
    <row r="84" spans="1:6" s="10" customFormat="1" ht="18" x14ac:dyDescent="0.25">
      <c r="A84" s="300" t="s">
        <v>601</v>
      </c>
      <c r="B84" s="300"/>
      <c r="C84" s="300"/>
      <c r="D84" s="300"/>
      <c r="E84" s="300"/>
      <c r="F84" s="300"/>
    </row>
    <row r="85" spans="1:6" s="10" customFormat="1" x14ac:dyDescent="0.25">
      <c r="A85" s="144" t="s">
        <v>562</v>
      </c>
      <c r="B85" s="145" t="s">
        <v>563</v>
      </c>
      <c r="C85" s="146"/>
      <c r="D85" s="146"/>
      <c r="E85" s="146"/>
      <c r="F85" s="147"/>
    </row>
    <row r="86" spans="1:6" s="10" customFormat="1" ht="30" x14ac:dyDescent="0.25">
      <c r="A86" s="148" t="s">
        <v>564</v>
      </c>
      <c r="B86" s="149" t="s">
        <v>565</v>
      </c>
      <c r="C86" s="150" t="s">
        <v>566</v>
      </c>
      <c r="D86" s="151" t="s">
        <v>567</v>
      </c>
      <c r="E86" s="151" t="s">
        <v>602</v>
      </c>
      <c r="F86" s="152" t="s">
        <v>569</v>
      </c>
    </row>
    <row r="87" spans="1:6" s="10" customFormat="1" x14ac:dyDescent="0.25">
      <c r="A87" s="153"/>
      <c r="B87" s="153"/>
      <c r="C87" s="153" t="s">
        <v>570</v>
      </c>
      <c r="D87" s="154" t="s">
        <v>571</v>
      </c>
      <c r="E87" s="154" t="s">
        <v>572</v>
      </c>
      <c r="F87" s="155" t="s">
        <v>573</v>
      </c>
    </row>
    <row r="88" spans="1:6" s="10" customFormat="1" x14ac:dyDescent="0.25">
      <c r="A88" s="205">
        <v>1</v>
      </c>
      <c r="B88" s="206" t="s">
        <v>9</v>
      </c>
      <c r="C88" s="175">
        <v>2064261784800</v>
      </c>
      <c r="D88" s="175">
        <v>3172339599.0800018</v>
      </c>
      <c r="E88" s="175">
        <f>+'MD (2)'!H2</f>
        <v>19035097.422479998</v>
      </c>
      <c r="F88" s="177">
        <f>+E88/D88</f>
        <v>6.0003340840306925E-3</v>
      </c>
    </row>
    <row r="89" spans="1:6" s="10" customFormat="1" ht="15.75" x14ac:dyDescent="0.25">
      <c r="A89" s="160"/>
      <c r="B89" s="160"/>
      <c r="C89" s="160"/>
      <c r="D89" s="160"/>
      <c r="E89" s="160"/>
      <c r="F89" s="161"/>
    </row>
    <row r="90" spans="1:6" s="10" customFormat="1" x14ac:dyDescent="0.25">
      <c r="A90" s="144" t="s">
        <v>574</v>
      </c>
      <c r="B90" s="145" t="s">
        <v>603</v>
      </c>
      <c r="C90" s="146"/>
      <c r="D90" s="146"/>
      <c r="E90" s="146"/>
      <c r="F90" s="147"/>
    </row>
    <row r="91" spans="1:6" s="10" customFormat="1" ht="30" x14ac:dyDescent="0.25">
      <c r="A91" s="148" t="s">
        <v>564</v>
      </c>
      <c r="B91" s="149" t="s">
        <v>565</v>
      </c>
      <c r="C91" s="150" t="s">
        <v>566</v>
      </c>
      <c r="D91" s="151" t="s">
        <v>567</v>
      </c>
      <c r="E91" s="151" t="s">
        <v>602</v>
      </c>
      <c r="F91" s="152" t="s">
        <v>569</v>
      </c>
    </row>
    <row r="92" spans="1:6" s="10" customFormat="1" x14ac:dyDescent="0.25">
      <c r="A92" s="153"/>
      <c r="B92" s="153"/>
      <c r="C92" s="153" t="s">
        <v>570</v>
      </c>
      <c r="D92" s="154" t="s">
        <v>571</v>
      </c>
      <c r="E92" s="154" t="s">
        <v>572</v>
      </c>
      <c r="F92" s="155" t="s">
        <v>573</v>
      </c>
    </row>
    <row r="93" spans="1:6" s="10" customFormat="1" x14ac:dyDescent="0.25">
      <c r="A93" s="207">
        <v>1</v>
      </c>
      <c r="B93" s="164" t="s">
        <v>576</v>
      </c>
      <c r="C93" s="165">
        <f>+'[1]Sheet1 (2)'!$F$467-'[1]Sheet1 (2)'!$F$461</f>
        <v>751491054000</v>
      </c>
      <c r="D93" s="165">
        <f>+'[1]Sheet1 (2)'!$G$467-'[1]Sheet1 (2)'!$G$461</f>
        <v>1123906430.4000001</v>
      </c>
      <c r="E93" s="165">
        <f>+'[1]Sheet1 (2)'!$H$467</f>
        <v>272616732.148</v>
      </c>
      <c r="F93" s="167">
        <f>E93/D93</f>
        <v>0.24256176917768438</v>
      </c>
    </row>
    <row r="94" spans="1:6" s="10" customFormat="1" x14ac:dyDescent="0.25">
      <c r="A94" s="168">
        <v>2</v>
      </c>
      <c r="B94" s="169" t="s">
        <v>577</v>
      </c>
      <c r="C94" s="170">
        <v>644606089400</v>
      </c>
      <c r="D94" s="170">
        <v>925576909.24000001</v>
      </c>
      <c r="E94" s="170">
        <v>37335024.6752</v>
      </c>
      <c r="F94" s="172">
        <f>E94/D94</f>
        <v>4.0337031209925218E-2</v>
      </c>
    </row>
    <row r="95" spans="1:6" s="10" customFormat="1" x14ac:dyDescent="0.25">
      <c r="A95" s="168">
        <f>A94+1</f>
        <v>3</v>
      </c>
      <c r="B95" s="169" t="s">
        <v>578</v>
      </c>
      <c r="C95" s="208">
        <v>751876808400</v>
      </c>
      <c r="D95" s="208">
        <v>1125022578.6400001</v>
      </c>
      <c r="E95" s="208">
        <v>9000180.6291200016</v>
      </c>
      <c r="F95" s="172">
        <f>E95/D95</f>
        <v>8.0000000000000002E-3</v>
      </c>
    </row>
    <row r="96" spans="1:6" s="10" customFormat="1" x14ac:dyDescent="0.25">
      <c r="A96" s="173">
        <v>4</v>
      </c>
      <c r="B96" s="174" t="s">
        <v>579</v>
      </c>
      <c r="C96" s="175">
        <v>385754400</v>
      </c>
      <c r="D96" s="175">
        <v>1116148.24</v>
      </c>
      <c r="E96" s="175"/>
      <c r="F96" s="172"/>
    </row>
    <row r="97" spans="1:6" s="10" customFormat="1" x14ac:dyDescent="0.25">
      <c r="A97" s="183"/>
      <c r="B97" s="183"/>
      <c r="C97" s="209"/>
      <c r="D97" s="209"/>
      <c r="E97" s="209"/>
      <c r="F97" s="210"/>
    </row>
    <row r="98" spans="1:6" s="10" customFormat="1" x14ac:dyDescent="0.25">
      <c r="A98" s="144" t="s">
        <v>580</v>
      </c>
      <c r="B98" s="145" t="s">
        <v>604</v>
      </c>
      <c r="C98" s="146"/>
      <c r="D98" s="146"/>
      <c r="E98" s="146"/>
      <c r="F98" s="147"/>
    </row>
    <row r="99" spans="1:6" s="10" customFormat="1" ht="30" x14ac:dyDescent="0.25">
      <c r="A99" s="148" t="s">
        <v>564</v>
      </c>
      <c r="B99" s="149" t="s">
        <v>565</v>
      </c>
      <c r="C99" s="150" t="s">
        <v>566</v>
      </c>
      <c r="D99" s="151" t="s">
        <v>567</v>
      </c>
      <c r="E99" s="151" t="s">
        <v>602</v>
      </c>
      <c r="F99" s="152" t="s">
        <v>569</v>
      </c>
    </row>
    <row r="100" spans="1:6" s="10" customFormat="1" x14ac:dyDescent="0.25">
      <c r="A100" s="153"/>
      <c r="B100" s="153"/>
      <c r="C100" s="153" t="s">
        <v>570</v>
      </c>
      <c r="D100" s="154" t="s">
        <v>571</v>
      </c>
      <c r="E100" s="154" t="s">
        <v>572</v>
      </c>
      <c r="F100" s="155" t="s">
        <v>573</v>
      </c>
    </row>
    <row r="101" spans="1:6" s="10" customFormat="1" x14ac:dyDescent="0.25">
      <c r="A101" s="207">
        <v>1</v>
      </c>
      <c r="B101" s="164" t="s">
        <v>576</v>
      </c>
      <c r="C101" s="165">
        <f>+'[1]Sheet1 (2)'!$F$408-'[1]Sheet1 (2)'!$F$402</f>
        <v>536523776300</v>
      </c>
      <c r="D101" s="165">
        <f>+'[1]Sheet1 (2)'!$G$408-'[1]Sheet1 (2)'!$G$402</f>
        <v>855749823.48000014</v>
      </c>
      <c r="E101" s="165">
        <f>+'[1]Sheet1 (2)'!$H$408</f>
        <v>184900912.93599999</v>
      </c>
      <c r="F101" s="167">
        <f>E101/D101</f>
        <v>0.21606888819921719</v>
      </c>
    </row>
    <row r="102" spans="1:6" s="10" customFormat="1" x14ac:dyDescent="0.25">
      <c r="A102" s="168">
        <v>2</v>
      </c>
      <c r="B102" s="169" t="s">
        <v>577</v>
      </c>
      <c r="C102" s="170">
        <v>510211229300</v>
      </c>
      <c r="D102" s="170">
        <v>798729817.27999997</v>
      </c>
      <c r="E102" s="170">
        <v>27048971.393600002</v>
      </c>
      <c r="F102" s="172">
        <f>E102/D102</f>
        <v>3.3864982636697794E-2</v>
      </c>
    </row>
    <row r="103" spans="1:6" s="10" customFormat="1" x14ac:dyDescent="0.25">
      <c r="A103" s="168">
        <f>A102+1</f>
        <v>3</v>
      </c>
      <c r="B103" s="169" t="s">
        <v>578</v>
      </c>
      <c r="C103" s="208">
        <v>537259115300</v>
      </c>
      <c r="D103" s="208">
        <v>857892115.88</v>
      </c>
      <c r="E103" s="208">
        <v>6863136.9270400004</v>
      </c>
      <c r="F103" s="172">
        <f>E103/D103</f>
        <v>8.0000000000000002E-3</v>
      </c>
    </row>
    <row r="104" spans="1:6" s="10" customFormat="1" x14ac:dyDescent="0.25">
      <c r="A104" s="173">
        <v>3</v>
      </c>
      <c r="B104" s="174" t="s">
        <v>579</v>
      </c>
      <c r="C104" s="175">
        <v>735339000</v>
      </c>
      <c r="D104" s="175">
        <v>2142292.4</v>
      </c>
      <c r="E104" s="175"/>
      <c r="F104" s="172"/>
    </row>
    <row r="105" spans="1:6" s="10" customFormat="1" x14ac:dyDescent="0.25">
      <c r="A105" s="183"/>
      <c r="B105" s="183"/>
      <c r="C105" s="209"/>
      <c r="D105" s="209"/>
      <c r="E105" s="209"/>
      <c r="F105" s="210"/>
    </row>
    <row r="106" spans="1:6" s="10" customFormat="1" x14ac:dyDescent="0.25">
      <c r="A106" s="144" t="s">
        <v>582</v>
      </c>
      <c r="B106" s="145" t="s">
        <v>605</v>
      </c>
      <c r="C106" s="146"/>
      <c r="D106" s="146"/>
      <c r="E106" s="146"/>
      <c r="F106" s="147"/>
    </row>
    <row r="107" spans="1:6" s="10" customFormat="1" ht="30" x14ac:dyDescent="0.25">
      <c r="A107" s="148" t="s">
        <v>564</v>
      </c>
      <c r="B107" s="149" t="s">
        <v>565</v>
      </c>
      <c r="C107" s="150" t="s">
        <v>566</v>
      </c>
      <c r="D107" s="151" t="s">
        <v>567</v>
      </c>
      <c r="E107" s="151" t="s">
        <v>602</v>
      </c>
      <c r="F107" s="152" t="s">
        <v>569</v>
      </c>
    </row>
    <row r="108" spans="1:6" s="10" customFormat="1" x14ac:dyDescent="0.25">
      <c r="A108" s="153"/>
      <c r="B108" s="153"/>
      <c r="C108" s="153" t="s">
        <v>570</v>
      </c>
      <c r="D108" s="154" t="s">
        <v>571</v>
      </c>
      <c r="E108" s="154" t="s">
        <v>572</v>
      </c>
      <c r="F108" s="155" t="s">
        <v>573</v>
      </c>
    </row>
    <row r="109" spans="1:6" s="10" customFormat="1" x14ac:dyDescent="0.25">
      <c r="A109" s="207">
        <v>1</v>
      </c>
      <c r="B109" s="164" t="s">
        <v>576</v>
      </c>
      <c r="C109" s="165">
        <f>+'[1]Sheet1 (2)'!$F$427-'[1]Sheet1 (2)'!$F$424</f>
        <v>433859618000</v>
      </c>
      <c r="D109" s="165">
        <f>+'[1]Sheet1 (2)'!$G$427-'[1]Sheet1 (2)'!$G$424</f>
        <v>610226307.80000007</v>
      </c>
      <c r="E109" s="165">
        <f>+'[1]Sheet1 (2)'!$H$427</f>
        <v>150728051.58000001</v>
      </c>
      <c r="F109" s="167">
        <f>E109/D109</f>
        <v>0.24700352910612419</v>
      </c>
    </row>
    <row r="110" spans="1:6" s="10" customFormat="1" x14ac:dyDescent="0.25">
      <c r="A110" s="168">
        <v>2</v>
      </c>
      <c r="B110" s="169" t="s">
        <v>577</v>
      </c>
      <c r="C110" s="170">
        <v>308157561000</v>
      </c>
      <c r="D110" s="170">
        <v>437029393.60000002</v>
      </c>
      <c r="E110" s="170">
        <v>20230342.031999998</v>
      </c>
      <c r="F110" s="172">
        <f>E110/D110</f>
        <v>4.6290575252510881E-2</v>
      </c>
    </row>
    <row r="111" spans="1:6" s="10" customFormat="1" x14ac:dyDescent="0.25">
      <c r="A111" s="168">
        <f>A110+1</f>
        <v>3</v>
      </c>
      <c r="B111" s="169" t="s">
        <v>578</v>
      </c>
      <c r="C111" s="208">
        <v>436939095000</v>
      </c>
      <c r="D111" s="208">
        <v>617227939</v>
      </c>
      <c r="E111" s="208">
        <v>11937823.512</v>
      </c>
      <c r="F111" s="172">
        <f>E111/D111</f>
        <v>1.9341029071595541E-2</v>
      </c>
    </row>
    <row r="112" spans="1:6" s="10" customFormat="1" x14ac:dyDescent="0.25">
      <c r="A112" s="173">
        <v>3</v>
      </c>
      <c r="B112" s="174" t="s">
        <v>579</v>
      </c>
      <c r="C112" s="175">
        <v>3022497000</v>
      </c>
      <c r="D112" s="175">
        <v>6824993.2000000002</v>
      </c>
      <c r="E112" s="175">
        <v>0</v>
      </c>
      <c r="F112" s="172"/>
    </row>
    <row r="113" spans="1:6" s="10" customFormat="1" x14ac:dyDescent="0.25">
      <c r="A113" s="178"/>
      <c r="B113" s="179"/>
      <c r="C113" s="180"/>
      <c r="D113" s="180"/>
      <c r="E113" s="180"/>
      <c r="F113" s="181"/>
    </row>
    <row r="114" spans="1:6" s="10" customFormat="1" x14ac:dyDescent="0.25">
      <c r="A114" s="144" t="s">
        <v>584</v>
      </c>
      <c r="B114" s="145" t="s">
        <v>606</v>
      </c>
      <c r="C114" s="146"/>
      <c r="D114" s="146"/>
      <c r="E114" s="146"/>
      <c r="F114" s="147"/>
    </row>
    <row r="115" spans="1:6" s="10" customFormat="1" ht="30" x14ac:dyDescent="0.25">
      <c r="A115" s="148" t="s">
        <v>564</v>
      </c>
      <c r="B115" s="149" t="s">
        <v>565</v>
      </c>
      <c r="C115" s="150" t="s">
        <v>566</v>
      </c>
      <c r="D115" s="151" t="s">
        <v>567</v>
      </c>
      <c r="E115" s="151" t="s">
        <v>602</v>
      </c>
      <c r="F115" s="152" t="s">
        <v>569</v>
      </c>
    </row>
    <row r="116" spans="1:6" s="10" customFormat="1" x14ac:dyDescent="0.25">
      <c r="A116" s="153"/>
      <c r="B116" s="153"/>
      <c r="C116" s="153" t="s">
        <v>570</v>
      </c>
      <c r="D116" s="154" t="s">
        <v>571</v>
      </c>
      <c r="E116" s="154" t="s">
        <v>572</v>
      </c>
      <c r="F116" s="155" t="s">
        <v>573</v>
      </c>
    </row>
    <row r="117" spans="1:6" s="10" customFormat="1" x14ac:dyDescent="0.25">
      <c r="A117" s="207">
        <v>1</v>
      </c>
      <c r="B117" s="164" t="s">
        <v>576</v>
      </c>
      <c r="C117" s="165">
        <f>+'[1]Sheet1 (2)'!$F$357-'[1]Sheet1 (2)'!$F$353</f>
        <v>332938114100</v>
      </c>
      <c r="D117" s="165">
        <f>+'[1]Sheet1 (2)'!$G$357-'[1]Sheet1 (2)'!$G$353</f>
        <v>563499966.36000013</v>
      </c>
      <c r="E117" s="165">
        <f>+'[1]Sheet1 (2)'!$H$357</f>
        <v>109193041.70999999</v>
      </c>
      <c r="F117" s="167">
        <f>E117/D117</f>
        <v>0.1937764831031781</v>
      </c>
    </row>
    <row r="118" spans="1:6" s="10" customFormat="1" x14ac:dyDescent="0.25">
      <c r="A118" s="168">
        <v>2</v>
      </c>
      <c r="B118" s="169" t="s">
        <v>577</v>
      </c>
      <c r="C118" s="211">
        <v>287069985100</v>
      </c>
      <c r="D118" s="211">
        <v>477528060.96000004</v>
      </c>
      <c r="E118" s="170">
        <v>16720152.1908</v>
      </c>
      <c r="F118" s="172">
        <f>E118/D118</f>
        <v>3.5013967885335555E-2</v>
      </c>
    </row>
    <row r="119" spans="1:6" s="10" customFormat="1" x14ac:dyDescent="0.25">
      <c r="A119" s="168">
        <f>A118+1</f>
        <v>3</v>
      </c>
      <c r="B119" s="169" t="s">
        <v>578</v>
      </c>
      <c r="C119" s="208">
        <v>338243746100</v>
      </c>
      <c r="D119" s="208">
        <v>572373603.55999994</v>
      </c>
      <c r="E119" s="208">
        <v>4578988.8284799997</v>
      </c>
      <c r="F119" s="172">
        <f>E119/D119</f>
        <v>8.0000000000000002E-3</v>
      </c>
    </row>
    <row r="120" spans="1:6" s="10" customFormat="1" x14ac:dyDescent="0.25">
      <c r="A120" s="173">
        <v>3</v>
      </c>
      <c r="B120" s="174" t="s">
        <v>579</v>
      </c>
      <c r="C120" s="175">
        <v>5305632000</v>
      </c>
      <c r="D120" s="175">
        <v>8873637.1999999993</v>
      </c>
      <c r="E120" s="175">
        <v>0</v>
      </c>
      <c r="F120" s="175"/>
    </row>
    <row r="121" spans="1:6" s="10" customFormat="1" x14ac:dyDescent="0.25">
      <c r="A121" s="212"/>
      <c r="B121" s="212"/>
      <c r="C121" s="194"/>
      <c r="D121" s="194"/>
      <c r="E121" s="194"/>
      <c r="F121" s="213"/>
    </row>
    <row r="122" spans="1:6" s="10" customFormat="1" ht="15.75" x14ac:dyDescent="0.25">
      <c r="A122" s="301" t="s">
        <v>607</v>
      </c>
      <c r="B122" s="302"/>
      <c r="C122" s="191">
        <f>+C117+C101+C93+C96+C104+C120+C109+C112</f>
        <v>2064261784800</v>
      </c>
      <c r="D122" s="191">
        <f>+D117+D101+D93+D96+D104+D120+D109+D112</f>
        <v>3172339599.0799999</v>
      </c>
      <c r="E122" s="191">
        <f>SUM(E88,E93:E96,E101:E104,E117:E120,E109:E111)</f>
        <v>870188455.98471987</v>
      </c>
      <c r="F122" s="192">
        <f>E122/D122</f>
        <v>0.27430495027615592</v>
      </c>
    </row>
    <row r="123" spans="1:6" s="10" customFormat="1" ht="18" x14ac:dyDescent="0.25">
      <c r="A123" s="214"/>
      <c r="B123" s="215"/>
      <c r="C123" s="216">
        <f>+C122-C88</f>
        <v>0</v>
      </c>
      <c r="D123" s="217">
        <f>+D122-D88</f>
        <v>0</v>
      </c>
      <c r="E123" s="218"/>
      <c r="F123" s="219"/>
    </row>
    <row r="124" spans="1:6" s="10" customFormat="1" ht="15.75" x14ac:dyDescent="0.25">
      <c r="A124" s="195" t="s">
        <v>593</v>
      </c>
      <c r="B124" s="195"/>
      <c r="C124" s="196" t="s">
        <v>594</v>
      </c>
      <c r="D124" s="197" t="s">
        <v>595</v>
      </c>
      <c r="E124" s="298" t="s">
        <v>596</v>
      </c>
      <c r="F124" s="298"/>
    </row>
    <row r="125" spans="1:6" s="10" customFormat="1" ht="15.75" x14ac:dyDescent="0.25">
      <c r="A125" s="198"/>
      <c r="B125" s="197"/>
      <c r="C125" s="220"/>
      <c r="D125" s="199"/>
      <c r="E125" s="199"/>
      <c r="F125" s="200"/>
    </row>
    <row r="126" spans="1:6" s="10" customFormat="1" ht="15.75" x14ac:dyDescent="0.25">
      <c r="A126" s="197"/>
      <c r="B126" s="197"/>
      <c r="C126" s="201"/>
      <c r="D126" s="199"/>
      <c r="E126" s="199"/>
      <c r="F126" s="200"/>
    </row>
    <row r="127" spans="1:6" s="10" customFormat="1" ht="15.75" x14ac:dyDescent="0.25">
      <c r="A127" s="197"/>
      <c r="B127" s="197"/>
      <c r="C127" s="201"/>
      <c r="D127" s="199"/>
      <c r="E127" s="199"/>
      <c r="F127" s="200"/>
    </row>
    <row r="128" spans="1:6" s="10" customFormat="1" ht="15.75" x14ac:dyDescent="0.25">
      <c r="A128" s="197"/>
      <c r="B128" s="197"/>
      <c r="C128" s="197"/>
      <c r="D128" s="199"/>
      <c r="E128" s="199"/>
      <c r="F128" s="200"/>
    </row>
    <row r="129" spans="1:6" s="10" customFormat="1" ht="15.75" x14ac:dyDescent="0.25">
      <c r="A129" s="197"/>
      <c r="B129" s="197"/>
      <c r="C129" s="201"/>
      <c r="D129" s="199"/>
      <c r="E129" s="199"/>
      <c r="F129" s="200"/>
    </row>
    <row r="130" spans="1:6" s="10" customFormat="1" ht="15.75" x14ac:dyDescent="0.25">
      <c r="A130" s="202" t="s">
        <v>597</v>
      </c>
      <c r="B130" s="202"/>
      <c r="C130" s="197" t="s">
        <v>598</v>
      </c>
      <c r="D130" s="197" t="s">
        <v>599</v>
      </c>
      <c r="E130" s="298" t="s">
        <v>600</v>
      </c>
      <c r="F130" s="298"/>
    </row>
    <row r="133" spans="1:6" s="10" customFormat="1" x14ac:dyDescent="0.25">
      <c r="A133"/>
      <c r="B133" t="s">
        <v>147</v>
      </c>
      <c r="C133" s="8">
        <f>SUM(E12,E36,E44,E52,E93,E101,E117,E20,E68,E109,E60,E28)</f>
        <v>2506973514.5279999</v>
      </c>
      <c r="D133"/>
      <c r="E133"/>
      <c r="F133"/>
    </row>
    <row r="134" spans="1:6" s="10" customFormat="1" x14ac:dyDescent="0.25">
      <c r="A134"/>
      <c r="B134" t="s">
        <v>608</v>
      </c>
      <c r="C134" s="8">
        <f>SUM(E13,E37,E45,E53,E94,E102,E118,E21,E69,E110,E61,E29)</f>
        <v>360614334.63479996</v>
      </c>
      <c r="D134" s="2">
        <f>+'[2]SUP (2)'!BF45</f>
        <v>381087191.46319997</v>
      </c>
      <c r="E134" s="8">
        <f>+D134-C134</f>
        <v>20472856.828400016</v>
      </c>
      <c r="F134"/>
    </row>
    <row r="135" spans="1:6" s="10" customFormat="1" x14ac:dyDescent="0.25">
      <c r="A135"/>
      <c r="B135" t="s">
        <v>609</v>
      </c>
      <c r="C135" s="8">
        <f>SUM(E14,E38,E46,E54,E95,E103,E119,E22,E70,E111,E62,E30)</f>
        <v>173083415.28364003</v>
      </c>
      <c r="D135"/>
      <c r="E135"/>
      <c r="F135"/>
    </row>
    <row r="136" spans="1:6" s="10" customFormat="1" x14ac:dyDescent="0.25">
      <c r="A136"/>
      <c r="B136" t="s">
        <v>559</v>
      </c>
      <c r="C136" s="221">
        <f>+E7+E88</f>
        <v>48964886.562759995</v>
      </c>
      <c r="D136"/>
      <c r="E136"/>
      <c r="F136"/>
    </row>
    <row r="137" spans="1:6" s="10" customFormat="1" x14ac:dyDescent="0.25">
      <c r="A137"/>
      <c r="B137"/>
      <c r="C137" s="108">
        <f>SUM(C133:C136)</f>
        <v>3089636151.0091996</v>
      </c>
      <c r="D137"/>
      <c r="E137"/>
      <c r="F137"/>
    </row>
    <row r="138" spans="1:6" s="10" customFormat="1" x14ac:dyDescent="0.25">
      <c r="A138"/>
      <c r="B138"/>
      <c r="C138" s="221">
        <f>+C137-E122-E72</f>
        <v>0</v>
      </c>
      <c r="D138"/>
      <c r="E138"/>
      <c r="F138"/>
    </row>
  </sheetData>
  <mergeCells count="12">
    <mergeCell ref="E130:F130"/>
    <mergeCell ref="A1:F1"/>
    <mergeCell ref="A2:F2"/>
    <mergeCell ref="A3:F3"/>
    <mergeCell ref="A72:B72"/>
    <mergeCell ref="E74:F74"/>
    <mergeCell ref="E80:F80"/>
    <mergeCell ref="A82:F82"/>
    <mergeCell ref="A83:F83"/>
    <mergeCell ref="A84:F84"/>
    <mergeCell ref="A122:B122"/>
    <mergeCell ref="E124:F124"/>
  </mergeCells>
  <pageMargins left="0.46" right="0.32" top="0.47" bottom="0.56000000000000005" header="0.21" footer="0.26"/>
  <pageSetup paperSize="9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G12" sqref="G12"/>
    </sheetView>
  </sheetViews>
  <sheetFormatPr defaultRowHeight="15" x14ac:dyDescent="0.25"/>
  <cols>
    <col min="1" max="1" width="9.28515625" bestFit="1" customWidth="1"/>
    <col min="2" max="2" width="19.5703125" bestFit="1" customWidth="1"/>
    <col min="3" max="3" width="22.85546875" bestFit="1" customWidth="1"/>
    <col min="4" max="4" width="18.28515625" bestFit="1" customWidth="1"/>
    <col min="5" max="5" width="18.42578125" bestFit="1" customWidth="1"/>
    <col min="6" max="6" width="8.7109375" bestFit="1" customWidth="1"/>
    <col min="7" max="7" width="11.140625" bestFit="1" customWidth="1"/>
    <col min="8" max="8" width="15.42578125" style="2" bestFit="1" customWidth="1"/>
    <col min="9" max="9" width="14.28515625" style="2" bestFit="1" customWidth="1"/>
  </cols>
  <sheetData>
    <row r="1" spans="1:6" ht="23.25" x14ac:dyDescent="0.35">
      <c r="A1" s="304" t="s">
        <v>624</v>
      </c>
      <c r="B1" s="304"/>
      <c r="C1" s="304"/>
      <c r="D1" s="304"/>
      <c r="E1" s="304"/>
      <c r="F1" s="304"/>
    </row>
    <row r="2" spans="1:6" ht="19.5" x14ac:dyDescent="0.3">
      <c r="A2" s="305"/>
      <c r="B2" s="305"/>
      <c r="C2" s="305"/>
      <c r="D2" s="305"/>
      <c r="E2" s="305"/>
      <c r="F2" s="305"/>
    </row>
    <row r="3" spans="1:6" x14ac:dyDescent="0.25">
      <c r="A3" s="306" t="s">
        <v>625</v>
      </c>
      <c r="B3" s="306"/>
      <c r="C3" s="306"/>
      <c r="D3" s="306"/>
      <c r="E3" s="306"/>
      <c r="F3" s="306"/>
    </row>
    <row r="4" spans="1:6" x14ac:dyDescent="0.25">
      <c r="A4" s="212"/>
      <c r="B4" s="212"/>
      <c r="C4" s="212"/>
      <c r="D4" s="212"/>
      <c r="E4" s="212"/>
      <c r="F4" s="222"/>
    </row>
    <row r="5" spans="1:6" ht="15.75" x14ac:dyDescent="0.25">
      <c r="A5" s="307" t="s">
        <v>2</v>
      </c>
      <c r="B5" s="307"/>
      <c r="C5" s="307"/>
      <c r="D5" s="307"/>
      <c r="E5" s="307"/>
      <c r="F5" s="307"/>
    </row>
    <row r="6" spans="1:6" ht="30" x14ac:dyDescent="0.25">
      <c r="A6" s="223" t="s">
        <v>564</v>
      </c>
      <c r="B6" s="223" t="s">
        <v>610</v>
      </c>
      <c r="C6" s="150" t="s">
        <v>566</v>
      </c>
      <c r="D6" s="151" t="s">
        <v>567</v>
      </c>
      <c r="E6" s="151" t="s">
        <v>568</v>
      </c>
      <c r="F6" s="151" t="s">
        <v>611</v>
      </c>
    </row>
    <row r="7" spans="1:6" x14ac:dyDescent="0.25">
      <c r="A7" s="224">
        <v>1</v>
      </c>
      <c r="B7" s="225" t="s">
        <v>283</v>
      </c>
      <c r="C7" s="226">
        <f>+'Summary '!C12</f>
        <v>493908878100</v>
      </c>
      <c r="D7" s="226">
        <f>+'Summary '!D12</f>
        <v>775967885.75999999</v>
      </c>
      <c r="E7" s="226">
        <f>SUM('Summary '!E7,'Summary '!E12:E14)</f>
        <v>267527510.12488002</v>
      </c>
      <c r="F7" s="229">
        <f t="shared" ref="F7:F16" si="0">+E7/D7</f>
        <v>0.34476621395595219</v>
      </c>
    </row>
    <row r="8" spans="1:6" x14ac:dyDescent="0.25">
      <c r="A8" s="224">
        <f>+A7+1</f>
        <v>2</v>
      </c>
      <c r="B8" s="225" t="s">
        <v>284</v>
      </c>
      <c r="C8" s="226">
        <f>+'Summary '!C20</f>
        <v>353794455000</v>
      </c>
      <c r="D8" s="226">
        <f>+'Summary '!D20</f>
        <v>593815789</v>
      </c>
      <c r="E8" s="226">
        <f>SUM('Summary '!E20:E22)</f>
        <v>157650680.44999999</v>
      </c>
      <c r="F8" s="229">
        <f t="shared" si="0"/>
        <v>0.26548751880694771</v>
      </c>
    </row>
    <row r="9" spans="1:6" x14ac:dyDescent="0.25">
      <c r="A9" s="224">
        <f t="shared" ref="A9:A15" si="1">+A8+1</f>
        <v>3</v>
      </c>
      <c r="B9" s="225" t="s">
        <v>538</v>
      </c>
      <c r="C9" s="226">
        <f>+'Summary '!C28</f>
        <v>318456669000</v>
      </c>
      <c r="D9" s="226">
        <f>+'Summary '!D28</f>
        <v>520597135.40000004</v>
      </c>
      <c r="E9" s="226">
        <f>SUM('Summary '!E28:E30)</f>
        <v>141844733.15579998</v>
      </c>
      <c r="F9" s="229">
        <f t="shared" si="0"/>
        <v>0.27246545074976986</v>
      </c>
    </row>
    <row r="10" spans="1:6" x14ac:dyDescent="0.25">
      <c r="A10" s="224">
        <f t="shared" si="1"/>
        <v>4</v>
      </c>
      <c r="B10" s="228" t="s">
        <v>4</v>
      </c>
      <c r="C10" s="226">
        <f>+'Summary '!C36</f>
        <v>899884109800</v>
      </c>
      <c r="D10" s="226">
        <f>+'Summary '!D36</f>
        <v>1324141388.0800002</v>
      </c>
      <c r="E10" s="226">
        <f>SUM('Summary '!E36:E38)</f>
        <v>380985027.35620004</v>
      </c>
      <c r="F10" s="229">
        <f t="shared" si="0"/>
        <v>0.2877223163522038</v>
      </c>
    </row>
    <row r="11" spans="1:6" x14ac:dyDescent="0.25">
      <c r="A11" s="224">
        <f t="shared" si="1"/>
        <v>5</v>
      </c>
      <c r="B11" s="230" t="s">
        <v>8</v>
      </c>
      <c r="C11" s="226">
        <f>+'Summary '!C44</f>
        <v>804300898100</v>
      </c>
      <c r="D11" s="226">
        <f>+'Summary '!D44</f>
        <v>1289467243.76</v>
      </c>
      <c r="E11" s="226">
        <f>SUM('Summary '!E44:E46)</f>
        <v>379522154.68899995</v>
      </c>
      <c r="F11" s="229">
        <f t="shared" si="0"/>
        <v>0.29432477368121335</v>
      </c>
    </row>
    <row r="12" spans="1:6" x14ac:dyDescent="0.25">
      <c r="A12" s="224">
        <f t="shared" si="1"/>
        <v>6</v>
      </c>
      <c r="B12" s="231" t="s">
        <v>612</v>
      </c>
      <c r="C12" s="232">
        <f>+'Summary '!C52</f>
        <v>1314083718400</v>
      </c>
      <c r="D12" s="232">
        <f>+'Summary '!D52</f>
        <v>1703962568.6400003</v>
      </c>
      <c r="E12" s="232">
        <f>SUM('Summary '!E52:E54)</f>
        <v>739612757.82199991</v>
      </c>
      <c r="F12" s="229">
        <f t="shared" si="0"/>
        <v>0.4340545804432277</v>
      </c>
    </row>
    <row r="13" spans="1:6" x14ac:dyDescent="0.25">
      <c r="A13" s="224">
        <f t="shared" si="1"/>
        <v>7</v>
      </c>
      <c r="B13" s="231" t="s">
        <v>613</v>
      </c>
      <c r="C13" s="232">
        <f>+'Summary '!C60</f>
        <v>204615378500</v>
      </c>
      <c r="D13" s="232">
        <f>+'Summary '!D60</f>
        <v>359745817.59999996</v>
      </c>
      <c r="E13" s="232">
        <f>SUM('Summary '!E60:E62)</f>
        <v>115832208.40200002</v>
      </c>
      <c r="F13" s="229">
        <f t="shared" si="0"/>
        <v>0.32198347481774875</v>
      </c>
    </row>
    <row r="14" spans="1:6" x14ac:dyDescent="0.25">
      <c r="A14" s="224">
        <f t="shared" si="1"/>
        <v>8</v>
      </c>
      <c r="B14" s="231" t="s">
        <v>614</v>
      </c>
      <c r="C14" s="232">
        <f>+'Summary '!C68</f>
        <v>59883537900</v>
      </c>
      <c r="D14" s="232">
        <f>+'Summary '!D68</f>
        <v>93901452.840000004</v>
      </c>
      <c r="E14" s="232">
        <f>SUM('Summary '!E68:E70)</f>
        <v>36472623.024599999</v>
      </c>
      <c r="F14" s="229">
        <f t="shared" si="0"/>
        <v>0.3884138308993601</v>
      </c>
    </row>
    <row r="15" spans="1:6" x14ac:dyDescent="0.25">
      <c r="A15" s="224">
        <f t="shared" si="1"/>
        <v>9</v>
      </c>
      <c r="B15" s="233" t="s">
        <v>579</v>
      </c>
      <c r="C15" s="234">
        <f>SUM('Summary '!C15,'Summary '!C39,'Summary '!C47,'Summary '!C55,'Summary '!C23,'Summary '!C71,'Summary '!C63)</f>
        <v>10950964700</v>
      </c>
      <c r="D15" s="234">
        <f>SUM('Summary '!D15,'Summary '!D39,'Summary '!D47,'Summary '!D55,'Summary '!D23,'Summary '!D71,'Summary '!D63)</f>
        <v>27651609.120000001</v>
      </c>
      <c r="E15" s="235">
        <v>0</v>
      </c>
      <c r="F15" s="236">
        <f t="shared" si="0"/>
        <v>0</v>
      </c>
    </row>
    <row r="16" spans="1:6" ht="15.75" x14ac:dyDescent="0.25">
      <c r="A16" s="308" t="s">
        <v>592</v>
      </c>
      <c r="B16" s="309"/>
      <c r="C16" s="237">
        <f>SUM(C7:C15)</f>
        <v>4459878609500</v>
      </c>
      <c r="D16" s="237">
        <f>SUM(D7:D15)</f>
        <v>6689250890.2000008</v>
      </c>
      <c r="E16" s="237">
        <f>SUM(E7:E15)</f>
        <v>2219447695.0244799</v>
      </c>
      <c r="F16" s="238">
        <f t="shared" si="0"/>
        <v>0.33179316061773861</v>
      </c>
    </row>
    <row r="17" spans="1:9" x14ac:dyDescent="0.25">
      <c r="A17" s="239"/>
      <c r="B17" s="240"/>
      <c r="C17" s="239"/>
      <c r="D17" s="241"/>
      <c r="E17" s="242"/>
      <c r="F17" s="243"/>
    </row>
    <row r="18" spans="1:9" ht="15.75" x14ac:dyDescent="0.25">
      <c r="A18" s="244"/>
      <c r="B18" s="245"/>
      <c r="C18" s="246"/>
      <c r="D18" s="247"/>
      <c r="E18" s="247"/>
      <c r="F18" s="248"/>
    </row>
    <row r="19" spans="1:9" ht="15.75" x14ac:dyDescent="0.25">
      <c r="A19" s="307" t="s">
        <v>615</v>
      </c>
      <c r="B19" s="307"/>
      <c r="C19" s="307"/>
      <c r="D19" s="307"/>
      <c r="E19" s="307"/>
      <c r="F19" s="307"/>
    </row>
    <row r="20" spans="1:9" ht="30" x14ac:dyDescent="0.25">
      <c r="A20" s="249" t="s">
        <v>564</v>
      </c>
      <c r="B20" s="249" t="s">
        <v>610</v>
      </c>
      <c r="C20" s="150" t="s">
        <v>566</v>
      </c>
      <c r="D20" s="151" t="s">
        <v>567</v>
      </c>
      <c r="E20" s="151" t="s">
        <v>568</v>
      </c>
      <c r="F20" s="151" t="s">
        <v>611</v>
      </c>
    </row>
    <row r="21" spans="1:9" x14ac:dyDescent="0.25">
      <c r="A21" s="250">
        <v>1</v>
      </c>
      <c r="B21" s="251" t="s">
        <v>15</v>
      </c>
      <c r="C21" s="252">
        <f>+'Summary '!C93</f>
        <v>751491054000</v>
      </c>
      <c r="D21" s="252">
        <f>+'Summary '!D93</f>
        <v>1123906430.4000001</v>
      </c>
      <c r="E21" s="252">
        <f>SUM('Summary '!E88,'Summary '!E93:E95)</f>
        <v>337987034.87479997</v>
      </c>
      <c r="F21" s="227">
        <f t="shared" ref="F21:F27" si="2">+E21/D21</f>
        <v>0.30072524343019358</v>
      </c>
    </row>
    <row r="22" spans="1:9" x14ac:dyDescent="0.25">
      <c r="A22" s="253">
        <v>2</v>
      </c>
      <c r="B22" s="254" t="s">
        <v>616</v>
      </c>
      <c r="C22" s="255">
        <f>+'Summary '!C101</f>
        <v>536523776300</v>
      </c>
      <c r="D22" s="255">
        <f>+'Summary '!D101</f>
        <v>855749823.48000014</v>
      </c>
      <c r="E22" s="255">
        <f>SUM('Summary '!E101:E105)</f>
        <v>218813021.25663999</v>
      </c>
      <c r="F22" s="256">
        <f t="shared" si="2"/>
        <v>0.25569741909710592</v>
      </c>
    </row>
    <row r="23" spans="1:9" x14ac:dyDescent="0.25">
      <c r="A23" s="253">
        <v>3</v>
      </c>
      <c r="B23" s="254" t="s">
        <v>617</v>
      </c>
      <c r="C23" s="255">
        <f>+'Summary '!C109</f>
        <v>433859618000</v>
      </c>
      <c r="D23" s="255">
        <f>+'Summary '!D109</f>
        <v>610226307.80000007</v>
      </c>
      <c r="E23" s="255">
        <f>SUM('Summary '!E109:E111)</f>
        <v>182896217.12400001</v>
      </c>
      <c r="F23" s="256">
        <f t="shared" si="2"/>
        <v>0.29971866959223875</v>
      </c>
    </row>
    <row r="24" spans="1:9" x14ac:dyDescent="0.25">
      <c r="A24" s="257">
        <v>4</v>
      </c>
      <c r="B24" s="258" t="s">
        <v>27</v>
      </c>
      <c r="C24" s="255">
        <f>+'Summary '!C117</f>
        <v>332938114100</v>
      </c>
      <c r="D24" s="255">
        <f>+'Summary '!D117</f>
        <v>563499966.36000013</v>
      </c>
      <c r="E24" s="255">
        <f>SUM('Summary '!E117:E121)</f>
        <v>130492182.72927999</v>
      </c>
      <c r="F24" s="256">
        <f t="shared" si="2"/>
        <v>0.23157442860593389</v>
      </c>
    </row>
    <row r="25" spans="1:9" hidden="1" x14ac:dyDescent="0.25">
      <c r="A25" s="257">
        <v>0</v>
      </c>
      <c r="B25" s="258" t="s">
        <v>618</v>
      </c>
      <c r="C25" s="255">
        <v>0</v>
      </c>
      <c r="D25" s="255">
        <v>0</v>
      </c>
      <c r="E25" s="255">
        <v>0</v>
      </c>
      <c r="F25" s="256" t="e">
        <f t="shared" si="2"/>
        <v>#DIV/0!</v>
      </c>
    </row>
    <row r="26" spans="1:9" x14ac:dyDescent="0.25">
      <c r="A26" s="259">
        <v>5</v>
      </c>
      <c r="B26" s="260" t="s">
        <v>579</v>
      </c>
      <c r="C26" s="261">
        <f>SUM('Summary '!C96,'Summary '!C104,'Summary '!C120,'Summary '!C112)</f>
        <v>9449222400</v>
      </c>
      <c r="D26" s="261">
        <f>SUM('Summary '!D96,'Summary '!D104,'Summary '!D120,'Summary '!D112)</f>
        <v>18957071.039999999</v>
      </c>
      <c r="E26" s="262">
        <v>0</v>
      </c>
      <c r="F26" s="256">
        <f t="shared" si="2"/>
        <v>0</v>
      </c>
      <c r="G26" s="10"/>
    </row>
    <row r="27" spans="1:9" ht="15.75" x14ac:dyDescent="0.25">
      <c r="A27" s="308" t="s">
        <v>607</v>
      </c>
      <c r="B27" s="309"/>
      <c r="C27" s="237">
        <f>SUM(C21:C26)</f>
        <v>2064261784800</v>
      </c>
      <c r="D27" s="237">
        <f t="shared" ref="D27:E27" si="3">SUM(D21:D26)</f>
        <v>3172339599.0800004</v>
      </c>
      <c r="E27" s="237">
        <f t="shared" si="3"/>
        <v>870188455.98471999</v>
      </c>
      <c r="F27" s="238">
        <f t="shared" si="2"/>
        <v>0.27430495027615592</v>
      </c>
    </row>
    <row r="28" spans="1:9" s="60" customFormat="1" ht="15.75" x14ac:dyDescent="0.25">
      <c r="A28" s="263"/>
      <c r="B28" s="264"/>
      <c r="C28" s="265"/>
      <c r="D28" s="265"/>
      <c r="E28" s="265"/>
      <c r="F28" s="266"/>
      <c r="H28" s="267"/>
      <c r="I28" s="267"/>
    </row>
    <row r="29" spans="1:9" x14ac:dyDescent="0.25">
      <c r="A29" s="310" t="s">
        <v>619</v>
      </c>
      <c r="B29" s="310"/>
      <c r="C29" s="311">
        <f>+C27+C16</f>
        <v>6524140394300</v>
      </c>
      <c r="D29" s="311">
        <f>+D16+D27</f>
        <v>9861590489.2800007</v>
      </c>
      <c r="E29" s="312">
        <f>+E16+E27</f>
        <v>3089636151.0092001</v>
      </c>
      <c r="F29" s="303">
        <f>E29/D29</f>
        <v>0.31329998486225685</v>
      </c>
    </row>
    <row r="30" spans="1:9" x14ac:dyDescent="0.25">
      <c r="A30" s="310"/>
      <c r="B30" s="310"/>
      <c r="C30" s="311"/>
      <c r="D30" s="311"/>
      <c r="E30" s="312"/>
      <c r="F30" s="303"/>
    </row>
    <row r="31" spans="1:9" x14ac:dyDescent="0.25">
      <c r="A31" s="310"/>
      <c r="B31" s="310"/>
      <c r="C31" s="311"/>
      <c r="D31" s="311"/>
      <c r="E31" s="312"/>
      <c r="F31" s="303"/>
      <c r="G31" s="4"/>
    </row>
    <row r="32" spans="1:9" hidden="1" x14ac:dyDescent="0.25">
      <c r="B32" s="268" t="s">
        <v>620</v>
      </c>
      <c r="C32" s="1" t="e">
        <f>+C29-#REF!</f>
        <v>#REF!</v>
      </c>
      <c r="D32" s="1" t="e">
        <f>+D29-#REF!</f>
        <v>#REF!</v>
      </c>
      <c r="E32" s="1" t="e">
        <f>+E29-#REF!</f>
        <v>#REF!</v>
      </c>
    </row>
    <row r="33" spans="1:9" x14ac:dyDescent="0.25">
      <c r="C33" s="1">
        <f>+C29-'Summary '!C122-'Summary '!C72</f>
        <v>0</v>
      </c>
      <c r="D33" s="1">
        <f>+D29-'Summary '!D122-'Summary '!D72</f>
        <v>0</v>
      </c>
      <c r="E33" s="1">
        <f>+E29-'Summary '!E122-'Summary '!E72</f>
        <v>0</v>
      </c>
      <c r="F33" s="1"/>
      <c r="G33" s="4"/>
      <c r="H33" s="269">
        <v>353452053.55692011</v>
      </c>
      <c r="I33" s="269">
        <f>-H33+E29</f>
        <v>2736184097.45228</v>
      </c>
    </row>
    <row r="34" spans="1:9" x14ac:dyDescent="0.25">
      <c r="E34" s="8"/>
    </row>
    <row r="35" spans="1:9" x14ac:dyDescent="0.25">
      <c r="A35" s="270" t="s">
        <v>593</v>
      </c>
      <c r="B35" s="270"/>
      <c r="C35" s="271" t="s">
        <v>594</v>
      </c>
      <c r="D35" s="272" t="s">
        <v>595</v>
      </c>
      <c r="E35" s="313" t="s">
        <v>596</v>
      </c>
      <c r="F35" s="313"/>
      <c r="G35" s="313"/>
    </row>
    <row r="36" spans="1:9" x14ac:dyDescent="0.25">
      <c r="A36" s="273"/>
      <c r="B36" s="272"/>
      <c r="C36" s="271"/>
      <c r="D36" s="274"/>
      <c r="E36" s="274"/>
      <c r="F36" s="275"/>
      <c r="G36" s="276"/>
    </row>
    <row r="37" spans="1:9" x14ac:dyDescent="0.25">
      <c r="A37" s="272"/>
      <c r="B37" s="272"/>
      <c r="C37" s="277"/>
      <c r="D37" s="274"/>
      <c r="E37" s="274"/>
      <c r="F37" s="278"/>
      <c r="G37" s="276"/>
    </row>
    <row r="38" spans="1:9" x14ac:dyDescent="0.25">
      <c r="A38" s="272"/>
      <c r="B38" s="272"/>
      <c r="C38" s="277"/>
      <c r="D38" s="274"/>
      <c r="E38" s="274"/>
      <c r="F38" s="279"/>
      <c r="G38" s="276"/>
    </row>
    <row r="39" spans="1:9" x14ac:dyDescent="0.25">
      <c r="A39" s="272"/>
      <c r="B39" s="272"/>
      <c r="C39" s="272"/>
      <c r="D39" s="274"/>
      <c r="E39" s="274"/>
      <c r="F39" s="272"/>
      <c r="G39" s="276"/>
    </row>
    <row r="40" spans="1:9" x14ac:dyDescent="0.25">
      <c r="A40" s="272"/>
      <c r="B40" s="272"/>
      <c r="C40" s="277"/>
      <c r="D40" s="274"/>
      <c r="E40" s="274"/>
      <c r="F40" s="272"/>
      <c r="G40" s="276"/>
    </row>
    <row r="41" spans="1:9" x14ac:dyDescent="0.25">
      <c r="A41" s="280" t="s">
        <v>597</v>
      </c>
      <c r="B41" s="281"/>
      <c r="C41" s="272" t="s">
        <v>598</v>
      </c>
      <c r="D41" s="272" t="s">
        <v>599</v>
      </c>
      <c r="E41" s="313" t="s">
        <v>600</v>
      </c>
      <c r="F41" s="313"/>
      <c r="G41" s="313"/>
    </row>
    <row r="44" spans="1:9" s="282" customFormat="1" x14ac:dyDescent="0.25">
      <c r="B44" s="314" t="s">
        <v>621</v>
      </c>
      <c r="C44" s="314"/>
      <c r="D44" s="314" t="s">
        <v>622</v>
      </c>
      <c r="E44" s="314"/>
      <c r="F44" s="314"/>
      <c r="H44" s="283"/>
      <c r="I44" s="283"/>
    </row>
    <row r="45" spans="1:9" s="282" customFormat="1" ht="14.25" x14ac:dyDescent="0.2">
      <c r="H45" s="283"/>
      <c r="I45" s="283"/>
    </row>
    <row r="46" spans="1:9" s="282" customFormat="1" ht="14.25" x14ac:dyDescent="0.2">
      <c r="H46" s="283"/>
      <c r="I46" s="283"/>
    </row>
    <row r="47" spans="1:9" s="282" customFormat="1" ht="14.25" x14ac:dyDescent="0.2">
      <c r="H47" s="283"/>
      <c r="I47" s="283"/>
    </row>
    <row r="48" spans="1:9" s="282" customFormat="1" ht="14.25" x14ac:dyDescent="0.2">
      <c r="H48" s="283"/>
      <c r="I48" s="283"/>
    </row>
    <row r="49" spans="2:9" s="282" customFormat="1" ht="14.25" x14ac:dyDescent="0.2">
      <c r="H49" s="283"/>
      <c r="I49" s="283"/>
    </row>
    <row r="50" spans="2:9" s="282" customFormat="1" x14ac:dyDescent="0.25">
      <c r="B50" s="314" t="s">
        <v>144</v>
      </c>
      <c r="C50" s="314"/>
      <c r="D50" s="314" t="s">
        <v>148</v>
      </c>
      <c r="E50" s="314"/>
      <c r="F50" s="314"/>
      <c r="H50" s="283"/>
      <c r="I50" s="283"/>
    </row>
    <row r="51" spans="2:9" x14ac:dyDescent="0.25">
      <c r="B51" s="117"/>
      <c r="C51" s="117"/>
      <c r="D51" s="117"/>
      <c r="E51" s="117"/>
      <c r="F51" s="117"/>
    </row>
  </sheetData>
  <mergeCells count="18">
    <mergeCell ref="E35:G35"/>
    <mergeCell ref="E41:G41"/>
    <mergeCell ref="B44:C44"/>
    <mergeCell ref="D44:F44"/>
    <mergeCell ref="B50:C50"/>
    <mergeCell ref="D50:F50"/>
    <mergeCell ref="F29:F31"/>
    <mergeCell ref="A1:F1"/>
    <mergeCell ref="A2:F2"/>
    <mergeCell ref="A3:F3"/>
    <mergeCell ref="A5:F5"/>
    <mergeCell ref="A16:B16"/>
    <mergeCell ref="A19:F19"/>
    <mergeCell ref="A27:B27"/>
    <mergeCell ref="A29:B31"/>
    <mergeCell ref="C29:C31"/>
    <mergeCell ref="D29:D31"/>
    <mergeCell ref="E29:E31"/>
  </mergeCells>
  <pageMargins left="0.34" right="0.45" top="0.7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6"/>
  <sheetViews>
    <sheetView zoomScaleNormal="100" workbookViewId="0">
      <pane ySplit="1" topLeftCell="A251" activePane="bottomLeft" state="frozen"/>
      <selection pane="bottomLeft" activeCell="A270" sqref="A270"/>
    </sheetView>
  </sheetViews>
  <sheetFormatPr defaultRowHeight="15" x14ac:dyDescent="0.25"/>
  <cols>
    <col min="1" max="1" width="9.140625" style="20" customWidth="1"/>
    <col min="2" max="2" width="7.7109375" style="4" customWidth="1"/>
    <col min="3" max="3" width="10.7109375" style="4" customWidth="1"/>
    <col min="4" max="4" width="9.140625" style="4" customWidth="1"/>
    <col min="5" max="5" width="34" style="4" customWidth="1"/>
    <col min="6" max="6" width="22.7109375" style="4" customWidth="1"/>
    <col min="7" max="8" width="26.42578125" style="4" customWidth="1"/>
    <col min="9" max="9" width="18.42578125" style="4" customWidth="1"/>
    <col min="10" max="10" width="20.140625" style="4" customWidth="1"/>
    <col min="11" max="11" width="22.140625" style="4" customWidth="1"/>
    <col min="12" max="53" width="26.42578125" style="4" customWidth="1"/>
    <col min="54" max="55" width="28.28515625" style="4" customWidth="1"/>
    <col min="56" max="56" width="22.5703125" customWidth="1"/>
    <col min="57" max="69" width="9.140625" style="30"/>
  </cols>
  <sheetData>
    <row r="1" spans="1:69" x14ac:dyDescent="0.25">
      <c r="A1" s="19" t="s">
        <v>145</v>
      </c>
      <c r="B1" s="5" t="s">
        <v>113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379</v>
      </c>
      <c r="AD1" s="17" t="s">
        <v>187</v>
      </c>
      <c r="AE1" s="5" t="s">
        <v>131</v>
      </c>
      <c r="AF1" s="5"/>
      <c r="AG1" s="17"/>
      <c r="AH1" s="17"/>
      <c r="AI1" s="17"/>
      <c r="AJ1" s="17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/>
      <c r="AW1"/>
      <c r="AX1"/>
      <c r="AY1"/>
      <c r="AZ1"/>
      <c r="BA1"/>
      <c r="BB1"/>
      <c r="BC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68603163000</v>
      </c>
      <c r="G2" s="2">
        <v>6418825000</v>
      </c>
      <c r="H2" s="2">
        <v>62184338000</v>
      </c>
      <c r="I2" s="2">
        <v>120867736</v>
      </c>
      <c r="J2" s="2">
        <v>19304966</v>
      </c>
      <c r="K2" s="2">
        <v>101562770</v>
      </c>
      <c r="L2" s="2">
        <v>93426470.799999997</v>
      </c>
      <c r="M2" s="2">
        <v>16737436</v>
      </c>
      <c r="N2" s="2">
        <v>76689034.799999997</v>
      </c>
      <c r="O2" s="15">
        <v>0.1</v>
      </c>
      <c r="P2" s="2">
        <v>1673743.6</v>
      </c>
      <c r="Q2" s="13">
        <v>0.2</v>
      </c>
      <c r="R2" s="15">
        <v>0</v>
      </c>
      <c r="S2" s="2">
        <v>15337806.960000001</v>
      </c>
      <c r="T2" s="2">
        <v>4000000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21011550.559999999</v>
      </c>
      <c r="AD2" s="4">
        <f>AB2+AC2</f>
        <v>21011550.559999999</v>
      </c>
      <c r="AE2" t="s">
        <v>41</v>
      </c>
      <c r="AF2"/>
      <c r="AG2" s="18"/>
      <c r="AK2"/>
    </row>
    <row r="3" spans="1:69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9836866000</v>
      </c>
      <c r="G3" s="2">
        <v>9218644000</v>
      </c>
      <c r="H3" s="2">
        <v>618222000</v>
      </c>
      <c r="I3" s="2">
        <v>21125704</v>
      </c>
      <c r="J3" s="2">
        <v>18961927</v>
      </c>
      <c r="K3" s="2">
        <v>2163777</v>
      </c>
      <c r="L3" s="2">
        <v>17190957.600000001</v>
      </c>
      <c r="M3" s="2">
        <v>15274469.4</v>
      </c>
      <c r="N3" s="2">
        <v>1916488.2</v>
      </c>
      <c r="O3" s="15">
        <v>0.1</v>
      </c>
      <c r="P3" s="2">
        <v>1527446.94</v>
      </c>
      <c r="Q3" s="13">
        <v>0.1</v>
      </c>
      <c r="R3" s="15">
        <v>0</v>
      </c>
      <c r="S3" s="2">
        <v>191648.82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2719095.76</v>
      </c>
      <c r="AD3" s="4">
        <f t="shared" ref="AD3:AD66" si="0">AB3+AC3</f>
        <v>2719095.76</v>
      </c>
      <c r="AE3" t="s">
        <v>6</v>
      </c>
      <c r="AF3"/>
      <c r="AG3" s="18"/>
      <c r="AK3"/>
    </row>
    <row r="4" spans="1:69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4618091000</v>
      </c>
      <c r="G4" s="2">
        <v>0</v>
      </c>
      <c r="H4" s="2">
        <v>4618091000</v>
      </c>
      <c r="I4" s="2">
        <v>11922000</v>
      </c>
      <c r="J4" s="2">
        <v>0</v>
      </c>
      <c r="K4" s="2">
        <v>11922000</v>
      </c>
      <c r="L4" s="2">
        <v>10074763.6</v>
      </c>
      <c r="M4" s="2">
        <v>0</v>
      </c>
      <c r="N4" s="2">
        <v>10074763.6</v>
      </c>
      <c r="O4" s="15">
        <v>0.1</v>
      </c>
      <c r="P4" s="2">
        <v>0</v>
      </c>
      <c r="Q4" s="13">
        <v>0.3</v>
      </c>
      <c r="R4" s="15">
        <v>0</v>
      </c>
      <c r="S4" s="2">
        <v>3022429.08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3022429.08</v>
      </c>
      <c r="AD4" s="4">
        <f t="shared" si="0"/>
        <v>3022429.08</v>
      </c>
      <c r="AE4" t="s">
        <v>11</v>
      </c>
      <c r="AF4"/>
      <c r="AG4" s="18"/>
      <c r="AK4"/>
    </row>
    <row r="5" spans="1:69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32412369600</v>
      </c>
      <c r="G5" s="2">
        <v>0</v>
      </c>
      <c r="H5" s="2">
        <v>32412369600</v>
      </c>
      <c r="I5" s="2">
        <v>69816723</v>
      </c>
      <c r="J5" s="2">
        <v>0</v>
      </c>
      <c r="K5" s="2">
        <v>69816723</v>
      </c>
      <c r="L5" s="2">
        <v>56851775.159999996</v>
      </c>
      <c r="M5" s="2">
        <v>0</v>
      </c>
      <c r="N5" s="2">
        <v>56851775.159999996</v>
      </c>
      <c r="O5" s="15">
        <v>0.1</v>
      </c>
      <c r="P5" s="2">
        <v>0</v>
      </c>
      <c r="Q5" s="13">
        <v>0.15</v>
      </c>
      <c r="R5" s="15">
        <v>0</v>
      </c>
      <c r="S5" s="2">
        <v>8527766.2740000002</v>
      </c>
      <c r="T5" s="2">
        <v>3000000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11527766.274</v>
      </c>
      <c r="AD5" s="4">
        <f t="shared" si="0"/>
        <v>11527766.274</v>
      </c>
      <c r="AE5" t="s">
        <v>19</v>
      </c>
      <c r="AF5"/>
      <c r="AG5" s="18"/>
      <c r="AK5"/>
    </row>
    <row r="6" spans="1:69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4921654000</v>
      </c>
      <c r="G6" s="2">
        <v>0</v>
      </c>
      <c r="H6" s="2">
        <v>4921654000</v>
      </c>
      <c r="I6" s="2">
        <v>10807210</v>
      </c>
      <c r="J6" s="2">
        <v>0</v>
      </c>
      <c r="K6" s="2">
        <v>10807210</v>
      </c>
      <c r="L6" s="2">
        <v>8838548.4000000004</v>
      </c>
      <c r="M6" s="2">
        <v>0</v>
      </c>
      <c r="N6" s="2">
        <v>8838548.4000000004</v>
      </c>
      <c r="O6" s="15">
        <v>0.1</v>
      </c>
      <c r="P6" s="2">
        <v>0</v>
      </c>
      <c r="Q6" s="13">
        <v>0.3</v>
      </c>
      <c r="R6" s="15">
        <v>0</v>
      </c>
      <c r="S6" s="2">
        <v>2651564.52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2651564.52</v>
      </c>
      <c r="AD6" s="4">
        <f t="shared" si="0"/>
        <v>2651564.52</v>
      </c>
      <c r="AE6" t="s">
        <v>24</v>
      </c>
      <c r="AF6"/>
      <c r="AG6" s="18"/>
      <c r="AK6"/>
    </row>
    <row r="7" spans="1:69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39718563900</v>
      </c>
      <c r="G7" s="2">
        <v>9828354000</v>
      </c>
      <c r="H7" s="2">
        <v>29890209900</v>
      </c>
      <c r="I7" s="2">
        <v>89582771</v>
      </c>
      <c r="J7" s="2">
        <v>25160403</v>
      </c>
      <c r="K7" s="2">
        <v>64422368</v>
      </c>
      <c r="L7" s="2">
        <v>73695345.439999998</v>
      </c>
      <c r="M7" s="2">
        <v>21229061.399999999</v>
      </c>
      <c r="N7" s="2">
        <v>52466284.039999999</v>
      </c>
      <c r="O7" s="15">
        <v>0.1</v>
      </c>
      <c r="P7" s="2">
        <v>2122906.14</v>
      </c>
      <c r="Q7" s="13">
        <v>0.2</v>
      </c>
      <c r="R7" s="15">
        <v>0</v>
      </c>
      <c r="S7" s="2">
        <v>10493256.808</v>
      </c>
      <c r="T7" s="2">
        <v>4000000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16616162.948000001</v>
      </c>
      <c r="AD7" s="4">
        <f t="shared" si="0"/>
        <v>16616162.948000001</v>
      </c>
      <c r="AE7" t="s">
        <v>6</v>
      </c>
      <c r="AF7"/>
      <c r="AG7" s="18"/>
      <c r="AK7"/>
    </row>
    <row r="8" spans="1:69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6612682000</v>
      </c>
      <c r="G8" s="2">
        <v>2380175000</v>
      </c>
      <c r="H8" s="2">
        <v>4232507000</v>
      </c>
      <c r="I8" s="2">
        <v>16537998</v>
      </c>
      <c r="J8" s="2">
        <v>7578429</v>
      </c>
      <c r="K8" s="2">
        <v>8959569</v>
      </c>
      <c r="L8" s="2">
        <v>13892925.199999999</v>
      </c>
      <c r="M8" s="2">
        <v>6626359</v>
      </c>
      <c r="N8" s="2">
        <v>7266566.2000000002</v>
      </c>
      <c r="O8" s="15">
        <v>0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0</v>
      </c>
      <c r="AD8" s="4">
        <f t="shared" si="0"/>
        <v>0</v>
      </c>
      <c r="AE8" t="s">
        <v>42</v>
      </c>
      <c r="AF8"/>
      <c r="AG8" s="18"/>
      <c r="AK8"/>
    </row>
    <row r="9" spans="1:69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9197118000</v>
      </c>
      <c r="G9" s="2">
        <v>0</v>
      </c>
      <c r="H9" s="2">
        <v>9197118000</v>
      </c>
      <c r="I9" s="2">
        <v>23719500</v>
      </c>
      <c r="J9" s="2">
        <v>0</v>
      </c>
      <c r="K9" s="2">
        <v>23719500</v>
      </c>
      <c r="L9" s="2">
        <v>20040652.800000001</v>
      </c>
      <c r="M9" s="2">
        <v>0</v>
      </c>
      <c r="N9" s="2">
        <v>20040652.800000001</v>
      </c>
      <c r="O9" s="15">
        <v>0.1</v>
      </c>
      <c r="P9" s="2">
        <v>0</v>
      </c>
      <c r="Q9" s="13">
        <v>0.1</v>
      </c>
      <c r="R9" s="15">
        <v>0</v>
      </c>
      <c r="S9" s="2">
        <v>2004065.28</v>
      </c>
      <c r="T9" s="2">
        <v>2000000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4004065.2799999998</v>
      </c>
      <c r="AD9" s="4">
        <f t="shared" si="0"/>
        <v>4004065.2799999998</v>
      </c>
      <c r="AE9" t="s">
        <v>35</v>
      </c>
      <c r="AF9"/>
      <c r="AG9" s="18"/>
      <c r="AK9"/>
    </row>
    <row r="10" spans="1:69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30513207000</v>
      </c>
      <c r="G10" s="2">
        <v>0</v>
      </c>
      <c r="H10" s="2">
        <v>30513207000</v>
      </c>
      <c r="I10" s="2">
        <v>64139258</v>
      </c>
      <c r="J10" s="2">
        <v>0</v>
      </c>
      <c r="K10" s="2">
        <v>64139258</v>
      </c>
      <c r="L10" s="2">
        <v>51933975.200000003</v>
      </c>
      <c r="M10" s="2">
        <v>0</v>
      </c>
      <c r="N10" s="2">
        <v>51933975.200000003</v>
      </c>
      <c r="O10" s="15">
        <v>0.1</v>
      </c>
      <c r="P10" s="2">
        <v>0</v>
      </c>
      <c r="Q10" s="13">
        <v>0.15</v>
      </c>
      <c r="R10" s="15">
        <v>0</v>
      </c>
      <c r="S10" s="2">
        <v>7790096.2800000003</v>
      </c>
      <c r="T10" s="2">
        <v>3000000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10790096.279999999</v>
      </c>
      <c r="AD10" s="4">
        <f t="shared" si="0"/>
        <v>10790096.279999999</v>
      </c>
      <c r="AE10" t="s">
        <v>17</v>
      </c>
      <c r="AF10"/>
      <c r="AG10" s="18"/>
      <c r="AK10"/>
    </row>
    <row r="11" spans="1:69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26420227100</v>
      </c>
      <c r="G11" s="2">
        <v>2515207100</v>
      </c>
      <c r="H11" s="2">
        <v>23905020000</v>
      </c>
      <c r="I11" s="2">
        <v>62253292</v>
      </c>
      <c r="J11" s="2">
        <v>7675716</v>
      </c>
      <c r="K11" s="2">
        <v>54577576</v>
      </c>
      <c r="L11" s="2">
        <v>51685201.159999996</v>
      </c>
      <c r="M11" s="2">
        <v>6669633.1600000001</v>
      </c>
      <c r="N11" s="2">
        <v>45015568</v>
      </c>
      <c r="O11" s="15">
        <v>0.1</v>
      </c>
      <c r="P11" s="2">
        <v>666963.31599999999</v>
      </c>
      <c r="Q11" s="13">
        <v>0.15</v>
      </c>
      <c r="R11" s="15">
        <v>0</v>
      </c>
      <c r="S11" s="2">
        <v>6752335.2000000002</v>
      </c>
      <c r="T11" s="2">
        <v>3000000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10419298.516000001</v>
      </c>
      <c r="AD11" s="4">
        <f t="shared" si="0"/>
        <v>10419298.516000001</v>
      </c>
      <c r="AE11" t="s">
        <v>38</v>
      </c>
      <c r="AF11"/>
      <c r="AG11" s="18"/>
      <c r="AK11"/>
    </row>
    <row r="12" spans="1:69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20910075000</v>
      </c>
      <c r="G12" s="2">
        <v>6241957000</v>
      </c>
      <c r="H12" s="2">
        <v>14668118000</v>
      </c>
      <c r="I12" s="2">
        <v>50063228</v>
      </c>
      <c r="J12" s="2">
        <v>15402058</v>
      </c>
      <c r="K12" s="2">
        <v>34661170</v>
      </c>
      <c r="L12" s="2">
        <v>41699198</v>
      </c>
      <c r="M12" s="2">
        <v>12905275.199999999</v>
      </c>
      <c r="N12" s="2">
        <v>28793922.800000001</v>
      </c>
      <c r="O12" s="15">
        <v>0.1</v>
      </c>
      <c r="P12" s="2">
        <v>1290527.52</v>
      </c>
      <c r="Q12" s="13">
        <v>0.15</v>
      </c>
      <c r="R12" s="15">
        <v>0</v>
      </c>
      <c r="S12" s="2">
        <v>4319088.42</v>
      </c>
      <c r="T12" s="2">
        <v>3000000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8609615.9399999995</v>
      </c>
      <c r="AD12" s="4">
        <f t="shared" si="0"/>
        <v>8609615.9399999995</v>
      </c>
      <c r="AE12" t="s">
        <v>6</v>
      </c>
      <c r="AF12"/>
      <c r="AG12" s="18"/>
      <c r="AK12"/>
    </row>
    <row r="13" spans="1:69" x14ac:dyDescent="0.25">
      <c r="A13" s="20">
        <v>280</v>
      </c>
      <c r="B13" t="s">
        <v>264</v>
      </c>
      <c r="C13" t="s">
        <v>2</v>
      </c>
      <c r="D13" t="s">
        <v>284</v>
      </c>
      <c r="E13" t="s">
        <v>44</v>
      </c>
      <c r="F13" s="2">
        <v>2576980000</v>
      </c>
      <c r="G13" s="2">
        <v>54600000</v>
      </c>
      <c r="H13" s="2">
        <v>2522380000</v>
      </c>
      <c r="I13" s="2">
        <v>7706981</v>
      </c>
      <c r="J13" s="2">
        <v>191100</v>
      </c>
      <c r="K13" s="2">
        <v>7515881</v>
      </c>
      <c r="L13" s="2">
        <v>6676189</v>
      </c>
      <c r="M13" s="2">
        <v>169260</v>
      </c>
      <c r="N13" s="2">
        <v>6506929</v>
      </c>
      <c r="O13" s="15">
        <v>0</v>
      </c>
      <c r="P13" s="2">
        <v>0</v>
      </c>
      <c r="Q13" s="13">
        <v>0</v>
      </c>
      <c r="R13" s="15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0</v>
      </c>
      <c r="AD13" s="4">
        <f t="shared" si="0"/>
        <v>0</v>
      </c>
      <c r="AE13" t="s">
        <v>87</v>
      </c>
      <c r="AF13"/>
      <c r="AG13" s="18"/>
      <c r="AK13"/>
    </row>
    <row r="14" spans="1:69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10550637000</v>
      </c>
      <c r="G14" s="2">
        <v>250090000</v>
      </c>
      <c r="H14" s="2">
        <v>10300547000</v>
      </c>
      <c r="I14" s="2">
        <v>28068221</v>
      </c>
      <c r="J14" s="2">
        <v>875318</v>
      </c>
      <c r="K14" s="2">
        <v>27192903</v>
      </c>
      <c r="L14" s="2">
        <v>23847966.199999999</v>
      </c>
      <c r="M14" s="2">
        <v>775282</v>
      </c>
      <c r="N14" s="2">
        <v>23072684.199999999</v>
      </c>
      <c r="O14" s="15">
        <v>0.1</v>
      </c>
      <c r="P14" s="2">
        <v>77528.2</v>
      </c>
      <c r="Q14" s="13">
        <v>0.1</v>
      </c>
      <c r="R14" s="15">
        <v>0</v>
      </c>
      <c r="S14" s="2">
        <v>2307268.42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4384796.62</v>
      </c>
      <c r="AD14" s="4">
        <f t="shared" si="0"/>
        <v>4384796.62</v>
      </c>
      <c r="AE14" t="s">
        <v>46</v>
      </c>
      <c r="AF14"/>
      <c r="AG14" s="18"/>
      <c r="AK14"/>
    </row>
    <row r="15" spans="1:69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38</v>
      </c>
      <c r="AF15"/>
      <c r="AG15" s="18"/>
      <c r="AK15"/>
    </row>
    <row r="16" spans="1:69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4696943000</v>
      </c>
      <c r="G16" s="2">
        <v>0</v>
      </c>
      <c r="H16" s="2">
        <v>4696943000</v>
      </c>
      <c r="I16" s="2">
        <v>14151416</v>
      </c>
      <c r="J16" s="2">
        <v>0</v>
      </c>
      <c r="K16" s="2">
        <v>14151416</v>
      </c>
      <c r="L16" s="2">
        <v>12272638.800000001</v>
      </c>
      <c r="M16" s="2">
        <v>0</v>
      </c>
      <c r="N16" s="2">
        <v>12272638.800000001</v>
      </c>
      <c r="O16" s="15">
        <v>0</v>
      </c>
      <c r="P16" s="2">
        <v>0</v>
      </c>
      <c r="Q16" s="13">
        <v>0</v>
      </c>
      <c r="R16" s="15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0</v>
      </c>
      <c r="AD16" s="4">
        <f t="shared" si="0"/>
        <v>0</v>
      </c>
      <c r="AE16" t="s">
        <v>33</v>
      </c>
      <c r="AF16"/>
      <c r="AG16" s="18"/>
      <c r="AK16"/>
      <c r="AL16"/>
      <c r="AM16"/>
      <c r="AN16"/>
    </row>
    <row r="17" spans="1:69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5944389000</v>
      </c>
      <c r="G17" s="2">
        <v>1744086000</v>
      </c>
      <c r="H17" s="2">
        <v>4200303000</v>
      </c>
      <c r="I17" s="2">
        <v>18341399</v>
      </c>
      <c r="J17" s="2">
        <v>5362453</v>
      </c>
      <c r="K17" s="2">
        <v>12978946</v>
      </c>
      <c r="L17" s="2">
        <v>15963643.4</v>
      </c>
      <c r="M17" s="2">
        <v>4664818.5999999996</v>
      </c>
      <c r="N17" s="2">
        <v>11298824.800000001</v>
      </c>
      <c r="O17" s="15">
        <v>0.1</v>
      </c>
      <c r="P17" s="2">
        <v>466481.86</v>
      </c>
      <c r="Q17" s="13">
        <v>0.1</v>
      </c>
      <c r="R17" s="15">
        <v>0</v>
      </c>
      <c r="S17" s="2">
        <v>1129882.48</v>
      </c>
      <c r="T17" s="2">
        <v>1000000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2596364.34</v>
      </c>
      <c r="AD17" s="4">
        <f t="shared" si="0"/>
        <v>2596364.34</v>
      </c>
      <c r="AE17" t="s">
        <v>33</v>
      </c>
      <c r="AF17"/>
      <c r="AG17" s="18"/>
      <c r="AK17"/>
      <c r="AL17"/>
      <c r="AM17"/>
      <c r="AN17"/>
    </row>
    <row r="18" spans="1:69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2249282000</v>
      </c>
      <c r="G18" s="2">
        <v>0</v>
      </c>
      <c r="H18" s="2">
        <v>2249282000</v>
      </c>
      <c r="I18" s="2">
        <v>6187393</v>
      </c>
      <c r="J18" s="2">
        <v>0</v>
      </c>
      <c r="K18" s="2">
        <v>6187393</v>
      </c>
      <c r="L18" s="2">
        <v>5287680.2</v>
      </c>
      <c r="M18" s="2">
        <v>0</v>
      </c>
      <c r="N18" s="2">
        <v>5287680.2</v>
      </c>
      <c r="O18" s="15">
        <v>0</v>
      </c>
      <c r="P18" s="2">
        <v>0</v>
      </c>
      <c r="Q18" s="13">
        <v>0</v>
      </c>
      <c r="R18" s="15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0</v>
      </c>
      <c r="AD18" s="4">
        <f t="shared" si="0"/>
        <v>0</v>
      </c>
      <c r="AE18" t="s">
        <v>76</v>
      </c>
      <c r="AF18"/>
      <c r="AG18" s="18"/>
      <c r="AK18"/>
      <c r="AL18"/>
      <c r="AM18"/>
      <c r="AN18"/>
      <c r="AO18"/>
    </row>
    <row r="19" spans="1:69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30394978000</v>
      </c>
      <c r="G19" s="2">
        <v>0</v>
      </c>
      <c r="H19" s="2">
        <v>30394978000</v>
      </c>
      <c r="I19" s="2">
        <v>72506992</v>
      </c>
      <c r="J19" s="2">
        <v>0</v>
      </c>
      <c r="K19" s="2">
        <v>72506992</v>
      </c>
      <c r="L19" s="2">
        <v>60349000.799999997</v>
      </c>
      <c r="M19" s="2">
        <v>0</v>
      </c>
      <c r="N19" s="2">
        <v>60349000.799999997</v>
      </c>
      <c r="O19" s="15">
        <v>0.1</v>
      </c>
      <c r="P19" s="2">
        <v>0</v>
      </c>
      <c r="Q19" s="13">
        <v>0.2</v>
      </c>
      <c r="R19" s="15">
        <v>0</v>
      </c>
      <c r="S19" s="2">
        <v>12069800.16</v>
      </c>
      <c r="T19" s="2">
        <v>4000000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16069800.16</v>
      </c>
      <c r="AD19" s="4">
        <f t="shared" si="0"/>
        <v>16069800.16</v>
      </c>
      <c r="AE19" t="s">
        <v>31</v>
      </c>
      <c r="AF19"/>
      <c r="AG19" s="18"/>
      <c r="AK19"/>
      <c r="AL19"/>
      <c r="AM19"/>
      <c r="AN19"/>
      <c r="AO19"/>
      <c r="AP19"/>
      <c r="AQ19"/>
    </row>
    <row r="20" spans="1:69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28682325000</v>
      </c>
      <c r="G20" s="2">
        <v>0</v>
      </c>
      <c r="H20" s="2">
        <v>28682325000</v>
      </c>
      <c r="I20" s="2">
        <v>54656201</v>
      </c>
      <c r="J20" s="2">
        <v>0</v>
      </c>
      <c r="K20" s="2">
        <v>54656201</v>
      </c>
      <c r="L20" s="2">
        <v>43183271</v>
      </c>
      <c r="M20" s="2">
        <v>0</v>
      </c>
      <c r="N20" s="2">
        <v>43183271</v>
      </c>
      <c r="O20" s="15">
        <v>0.1</v>
      </c>
      <c r="P20" s="2">
        <v>0</v>
      </c>
      <c r="Q20" s="13">
        <v>0.15</v>
      </c>
      <c r="R20" s="15">
        <v>0</v>
      </c>
      <c r="S20" s="2">
        <v>6477490.6500000004</v>
      </c>
      <c r="T20" s="2">
        <v>3000000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9477490.6500000004</v>
      </c>
      <c r="AD20" s="4">
        <f t="shared" si="0"/>
        <v>9477490.6500000004</v>
      </c>
      <c r="AE20" t="s">
        <v>28</v>
      </c>
      <c r="AF20"/>
      <c r="AG20" s="18"/>
      <c r="AK20"/>
      <c r="AL20"/>
      <c r="AM20"/>
      <c r="AN20"/>
      <c r="AO20"/>
      <c r="AP20"/>
      <c r="AQ20"/>
    </row>
    <row r="21" spans="1:69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20971208000</v>
      </c>
      <c r="G21" s="2">
        <v>0</v>
      </c>
      <c r="H21" s="2">
        <v>20971208000</v>
      </c>
      <c r="I21" s="2">
        <v>35126815</v>
      </c>
      <c r="J21" s="2">
        <v>0</v>
      </c>
      <c r="K21" s="2">
        <v>35126815</v>
      </c>
      <c r="L21" s="2">
        <v>26738331.800000001</v>
      </c>
      <c r="M21" s="2">
        <v>0</v>
      </c>
      <c r="N21" s="2">
        <v>26738331.800000001</v>
      </c>
      <c r="O21" s="15">
        <v>0.1</v>
      </c>
      <c r="P21" s="2">
        <v>0</v>
      </c>
      <c r="Q21" s="13">
        <v>0.1</v>
      </c>
      <c r="R21" s="15">
        <v>0</v>
      </c>
      <c r="S21" s="2">
        <v>2673833.1800000002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4673833.18</v>
      </c>
      <c r="AD21" s="4">
        <f t="shared" si="0"/>
        <v>4673833.18</v>
      </c>
      <c r="AE21" t="s">
        <v>32</v>
      </c>
      <c r="AF21"/>
      <c r="AG21" s="18"/>
      <c r="AK21"/>
      <c r="AL21"/>
      <c r="AM21"/>
      <c r="AN21"/>
      <c r="AO21"/>
      <c r="AP21"/>
      <c r="AQ21"/>
    </row>
    <row r="22" spans="1:69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5327011000</v>
      </c>
      <c r="G22" s="2">
        <v>0</v>
      </c>
      <c r="H22" s="2">
        <v>5327011000</v>
      </c>
      <c r="I22" s="2">
        <v>16001328</v>
      </c>
      <c r="J22" s="2">
        <v>0</v>
      </c>
      <c r="K22" s="2">
        <v>16001328</v>
      </c>
      <c r="L22" s="2">
        <v>13870523.6</v>
      </c>
      <c r="M22" s="2">
        <v>0</v>
      </c>
      <c r="N22" s="2">
        <v>13870523.6</v>
      </c>
      <c r="O22" s="15">
        <v>0.1</v>
      </c>
      <c r="P22" s="2">
        <v>0</v>
      </c>
      <c r="Q22" s="13">
        <v>0.3</v>
      </c>
      <c r="R22" s="15">
        <v>0</v>
      </c>
      <c r="S22" s="2">
        <v>4161157.08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4161157.08</v>
      </c>
      <c r="AD22" s="4">
        <f t="shared" si="0"/>
        <v>4161157.08</v>
      </c>
      <c r="AE22" t="s">
        <v>32</v>
      </c>
      <c r="AF22"/>
      <c r="AG22" s="18"/>
      <c r="AK22"/>
      <c r="AL22"/>
      <c r="AM22"/>
      <c r="AN22"/>
      <c r="AO22"/>
      <c r="AP22"/>
      <c r="AQ22"/>
    </row>
    <row r="23" spans="1:69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1279560000</v>
      </c>
      <c r="G23" s="2">
        <v>0</v>
      </c>
      <c r="H23" s="2">
        <v>1279560000</v>
      </c>
      <c r="I23" s="2">
        <v>4291813</v>
      </c>
      <c r="J23" s="2">
        <v>0</v>
      </c>
      <c r="K23" s="2">
        <v>4291813</v>
      </c>
      <c r="L23" s="2">
        <v>3779989</v>
      </c>
      <c r="M23" s="2">
        <v>0</v>
      </c>
      <c r="N23" s="2">
        <v>3779989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79</v>
      </c>
      <c r="AF23"/>
      <c r="AG23" s="18"/>
      <c r="AK23"/>
      <c r="AL23"/>
      <c r="AM23"/>
      <c r="AN23"/>
      <c r="AO23"/>
      <c r="AP23"/>
      <c r="AQ23"/>
    </row>
    <row r="24" spans="1:69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23657517800</v>
      </c>
      <c r="G24" s="2">
        <v>0</v>
      </c>
      <c r="H24" s="2">
        <v>23657517800</v>
      </c>
      <c r="I24" s="2">
        <v>38783396</v>
      </c>
      <c r="J24" s="2">
        <v>0</v>
      </c>
      <c r="K24" s="2">
        <v>38783396</v>
      </c>
      <c r="L24" s="2">
        <v>29320388.879999999</v>
      </c>
      <c r="M24" s="2">
        <v>0</v>
      </c>
      <c r="N24" s="2">
        <v>29320388.879999999</v>
      </c>
      <c r="O24" s="15">
        <v>0.1</v>
      </c>
      <c r="P24" s="2">
        <v>0</v>
      </c>
      <c r="Q24" s="13">
        <v>0.1</v>
      </c>
      <c r="R24" s="15">
        <v>0</v>
      </c>
      <c r="S24" s="2">
        <v>2932038.8879999998</v>
      </c>
      <c r="T24" s="2">
        <v>2000000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4932038.8880000003</v>
      </c>
      <c r="AD24" s="4">
        <f t="shared" si="0"/>
        <v>4932038.8880000003</v>
      </c>
      <c r="AE24" t="s">
        <v>24</v>
      </c>
      <c r="AF24"/>
      <c r="AG24" s="18"/>
      <c r="AK24"/>
      <c r="AL24"/>
      <c r="AM24"/>
      <c r="AN24"/>
      <c r="AO24"/>
      <c r="AP24"/>
      <c r="AQ24"/>
      <c r="AR24"/>
    </row>
    <row r="25" spans="1:69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30337844000</v>
      </c>
      <c r="G25" s="2">
        <v>0</v>
      </c>
      <c r="H25" s="2">
        <v>30337844000</v>
      </c>
      <c r="I25" s="2">
        <v>62838917</v>
      </c>
      <c r="J25" s="2">
        <v>0</v>
      </c>
      <c r="K25" s="2">
        <v>62838917</v>
      </c>
      <c r="L25" s="2">
        <v>50703779.399999999</v>
      </c>
      <c r="M25" s="2">
        <v>0</v>
      </c>
      <c r="N25" s="2">
        <v>50703779.399999999</v>
      </c>
      <c r="O25" s="15">
        <v>0.1</v>
      </c>
      <c r="P25" s="2">
        <v>0</v>
      </c>
      <c r="Q25" s="13">
        <v>0.15</v>
      </c>
      <c r="R25" s="15">
        <v>0</v>
      </c>
      <c r="S25" s="2">
        <v>7605566.9100000001</v>
      </c>
      <c r="T25" s="2">
        <v>3000000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10605566.91</v>
      </c>
      <c r="AD25" s="4">
        <f t="shared" si="0"/>
        <v>10605566.91</v>
      </c>
      <c r="AE25" t="s">
        <v>39</v>
      </c>
      <c r="AF25"/>
      <c r="AG25" s="18"/>
      <c r="AK25"/>
      <c r="AL25"/>
      <c r="AM25"/>
      <c r="AN25"/>
      <c r="AO25"/>
      <c r="AP25"/>
      <c r="AQ25"/>
      <c r="AR25"/>
    </row>
    <row r="26" spans="1:69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5127681000</v>
      </c>
      <c r="G26" s="2">
        <v>0</v>
      </c>
      <c r="H26" s="2">
        <v>5127681000</v>
      </c>
      <c r="I26" s="2">
        <v>13577139</v>
      </c>
      <c r="J26" s="2">
        <v>0</v>
      </c>
      <c r="K26" s="2">
        <v>13577139</v>
      </c>
      <c r="L26" s="2">
        <v>11526066.6</v>
      </c>
      <c r="M26" s="2">
        <v>0</v>
      </c>
      <c r="N26" s="2">
        <v>11526066.6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189</v>
      </c>
      <c r="AF26"/>
      <c r="AG26" s="18"/>
      <c r="AK26"/>
      <c r="AL26"/>
      <c r="AM26"/>
      <c r="AN26"/>
      <c r="AO26"/>
      <c r="AP26"/>
      <c r="AQ26"/>
      <c r="AR26"/>
    </row>
    <row r="27" spans="1:69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3304038000</v>
      </c>
      <c r="G27" s="2">
        <v>0</v>
      </c>
      <c r="H27" s="2">
        <v>3304038000</v>
      </c>
      <c r="I27" s="2">
        <v>9896711</v>
      </c>
      <c r="J27" s="2">
        <v>0</v>
      </c>
      <c r="K27" s="2">
        <v>9896711</v>
      </c>
      <c r="L27" s="2">
        <v>8575095.8000000007</v>
      </c>
      <c r="M27" s="2">
        <v>0</v>
      </c>
      <c r="N27" s="2">
        <v>8575095.8000000007</v>
      </c>
      <c r="O27" s="15">
        <v>0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0</v>
      </c>
      <c r="AD27" s="4">
        <f t="shared" si="0"/>
        <v>0</v>
      </c>
      <c r="AE27" t="s">
        <v>24</v>
      </c>
      <c r="AF27"/>
      <c r="AG27" s="18"/>
      <c r="AK27"/>
      <c r="AL27"/>
      <c r="AM27"/>
      <c r="AN27"/>
      <c r="AO27"/>
      <c r="AP27"/>
      <c r="AQ27"/>
      <c r="AR27"/>
    </row>
    <row r="28" spans="1:69" s="40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6577790000</v>
      </c>
      <c r="G28" s="2">
        <v>0</v>
      </c>
      <c r="H28" s="2">
        <v>6577790000</v>
      </c>
      <c r="I28" s="2">
        <v>14190047</v>
      </c>
      <c r="J28" s="2">
        <v>0</v>
      </c>
      <c r="K28" s="2">
        <v>14190047</v>
      </c>
      <c r="L28" s="2">
        <v>11558931</v>
      </c>
      <c r="M28" s="2">
        <v>0</v>
      </c>
      <c r="N28" s="2">
        <v>11558931</v>
      </c>
      <c r="O28" s="15">
        <v>0.1</v>
      </c>
      <c r="P28" s="2">
        <v>0</v>
      </c>
      <c r="Q28" s="13">
        <v>0.3</v>
      </c>
      <c r="R28" s="15">
        <v>0</v>
      </c>
      <c r="S28" s="2">
        <v>3467679.3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3467679.3</v>
      </c>
      <c r="AC28" s="4"/>
      <c r="AD28" s="4">
        <f t="shared" si="0"/>
        <v>3467679.3</v>
      </c>
      <c r="AE28" t="s">
        <v>24</v>
      </c>
      <c r="AG28" s="55"/>
      <c r="AH28" s="41"/>
      <c r="AI28" s="41"/>
      <c r="AJ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</row>
    <row r="29" spans="1:69" x14ac:dyDescent="0.25">
      <c r="A29" s="20">
        <v>391</v>
      </c>
      <c r="B29" t="s">
        <v>264</v>
      </c>
      <c r="C29" t="s">
        <v>9</v>
      </c>
      <c r="D29" t="s">
        <v>27</v>
      </c>
      <c r="E29" t="s">
        <v>26</v>
      </c>
      <c r="F29" s="2">
        <v>20924627000</v>
      </c>
      <c r="G29" s="2">
        <v>0</v>
      </c>
      <c r="H29" s="2">
        <v>20924627000</v>
      </c>
      <c r="I29" s="2">
        <v>48965726</v>
      </c>
      <c r="J29" s="2">
        <v>0</v>
      </c>
      <c r="K29" s="2">
        <v>48965726</v>
      </c>
      <c r="L29" s="2">
        <v>40595875.200000003</v>
      </c>
      <c r="M29" s="2">
        <v>0</v>
      </c>
      <c r="N29" s="2">
        <v>40595875.200000003</v>
      </c>
      <c r="O29" s="15">
        <v>0.1</v>
      </c>
      <c r="P29" s="2">
        <v>0</v>
      </c>
      <c r="Q29" s="13">
        <v>0.15</v>
      </c>
      <c r="R29" s="15">
        <v>0</v>
      </c>
      <c r="S29" s="2">
        <v>6089381.2800000003</v>
      </c>
      <c r="T29" s="2">
        <v>3000000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9089381.2799999993</v>
      </c>
      <c r="AD29" s="4">
        <f t="shared" si="0"/>
        <v>9089381.2799999993</v>
      </c>
      <c r="AE29" t="s">
        <v>32</v>
      </c>
      <c r="AF29" s="50"/>
      <c r="AG29" s="18"/>
      <c r="AK29"/>
      <c r="AL29"/>
      <c r="AM29"/>
      <c r="AN29"/>
      <c r="AO29"/>
      <c r="AP29"/>
      <c r="AQ29"/>
      <c r="AR29"/>
    </row>
    <row r="30" spans="1:69" x14ac:dyDescent="0.25">
      <c r="A30" s="20">
        <v>397</v>
      </c>
      <c r="B30" t="s">
        <v>264</v>
      </c>
      <c r="C30" t="s">
        <v>9</v>
      </c>
      <c r="D30" t="s">
        <v>367</v>
      </c>
      <c r="E30" t="s">
        <v>68</v>
      </c>
      <c r="F30" s="2">
        <v>5100282000</v>
      </c>
      <c r="G30" s="2">
        <v>0</v>
      </c>
      <c r="H30" s="2">
        <v>5100282000</v>
      </c>
      <c r="I30" s="2">
        <v>15710394</v>
      </c>
      <c r="J30" s="2">
        <v>0</v>
      </c>
      <c r="K30" s="2">
        <v>15710394</v>
      </c>
      <c r="L30" s="2">
        <v>13670281.199999999</v>
      </c>
      <c r="M30" s="2">
        <v>0</v>
      </c>
      <c r="N30" s="2">
        <v>13670281.199999999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0</v>
      </c>
      <c r="AD30" s="4">
        <f t="shared" si="0"/>
        <v>0</v>
      </c>
      <c r="AE30" t="s">
        <v>11</v>
      </c>
      <c r="AF30"/>
      <c r="AG30" s="18"/>
      <c r="AK30"/>
      <c r="AL30"/>
      <c r="AM30"/>
      <c r="AN30"/>
      <c r="AO30" s="32"/>
      <c r="AP30" s="32"/>
      <c r="AQ30" s="32"/>
      <c r="AR30" s="32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</row>
    <row r="31" spans="1:69" x14ac:dyDescent="0.25">
      <c r="A31" s="20">
        <v>399</v>
      </c>
      <c r="B31" t="s">
        <v>264</v>
      </c>
      <c r="C31" t="s">
        <v>9</v>
      </c>
      <c r="D31" t="s">
        <v>367</v>
      </c>
      <c r="E31" t="s">
        <v>69</v>
      </c>
      <c r="F31" s="2">
        <v>16774378000</v>
      </c>
      <c r="G31" s="2">
        <v>0</v>
      </c>
      <c r="H31" s="2">
        <v>16774378000</v>
      </c>
      <c r="I31" s="2">
        <v>34507430</v>
      </c>
      <c r="J31" s="2">
        <v>0</v>
      </c>
      <c r="K31" s="2">
        <v>34507430</v>
      </c>
      <c r="L31" s="2">
        <v>27797678.800000001</v>
      </c>
      <c r="M31" s="2">
        <v>0</v>
      </c>
      <c r="N31" s="2">
        <v>27797678.800000001</v>
      </c>
      <c r="O31" s="15">
        <v>0.1</v>
      </c>
      <c r="P31" s="2">
        <v>0</v>
      </c>
      <c r="Q31" s="13">
        <v>0.1</v>
      </c>
      <c r="R31" s="15">
        <v>0</v>
      </c>
      <c r="S31" s="2">
        <v>2779767.88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4779767.88</v>
      </c>
      <c r="AD31" s="4">
        <f t="shared" si="0"/>
        <v>4779767.88</v>
      </c>
      <c r="AE31" t="s">
        <v>63</v>
      </c>
      <c r="AF31"/>
      <c r="AG31" s="18"/>
      <c r="AK31"/>
      <c r="AL31"/>
      <c r="AM31"/>
      <c r="AN31"/>
      <c r="AO31"/>
      <c r="AP31"/>
      <c r="AQ31"/>
      <c r="AR31"/>
      <c r="AS31"/>
      <c r="AT31"/>
    </row>
    <row r="32" spans="1:69" x14ac:dyDescent="0.25">
      <c r="A32" s="20">
        <v>402</v>
      </c>
      <c r="B32" t="s">
        <v>264</v>
      </c>
      <c r="C32" t="s">
        <v>9</v>
      </c>
      <c r="D32" t="s">
        <v>367</v>
      </c>
      <c r="E32" t="s">
        <v>71</v>
      </c>
      <c r="F32" s="2">
        <v>27483289000</v>
      </c>
      <c r="G32" s="2">
        <v>0</v>
      </c>
      <c r="H32" s="2">
        <v>27483289000</v>
      </c>
      <c r="I32" s="2">
        <v>54131347</v>
      </c>
      <c r="J32" s="2">
        <v>0</v>
      </c>
      <c r="K32" s="2">
        <v>54131347</v>
      </c>
      <c r="L32" s="2">
        <v>43138031.399999999</v>
      </c>
      <c r="M32" s="2">
        <v>0</v>
      </c>
      <c r="N32" s="2">
        <v>43138031.399999999</v>
      </c>
      <c r="O32" s="15">
        <v>0.1</v>
      </c>
      <c r="P32" s="2">
        <v>0</v>
      </c>
      <c r="Q32" s="13">
        <v>0.15</v>
      </c>
      <c r="R32" s="15">
        <v>0</v>
      </c>
      <c r="S32" s="2">
        <v>6470704.71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9470704.7100000009</v>
      </c>
      <c r="AD32" s="4">
        <f t="shared" si="0"/>
        <v>9470704.7100000009</v>
      </c>
      <c r="AE32" t="s">
        <v>35</v>
      </c>
      <c r="AF32"/>
      <c r="AG32" s="18"/>
      <c r="AK32"/>
      <c r="AL32"/>
      <c r="AM32"/>
      <c r="AN32"/>
      <c r="AO32"/>
      <c r="AP32"/>
      <c r="AQ32"/>
      <c r="AR32"/>
      <c r="AS32"/>
      <c r="AT32"/>
    </row>
    <row r="33" spans="1:69" x14ac:dyDescent="0.25">
      <c r="A33" s="20">
        <v>407</v>
      </c>
      <c r="B33" t="s">
        <v>264</v>
      </c>
      <c r="C33" t="s">
        <v>9</v>
      </c>
      <c r="D33" t="s">
        <v>367</v>
      </c>
      <c r="E33" t="s">
        <v>72</v>
      </c>
      <c r="F33" s="2">
        <v>37165857000</v>
      </c>
      <c r="G33" s="2">
        <v>0</v>
      </c>
      <c r="H33" s="2">
        <v>37165857000</v>
      </c>
      <c r="I33" s="2">
        <v>69068414</v>
      </c>
      <c r="J33" s="2">
        <v>0</v>
      </c>
      <c r="K33" s="2">
        <v>69068414</v>
      </c>
      <c r="L33" s="2">
        <v>54202071.200000003</v>
      </c>
      <c r="M33" s="2">
        <v>0</v>
      </c>
      <c r="N33" s="2">
        <v>54202071.200000003</v>
      </c>
      <c r="O33" s="15">
        <v>0.1</v>
      </c>
      <c r="P33" s="2">
        <v>0</v>
      </c>
      <c r="Q33" s="13">
        <v>0.15</v>
      </c>
      <c r="R33" s="15">
        <v>0</v>
      </c>
      <c r="S33" s="2">
        <v>8130310.6799999997</v>
      </c>
      <c r="T33" s="2">
        <v>3000000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11130310.68</v>
      </c>
      <c r="AD33" s="4">
        <f t="shared" si="0"/>
        <v>11130310.68</v>
      </c>
      <c r="AE33" t="s">
        <v>35</v>
      </c>
      <c r="AF33"/>
      <c r="AG33" s="18"/>
      <c r="AK33"/>
      <c r="AL33"/>
      <c r="AM33"/>
      <c r="AN33"/>
      <c r="AO33"/>
      <c r="AP33"/>
      <c r="AQ33"/>
      <c r="AR33"/>
      <c r="AS33"/>
      <c r="AT33"/>
    </row>
    <row r="34" spans="1:69" x14ac:dyDescent="0.25">
      <c r="A34" s="20">
        <v>409</v>
      </c>
      <c r="B34" t="s">
        <v>264</v>
      </c>
      <c r="C34" t="s">
        <v>9</v>
      </c>
      <c r="D34" t="s">
        <v>15</v>
      </c>
      <c r="E34" t="s">
        <v>65</v>
      </c>
      <c r="F34" s="2">
        <v>9304162000</v>
      </c>
      <c r="G34" s="2">
        <v>0</v>
      </c>
      <c r="H34" s="2">
        <v>9304162000</v>
      </c>
      <c r="I34" s="2">
        <v>26405821</v>
      </c>
      <c r="J34" s="2">
        <v>0</v>
      </c>
      <c r="K34" s="2">
        <v>26405821</v>
      </c>
      <c r="L34" s="2">
        <v>22684156.199999999</v>
      </c>
      <c r="M34" s="2">
        <v>0</v>
      </c>
      <c r="N34" s="2">
        <v>22684156.199999999</v>
      </c>
      <c r="O34" s="15">
        <v>0.1</v>
      </c>
      <c r="P34" s="2">
        <v>0</v>
      </c>
      <c r="Q34" s="13">
        <v>0.1</v>
      </c>
      <c r="R34" s="15">
        <v>0</v>
      </c>
      <c r="S34" s="2">
        <v>2268415.62</v>
      </c>
      <c r="T34" s="2">
        <v>2000000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4268415.62</v>
      </c>
      <c r="AD34" s="4">
        <f t="shared" si="0"/>
        <v>4268415.62</v>
      </c>
      <c r="AE34" t="s">
        <v>24</v>
      </c>
      <c r="AF34"/>
      <c r="AG34" s="18"/>
      <c r="AK34"/>
      <c r="AL34"/>
      <c r="AM34"/>
      <c r="AN34"/>
      <c r="AO34"/>
      <c r="AP34"/>
      <c r="AQ34"/>
      <c r="AR34"/>
      <c r="AS34"/>
      <c r="AT34"/>
    </row>
    <row r="35" spans="1:69" x14ac:dyDescent="0.25">
      <c r="A35" s="20">
        <v>410</v>
      </c>
      <c r="B35" t="s">
        <v>264</v>
      </c>
      <c r="C35" t="s">
        <v>9</v>
      </c>
      <c r="D35" t="s">
        <v>367</v>
      </c>
      <c r="E35" t="s">
        <v>73</v>
      </c>
      <c r="F35" s="2">
        <v>11850843000</v>
      </c>
      <c r="G35" s="2">
        <v>0</v>
      </c>
      <c r="H35" s="2">
        <v>11850843000</v>
      </c>
      <c r="I35" s="2">
        <v>26000281</v>
      </c>
      <c r="J35" s="2">
        <v>0</v>
      </c>
      <c r="K35" s="2">
        <v>26000281</v>
      </c>
      <c r="L35" s="2">
        <v>21259943.800000001</v>
      </c>
      <c r="M35" s="2">
        <v>0</v>
      </c>
      <c r="N35" s="2">
        <v>21259943.800000001</v>
      </c>
      <c r="O35" s="15">
        <v>0.1</v>
      </c>
      <c r="P35" s="2">
        <v>0</v>
      </c>
      <c r="Q35" s="13">
        <v>0.1</v>
      </c>
      <c r="R35" s="15">
        <v>0</v>
      </c>
      <c r="S35" s="2">
        <v>2125994.38</v>
      </c>
      <c r="T35" s="2">
        <v>2000000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4125994.38</v>
      </c>
      <c r="AD35" s="4">
        <f t="shared" si="0"/>
        <v>4125994.38</v>
      </c>
      <c r="AE35" t="s">
        <v>35</v>
      </c>
      <c r="AF35"/>
      <c r="AG35" s="18"/>
      <c r="AK35"/>
      <c r="AL35"/>
      <c r="AM35"/>
      <c r="AN35"/>
      <c r="AO35"/>
      <c r="AP35"/>
      <c r="AQ35"/>
      <c r="AR35"/>
      <c r="AS35"/>
      <c r="AT35"/>
    </row>
    <row r="36" spans="1:69" x14ac:dyDescent="0.25">
      <c r="A36" s="20">
        <v>411</v>
      </c>
      <c r="B36" t="s">
        <v>264</v>
      </c>
      <c r="C36" t="s">
        <v>9</v>
      </c>
      <c r="D36" t="s">
        <v>367</v>
      </c>
      <c r="E36" t="s">
        <v>74</v>
      </c>
      <c r="F36" s="2">
        <v>439099400</v>
      </c>
      <c r="G36" s="2">
        <v>0</v>
      </c>
      <c r="H36" s="2">
        <v>439099400</v>
      </c>
      <c r="I36" s="2">
        <v>1474817</v>
      </c>
      <c r="J36" s="2">
        <v>0</v>
      </c>
      <c r="K36" s="2">
        <v>1474817</v>
      </c>
      <c r="L36" s="2">
        <v>1299177.24</v>
      </c>
      <c r="M36" s="2">
        <v>0</v>
      </c>
      <c r="N36" s="2">
        <v>1299177.24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D36" s="4">
        <f t="shared" si="0"/>
        <v>0</v>
      </c>
      <c r="AE36" t="s">
        <v>35</v>
      </c>
      <c r="AF36"/>
      <c r="AG36" s="18"/>
      <c r="AK36"/>
      <c r="AL36"/>
      <c r="AM36"/>
      <c r="AN36"/>
      <c r="AO36"/>
      <c r="AP36"/>
      <c r="AQ36"/>
      <c r="AR36"/>
      <c r="AS36"/>
      <c r="AT36"/>
    </row>
    <row r="37" spans="1:69" x14ac:dyDescent="0.25">
      <c r="A37" s="20">
        <v>416</v>
      </c>
      <c r="B37" t="s">
        <v>264</v>
      </c>
      <c r="C37" t="s">
        <v>9</v>
      </c>
      <c r="D37" t="s">
        <v>368</v>
      </c>
      <c r="E37" t="s">
        <v>75</v>
      </c>
      <c r="F37" s="2">
        <v>14492654000</v>
      </c>
      <c r="G37" s="2">
        <v>0</v>
      </c>
      <c r="H37" s="2">
        <v>14492654000</v>
      </c>
      <c r="I37" s="2">
        <v>36775632</v>
      </c>
      <c r="J37" s="2">
        <v>0</v>
      </c>
      <c r="K37" s="2">
        <v>36775632</v>
      </c>
      <c r="L37" s="2">
        <v>30978570.399999999</v>
      </c>
      <c r="M37" s="2">
        <v>0</v>
      </c>
      <c r="N37" s="2">
        <v>30978570.399999999</v>
      </c>
      <c r="O37" s="15">
        <v>0.1</v>
      </c>
      <c r="P37" s="2">
        <v>0</v>
      </c>
      <c r="Q37" s="13">
        <v>0.15</v>
      </c>
      <c r="R37" s="15">
        <v>0</v>
      </c>
      <c r="S37" s="2">
        <v>4646785.5599999996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7646785.5599999996</v>
      </c>
      <c r="AD37" s="4">
        <f t="shared" si="0"/>
        <v>7646785.5599999996</v>
      </c>
      <c r="AE37" t="s">
        <v>79</v>
      </c>
      <c r="AF37"/>
      <c r="AG37" s="18"/>
      <c r="AK37"/>
      <c r="AL37"/>
      <c r="AM37"/>
      <c r="AN37"/>
      <c r="AO37"/>
      <c r="AP37"/>
      <c r="AQ37"/>
      <c r="AR37"/>
      <c r="AS37"/>
      <c r="AT37"/>
    </row>
    <row r="38" spans="1:69" x14ac:dyDescent="0.25">
      <c r="A38" s="20">
        <v>426</v>
      </c>
      <c r="B38" t="s">
        <v>264</v>
      </c>
      <c r="C38" t="s">
        <v>9</v>
      </c>
      <c r="D38" t="s">
        <v>27</v>
      </c>
      <c r="E38" t="s">
        <v>77</v>
      </c>
      <c r="F38" s="2">
        <v>21729195000</v>
      </c>
      <c r="G38" s="2">
        <v>0</v>
      </c>
      <c r="H38" s="2">
        <v>21729195000</v>
      </c>
      <c r="I38" s="2">
        <v>43989992</v>
      </c>
      <c r="J38" s="2">
        <v>0</v>
      </c>
      <c r="K38" s="2">
        <v>43989992</v>
      </c>
      <c r="L38" s="2">
        <v>35298314</v>
      </c>
      <c r="M38" s="2">
        <v>0</v>
      </c>
      <c r="N38" s="2">
        <v>35298314</v>
      </c>
      <c r="O38" s="15">
        <v>0.1</v>
      </c>
      <c r="P38" s="2">
        <v>0</v>
      </c>
      <c r="Q38" s="13">
        <v>0.15</v>
      </c>
      <c r="R38" s="15">
        <v>0</v>
      </c>
      <c r="S38" s="2">
        <v>5294747.0999999996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8294747.0999999996</v>
      </c>
      <c r="AD38" s="4">
        <f t="shared" si="0"/>
        <v>8294747.0999999996</v>
      </c>
      <c r="AE38" t="s">
        <v>76</v>
      </c>
      <c r="AF38"/>
      <c r="AG38" s="18"/>
      <c r="AK38"/>
      <c r="AL38"/>
      <c r="AM38"/>
      <c r="AN38"/>
      <c r="AO38"/>
      <c r="AP38"/>
      <c r="AQ38"/>
      <c r="AR38"/>
      <c r="AS38"/>
      <c r="AT38"/>
    </row>
    <row r="39" spans="1:69" x14ac:dyDescent="0.25">
      <c r="A39" s="20">
        <v>428</v>
      </c>
      <c r="B39" t="s">
        <v>263</v>
      </c>
      <c r="C39" t="s">
        <v>9</v>
      </c>
      <c r="D39" t="s">
        <v>15</v>
      </c>
      <c r="E39" t="s">
        <v>78</v>
      </c>
      <c r="F39" s="2">
        <v>1907488000</v>
      </c>
      <c r="G39" s="2">
        <v>0</v>
      </c>
      <c r="H39" s="2">
        <v>1907488000</v>
      </c>
      <c r="I39" s="2">
        <v>5258176</v>
      </c>
      <c r="J39" s="2">
        <v>0</v>
      </c>
      <c r="K39" s="2">
        <v>5258176</v>
      </c>
      <c r="L39" s="2">
        <v>4495180.8</v>
      </c>
      <c r="M39" s="2">
        <v>0</v>
      </c>
      <c r="N39" s="2">
        <v>4495180.8</v>
      </c>
      <c r="O39" s="15">
        <v>0.1</v>
      </c>
      <c r="P39" s="2">
        <v>0</v>
      </c>
      <c r="Q39" s="13">
        <v>0.3</v>
      </c>
      <c r="R39" s="15">
        <v>0</v>
      </c>
      <c r="S39" s="2">
        <v>1348554.24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1348554.24</v>
      </c>
      <c r="AD39" s="4">
        <f t="shared" si="0"/>
        <v>1348554.24</v>
      </c>
      <c r="AE39" t="s">
        <v>17</v>
      </c>
      <c r="AF39"/>
      <c r="AG39" s="18"/>
      <c r="AK39"/>
      <c r="AL39"/>
      <c r="AM39"/>
      <c r="AN39"/>
      <c r="AO39"/>
      <c r="AP39"/>
      <c r="AQ39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</row>
    <row r="40" spans="1:69" s="40" customFormat="1" x14ac:dyDescent="0.25">
      <c r="A40" s="20">
        <v>435</v>
      </c>
      <c r="B40" t="s">
        <v>263</v>
      </c>
      <c r="C40" t="s">
        <v>9</v>
      </c>
      <c r="D40" t="s">
        <v>15</v>
      </c>
      <c r="E40" t="s">
        <v>80</v>
      </c>
      <c r="F40" s="2">
        <v>773307000</v>
      </c>
      <c r="G40" s="2">
        <v>0</v>
      </c>
      <c r="H40" s="2">
        <v>773307000</v>
      </c>
      <c r="I40" s="2">
        <v>2282885</v>
      </c>
      <c r="J40" s="2">
        <v>0</v>
      </c>
      <c r="K40" s="2">
        <v>2282885</v>
      </c>
      <c r="L40" s="2">
        <v>1973562.2</v>
      </c>
      <c r="M40" s="2">
        <v>0</v>
      </c>
      <c r="N40" s="2">
        <v>1973562.2</v>
      </c>
      <c r="O40" s="15">
        <v>0.1</v>
      </c>
      <c r="P40" s="2">
        <v>0</v>
      </c>
      <c r="Q40" s="13">
        <v>0.3</v>
      </c>
      <c r="R40" s="15">
        <v>0</v>
      </c>
      <c r="S40" s="2">
        <v>592068.66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592068.66</v>
      </c>
      <c r="AC40" s="4"/>
      <c r="AD40" s="4">
        <f t="shared" si="0"/>
        <v>592068.66</v>
      </c>
      <c r="AE40" t="s">
        <v>24</v>
      </c>
      <c r="AG40" s="55"/>
      <c r="AH40" s="41"/>
      <c r="AI40" s="41"/>
      <c r="AJ40" s="41"/>
    </row>
    <row r="41" spans="1:69" x14ac:dyDescent="0.25">
      <c r="A41" s="20">
        <v>437</v>
      </c>
      <c r="B41" t="s">
        <v>263</v>
      </c>
      <c r="C41" t="s">
        <v>9</v>
      </c>
      <c r="D41" t="s">
        <v>15</v>
      </c>
      <c r="E41" t="s">
        <v>81</v>
      </c>
      <c r="F41" s="2">
        <v>501890000</v>
      </c>
      <c r="G41" s="2">
        <v>0</v>
      </c>
      <c r="H41" s="2">
        <v>501890000</v>
      </c>
      <c r="I41" s="2">
        <v>1345470</v>
      </c>
      <c r="J41" s="2">
        <v>0</v>
      </c>
      <c r="K41" s="2">
        <v>1345470</v>
      </c>
      <c r="L41" s="2">
        <v>1144714</v>
      </c>
      <c r="M41" s="2">
        <v>0</v>
      </c>
      <c r="N41" s="2">
        <v>1144714</v>
      </c>
      <c r="O41" s="15">
        <v>0.1</v>
      </c>
      <c r="P41" s="2">
        <v>0</v>
      </c>
      <c r="Q41" s="13">
        <v>0.3</v>
      </c>
      <c r="R41" s="15">
        <v>0</v>
      </c>
      <c r="S41" s="2">
        <v>343414.2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343414.2</v>
      </c>
      <c r="AD41" s="4">
        <f t="shared" si="0"/>
        <v>343414.2</v>
      </c>
      <c r="AE41" t="s">
        <v>17</v>
      </c>
      <c r="AF41" s="50"/>
      <c r="AG41" s="18"/>
      <c r="AK41"/>
      <c r="AL41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</row>
    <row r="42" spans="1:69" x14ac:dyDescent="0.25">
      <c r="A42" s="20">
        <v>440</v>
      </c>
      <c r="B42" t="s">
        <v>264</v>
      </c>
      <c r="C42" t="s">
        <v>9</v>
      </c>
      <c r="D42" t="s">
        <v>15</v>
      </c>
      <c r="E42" t="s">
        <v>82</v>
      </c>
      <c r="F42" s="2">
        <v>4941034000</v>
      </c>
      <c r="G42" s="2">
        <v>0</v>
      </c>
      <c r="H42" s="2">
        <v>4941034000</v>
      </c>
      <c r="I42" s="2">
        <v>11213902</v>
      </c>
      <c r="J42" s="2">
        <v>0</v>
      </c>
      <c r="K42" s="2">
        <v>11213902</v>
      </c>
      <c r="L42" s="2">
        <v>9237488.4000000004</v>
      </c>
      <c r="M42" s="2">
        <v>0</v>
      </c>
      <c r="N42" s="2">
        <v>9237488.4000000004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D42" s="4">
        <f t="shared" si="0"/>
        <v>0</v>
      </c>
      <c r="AE42" t="s">
        <v>31</v>
      </c>
      <c r="AF42"/>
      <c r="AG42" s="18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E42"/>
      <c r="BF42"/>
      <c r="BG42"/>
      <c r="BH42"/>
      <c r="BI42"/>
      <c r="BJ42"/>
      <c r="BK42"/>
      <c r="BL42"/>
      <c r="BM42"/>
      <c r="BN42"/>
      <c r="BO42"/>
      <c r="BP42"/>
      <c r="BQ42"/>
    </row>
    <row r="43" spans="1:69" x14ac:dyDescent="0.25">
      <c r="A43" s="20">
        <v>447</v>
      </c>
      <c r="B43" t="s">
        <v>264</v>
      </c>
      <c r="C43" t="s">
        <v>2</v>
      </c>
      <c r="D43" t="s">
        <v>8</v>
      </c>
      <c r="E43" t="s">
        <v>83</v>
      </c>
      <c r="F43" s="2">
        <v>1415111000</v>
      </c>
      <c r="G43" s="2">
        <v>61380000</v>
      </c>
      <c r="H43" s="2">
        <v>1353731000</v>
      </c>
      <c r="I43" s="2">
        <v>4766932</v>
      </c>
      <c r="J43" s="2">
        <v>214832</v>
      </c>
      <c r="K43" s="2">
        <v>4552100</v>
      </c>
      <c r="L43" s="2">
        <v>4200887.5999999996</v>
      </c>
      <c r="M43" s="2">
        <v>190280</v>
      </c>
      <c r="N43" s="2">
        <v>4010607.6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38</v>
      </c>
      <c r="AF43"/>
      <c r="AG43" s="18"/>
      <c r="AK43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</row>
    <row r="44" spans="1:69" x14ac:dyDescent="0.25">
      <c r="A44" s="20">
        <v>456</v>
      </c>
      <c r="B44" t="s">
        <v>263</v>
      </c>
      <c r="C44" t="s">
        <v>2</v>
      </c>
      <c r="D44" t="s">
        <v>8</v>
      </c>
      <c r="E44" t="s">
        <v>84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15">
        <v>0.1</v>
      </c>
      <c r="P44" s="2">
        <v>0</v>
      </c>
      <c r="Q44" s="13">
        <v>0.3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42</v>
      </c>
      <c r="AF44"/>
      <c r="AG44" s="18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E44"/>
      <c r="BF44"/>
      <c r="BG44"/>
      <c r="BH44"/>
      <c r="BI44"/>
      <c r="BJ44"/>
      <c r="BK44"/>
      <c r="BL44"/>
      <c r="BM44"/>
      <c r="BN44"/>
      <c r="BO44"/>
      <c r="BP44"/>
      <c r="BQ44"/>
    </row>
    <row r="45" spans="1:69" x14ac:dyDescent="0.25">
      <c r="A45" s="20">
        <v>459</v>
      </c>
      <c r="B45" t="s">
        <v>264</v>
      </c>
      <c r="C45" t="s">
        <v>9</v>
      </c>
      <c r="D45" t="s">
        <v>15</v>
      </c>
      <c r="E45" t="s">
        <v>405</v>
      </c>
      <c r="F45" s="2">
        <v>14513403000</v>
      </c>
      <c r="G45" s="2">
        <v>0</v>
      </c>
      <c r="H45" s="2">
        <v>14513403000</v>
      </c>
      <c r="I45" s="2">
        <v>36417168</v>
      </c>
      <c r="J45" s="2">
        <v>0</v>
      </c>
      <c r="K45" s="2">
        <v>36417168</v>
      </c>
      <c r="L45" s="2">
        <v>30611806.800000001</v>
      </c>
      <c r="M45" s="2">
        <v>0</v>
      </c>
      <c r="N45" s="2">
        <v>30611806.800000001</v>
      </c>
      <c r="O45" s="15">
        <v>0.1</v>
      </c>
      <c r="P45" s="2">
        <v>0</v>
      </c>
      <c r="Q45" s="13">
        <v>0.15</v>
      </c>
      <c r="R45" s="15">
        <v>0</v>
      </c>
      <c r="S45" s="2">
        <v>4591771.0199999996</v>
      </c>
      <c r="T45" s="2">
        <v>3000000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7591771.0199999996</v>
      </c>
      <c r="AD45" s="4">
        <f t="shared" si="0"/>
        <v>7591771.0199999996</v>
      </c>
      <c r="AE45" t="s">
        <v>26</v>
      </c>
      <c r="AF45"/>
      <c r="AG45" s="18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E45"/>
      <c r="BF45"/>
      <c r="BG45"/>
      <c r="BH45"/>
      <c r="BI45"/>
      <c r="BJ45"/>
      <c r="BK45"/>
      <c r="BL45"/>
      <c r="BM45"/>
      <c r="BN45"/>
      <c r="BO45"/>
      <c r="BP45"/>
      <c r="BQ45"/>
    </row>
    <row r="46" spans="1:69" x14ac:dyDescent="0.25">
      <c r="A46" s="20">
        <v>460</v>
      </c>
      <c r="B46" t="s">
        <v>264</v>
      </c>
      <c r="C46" t="s">
        <v>9</v>
      </c>
      <c r="D46" t="s">
        <v>15</v>
      </c>
      <c r="E46" t="s">
        <v>85</v>
      </c>
      <c r="F46" s="2">
        <v>39777341000</v>
      </c>
      <c r="G46" s="2">
        <v>0</v>
      </c>
      <c r="H46" s="2">
        <v>39777341000</v>
      </c>
      <c r="I46" s="2">
        <v>64301839</v>
      </c>
      <c r="J46" s="2">
        <v>0</v>
      </c>
      <c r="K46" s="2">
        <v>64301839</v>
      </c>
      <c r="L46" s="2">
        <v>48390902.600000001</v>
      </c>
      <c r="M46" s="2">
        <v>0</v>
      </c>
      <c r="N46" s="2">
        <v>48390902.600000001</v>
      </c>
      <c r="O46" s="15">
        <v>0.1</v>
      </c>
      <c r="P46" s="2">
        <v>0</v>
      </c>
      <c r="Q46" s="13">
        <v>0.15</v>
      </c>
      <c r="R46" s="15">
        <v>0</v>
      </c>
      <c r="S46" s="2">
        <v>7258635.3899999997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10258635.390000001</v>
      </c>
      <c r="AD46" s="4">
        <f t="shared" si="0"/>
        <v>10258635.390000001</v>
      </c>
      <c r="AE46" t="s">
        <v>24</v>
      </c>
      <c r="AF46"/>
      <c r="AG46" s="18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E46"/>
      <c r="BF46"/>
      <c r="BG46"/>
      <c r="BH46"/>
      <c r="BI46"/>
      <c r="BJ46"/>
      <c r="BK46"/>
      <c r="BL46"/>
      <c r="BM46"/>
      <c r="BN46"/>
      <c r="BO46"/>
      <c r="BP46"/>
      <c r="BQ46"/>
    </row>
    <row r="47" spans="1:69" x14ac:dyDescent="0.25">
      <c r="A47" s="20">
        <v>467</v>
      </c>
      <c r="B47" t="s">
        <v>264</v>
      </c>
      <c r="C47" t="s">
        <v>2</v>
      </c>
      <c r="D47" t="s">
        <v>4</v>
      </c>
      <c r="E47" t="s">
        <v>86</v>
      </c>
      <c r="F47" s="2">
        <v>10848443000</v>
      </c>
      <c r="G47" s="2">
        <v>2956038000</v>
      </c>
      <c r="H47" s="2">
        <v>7892405000</v>
      </c>
      <c r="I47" s="2">
        <v>22939770</v>
      </c>
      <c r="J47" s="2">
        <v>7687283</v>
      </c>
      <c r="K47" s="2">
        <v>15252487</v>
      </c>
      <c r="L47" s="2">
        <v>18600392.800000001</v>
      </c>
      <c r="M47" s="2">
        <v>6504867.7999999998</v>
      </c>
      <c r="N47" s="2">
        <v>12095525</v>
      </c>
      <c r="O47" s="15">
        <v>0.1</v>
      </c>
      <c r="P47" s="2">
        <v>650486.78</v>
      </c>
      <c r="Q47" s="13">
        <v>0.1</v>
      </c>
      <c r="R47" s="15">
        <v>0</v>
      </c>
      <c r="S47" s="2">
        <v>1209552.5</v>
      </c>
      <c r="T47" s="2">
        <v>1000000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2860039.28</v>
      </c>
      <c r="AD47" s="4">
        <f t="shared" si="0"/>
        <v>2860039.28</v>
      </c>
      <c r="AE47" t="s">
        <v>41</v>
      </c>
      <c r="AF47"/>
      <c r="AG47" s="18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E47"/>
      <c r="BF47"/>
      <c r="BG47"/>
      <c r="BH47"/>
      <c r="BI47"/>
      <c r="BJ47"/>
      <c r="BK47"/>
      <c r="BL47"/>
      <c r="BM47"/>
      <c r="BN47"/>
      <c r="BO47"/>
      <c r="BP47"/>
      <c r="BQ47"/>
    </row>
    <row r="48" spans="1:69" x14ac:dyDescent="0.25">
      <c r="A48" s="20">
        <v>485</v>
      </c>
      <c r="B48" t="s">
        <v>264</v>
      </c>
      <c r="C48" t="s">
        <v>2</v>
      </c>
      <c r="D48" t="s">
        <v>200</v>
      </c>
      <c r="E48" t="s">
        <v>194</v>
      </c>
      <c r="F48" s="2">
        <v>26152673000</v>
      </c>
      <c r="G48" s="2">
        <v>0</v>
      </c>
      <c r="H48" s="2">
        <v>26152673000</v>
      </c>
      <c r="I48" s="2">
        <v>42502439</v>
      </c>
      <c r="J48" s="2">
        <v>0</v>
      </c>
      <c r="K48" s="2">
        <v>42502439</v>
      </c>
      <c r="L48" s="2">
        <v>32041369.800000001</v>
      </c>
      <c r="M48" s="2">
        <v>0</v>
      </c>
      <c r="N48" s="2">
        <v>32041369.800000001</v>
      </c>
      <c r="O48" s="15">
        <v>0.1</v>
      </c>
      <c r="P48" s="2">
        <v>0</v>
      </c>
      <c r="Q48" s="13">
        <v>0.15</v>
      </c>
      <c r="R48" s="15">
        <v>0</v>
      </c>
      <c r="S48" s="2">
        <v>4806205.47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7806205.4699999997</v>
      </c>
      <c r="AD48" s="4">
        <f t="shared" si="0"/>
        <v>7806205.4699999997</v>
      </c>
      <c r="AE48" t="s">
        <v>184</v>
      </c>
      <c r="AF48"/>
      <c r="AG48" s="18"/>
      <c r="AK48"/>
      <c r="AL48"/>
      <c r="AM48"/>
      <c r="AN48"/>
      <c r="AO48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</row>
    <row r="49" spans="1:69" x14ac:dyDescent="0.25">
      <c r="A49" s="20">
        <v>510</v>
      </c>
      <c r="B49" t="s">
        <v>264</v>
      </c>
      <c r="C49" t="s">
        <v>9</v>
      </c>
      <c r="D49" t="s">
        <v>27</v>
      </c>
      <c r="E49" t="s">
        <v>88</v>
      </c>
      <c r="F49" s="2">
        <v>8827610000</v>
      </c>
      <c r="G49" s="2">
        <v>0</v>
      </c>
      <c r="H49" s="2">
        <v>8827610000</v>
      </c>
      <c r="I49" s="2">
        <v>15525988</v>
      </c>
      <c r="J49" s="2">
        <v>0</v>
      </c>
      <c r="K49" s="2">
        <v>15525988</v>
      </c>
      <c r="L49" s="2">
        <v>11994944</v>
      </c>
      <c r="M49" s="2">
        <v>0</v>
      </c>
      <c r="N49" s="2">
        <v>11994944</v>
      </c>
      <c r="O49" s="15">
        <v>0</v>
      </c>
      <c r="P49" s="2">
        <v>0</v>
      </c>
      <c r="Q49" s="13">
        <v>0</v>
      </c>
      <c r="R49" s="15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0</v>
      </c>
      <c r="AD49" s="4">
        <f t="shared" si="0"/>
        <v>0</v>
      </c>
      <c r="AE49" t="s">
        <v>32</v>
      </c>
      <c r="AF49"/>
      <c r="AG49" s="18"/>
      <c r="AK4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</row>
    <row r="50" spans="1:69" x14ac:dyDescent="0.25">
      <c r="A50" s="20">
        <v>513</v>
      </c>
      <c r="B50" t="s">
        <v>264</v>
      </c>
      <c r="C50" t="s">
        <v>9</v>
      </c>
      <c r="D50" t="s">
        <v>15</v>
      </c>
      <c r="E50" t="s">
        <v>89</v>
      </c>
      <c r="F50" s="2">
        <v>30683976000</v>
      </c>
      <c r="G50" s="2">
        <v>0</v>
      </c>
      <c r="H50" s="2">
        <v>30683976000</v>
      </c>
      <c r="I50" s="2">
        <v>51824752</v>
      </c>
      <c r="J50" s="2">
        <v>0</v>
      </c>
      <c r="K50" s="2">
        <v>51824752</v>
      </c>
      <c r="L50" s="2">
        <v>39551161.600000001</v>
      </c>
      <c r="M50" s="2">
        <v>0</v>
      </c>
      <c r="N50" s="2">
        <v>39551161.600000001</v>
      </c>
      <c r="O50" s="15">
        <v>0.1</v>
      </c>
      <c r="P50" s="2">
        <v>0</v>
      </c>
      <c r="Q50" s="13">
        <v>0.15</v>
      </c>
      <c r="R50" s="15">
        <v>0</v>
      </c>
      <c r="S50" s="2">
        <v>5932674.2400000002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8932674.2400000002</v>
      </c>
      <c r="AD50" s="4">
        <f t="shared" si="0"/>
        <v>8932674.2400000002</v>
      </c>
      <c r="AE50" t="s">
        <v>24</v>
      </c>
      <c r="AF50"/>
      <c r="AG50" s="18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E50"/>
      <c r="BF50"/>
      <c r="BG50"/>
      <c r="BH50"/>
      <c r="BI50"/>
      <c r="BJ50"/>
      <c r="BK50"/>
      <c r="BL50"/>
      <c r="BM50"/>
      <c r="BN50"/>
      <c r="BO50"/>
      <c r="BP50"/>
      <c r="BQ50"/>
    </row>
    <row r="51" spans="1:69" x14ac:dyDescent="0.25">
      <c r="A51" s="20">
        <v>514</v>
      </c>
      <c r="B51" t="s">
        <v>264</v>
      </c>
      <c r="C51" t="s">
        <v>9</v>
      </c>
      <c r="D51" t="s">
        <v>367</v>
      </c>
      <c r="E51" t="s">
        <v>90</v>
      </c>
      <c r="F51" s="2">
        <v>14371904000</v>
      </c>
      <c r="G51" s="2">
        <v>0</v>
      </c>
      <c r="H51" s="2">
        <v>14371904000</v>
      </c>
      <c r="I51" s="2">
        <v>40612533</v>
      </c>
      <c r="J51" s="2">
        <v>0</v>
      </c>
      <c r="K51" s="2">
        <v>40612533</v>
      </c>
      <c r="L51" s="2">
        <v>34863771.399999999</v>
      </c>
      <c r="M51" s="2">
        <v>0</v>
      </c>
      <c r="N51" s="2">
        <v>34863771.399999999</v>
      </c>
      <c r="O51" s="15">
        <v>0.1</v>
      </c>
      <c r="P51" s="2">
        <v>0</v>
      </c>
      <c r="Q51" s="13">
        <v>0.15</v>
      </c>
      <c r="R51" s="15">
        <v>0</v>
      </c>
      <c r="S51" s="2">
        <v>5229565.71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8229565.71</v>
      </c>
      <c r="AD51" s="4">
        <f t="shared" si="0"/>
        <v>8229565.71</v>
      </c>
      <c r="AE51" t="s">
        <v>63</v>
      </c>
      <c r="AF51"/>
      <c r="AG51" s="18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E51"/>
      <c r="BF51"/>
      <c r="BG51"/>
      <c r="BH51"/>
      <c r="BI51"/>
      <c r="BJ51"/>
      <c r="BK51"/>
      <c r="BL51"/>
      <c r="BM51"/>
      <c r="BN51"/>
      <c r="BO51"/>
      <c r="BP51"/>
      <c r="BQ51"/>
    </row>
    <row r="52" spans="1:69" x14ac:dyDescent="0.25">
      <c r="A52" s="20">
        <v>546</v>
      </c>
      <c r="B52" t="s">
        <v>264</v>
      </c>
      <c r="C52" t="s">
        <v>9</v>
      </c>
      <c r="D52" t="s">
        <v>367</v>
      </c>
      <c r="E52" t="s">
        <v>91</v>
      </c>
      <c r="F52" s="2">
        <v>18365429000</v>
      </c>
      <c r="G52" s="2">
        <v>0</v>
      </c>
      <c r="H52" s="2">
        <v>18365429000</v>
      </c>
      <c r="I52" s="2">
        <v>35536093</v>
      </c>
      <c r="J52" s="2">
        <v>0</v>
      </c>
      <c r="K52" s="2">
        <v>35536093</v>
      </c>
      <c r="L52" s="2">
        <v>28189921.399999999</v>
      </c>
      <c r="M52" s="2">
        <v>0</v>
      </c>
      <c r="N52" s="2">
        <v>28189921.399999999</v>
      </c>
      <c r="O52" s="15">
        <v>0.1</v>
      </c>
      <c r="P52" s="2">
        <v>0</v>
      </c>
      <c r="Q52" s="13">
        <v>0.1</v>
      </c>
      <c r="R52" s="15">
        <v>0</v>
      </c>
      <c r="S52" s="2">
        <v>2818992.14</v>
      </c>
      <c r="T52" s="2">
        <v>2000000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4818992.1399999997</v>
      </c>
      <c r="AD52" s="4">
        <f t="shared" si="0"/>
        <v>4818992.1399999997</v>
      </c>
      <c r="AE52" t="s">
        <v>70</v>
      </c>
      <c r="AF52"/>
      <c r="AG52" s="18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E52"/>
      <c r="BF52"/>
      <c r="BG52"/>
      <c r="BH52"/>
      <c r="BI52"/>
      <c r="BJ52"/>
      <c r="BK52"/>
      <c r="BL52"/>
      <c r="BM52"/>
      <c r="BN52"/>
      <c r="BO52"/>
      <c r="BP52"/>
      <c r="BQ52"/>
    </row>
    <row r="53" spans="1:69" x14ac:dyDescent="0.25">
      <c r="A53" s="20">
        <v>570</v>
      </c>
      <c r="B53" t="s">
        <v>264</v>
      </c>
      <c r="C53" t="s">
        <v>2</v>
      </c>
      <c r="D53" t="s">
        <v>284</v>
      </c>
      <c r="E53" t="s">
        <v>92</v>
      </c>
      <c r="F53" s="2">
        <v>51611240000</v>
      </c>
      <c r="G53" s="2">
        <v>11535793000</v>
      </c>
      <c r="H53" s="2">
        <v>40075447000</v>
      </c>
      <c r="I53" s="2">
        <v>105144442</v>
      </c>
      <c r="J53" s="2">
        <v>21314858</v>
      </c>
      <c r="K53" s="2">
        <v>83829584</v>
      </c>
      <c r="L53" s="2">
        <v>84499946</v>
      </c>
      <c r="M53" s="2">
        <v>16700540.800000001</v>
      </c>
      <c r="N53" s="2">
        <v>67799405.200000003</v>
      </c>
      <c r="O53" s="15">
        <v>0.1</v>
      </c>
      <c r="P53" s="2">
        <v>1670054.08</v>
      </c>
      <c r="Q53" s="13">
        <v>0.2</v>
      </c>
      <c r="R53" s="15">
        <v>0</v>
      </c>
      <c r="S53" s="2">
        <v>13559881.039999999</v>
      </c>
      <c r="T53" s="2">
        <v>4000000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19229935.120000001</v>
      </c>
      <c r="AD53" s="4">
        <f t="shared" si="0"/>
        <v>19229935.120000001</v>
      </c>
      <c r="AE53" t="s">
        <v>87</v>
      </c>
      <c r="AF53"/>
      <c r="AG53" s="18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E53"/>
      <c r="BF53"/>
      <c r="BG53"/>
      <c r="BH53"/>
      <c r="BI53"/>
      <c r="BJ53"/>
      <c r="BK53"/>
      <c r="BL53"/>
      <c r="BM53"/>
      <c r="BN53"/>
      <c r="BO53"/>
      <c r="BP53"/>
      <c r="BQ53"/>
    </row>
    <row r="54" spans="1:69" x14ac:dyDescent="0.25">
      <c r="A54" s="20">
        <v>575</v>
      </c>
      <c r="B54" t="s">
        <v>264</v>
      </c>
      <c r="C54" t="s">
        <v>9</v>
      </c>
      <c r="D54" t="s">
        <v>27</v>
      </c>
      <c r="E54" t="s">
        <v>93</v>
      </c>
      <c r="F54" s="2">
        <v>17936117000</v>
      </c>
      <c r="G54" s="2">
        <v>0</v>
      </c>
      <c r="H54" s="2">
        <v>17936117000</v>
      </c>
      <c r="I54" s="2">
        <v>39543358</v>
      </c>
      <c r="J54" s="2">
        <v>0</v>
      </c>
      <c r="K54" s="2">
        <v>39543358</v>
      </c>
      <c r="L54" s="2">
        <v>32368911.199999999</v>
      </c>
      <c r="M54" s="2">
        <v>0</v>
      </c>
      <c r="N54" s="2">
        <v>32368911.199999999</v>
      </c>
      <c r="O54" s="15">
        <v>0.1</v>
      </c>
      <c r="P54" s="2">
        <v>0</v>
      </c>
      <c r="Q54" s="13">
        <v>0.15</v>
      </c>
      <c r="R54" s="15">
        <v>0</v>
      </c>
      <c r="S54" s="2">
        <v>4855336.68</v>
      </c>
      <c r="T54" s="2">
        <v>3000000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18">
        <v>7855336.6799999997</v>
      </c>
      <c r="AC54" s="18"/>
      <c r="AD54" s="4">
        <f t="shared" si="0"/>
        <v>7855336.6799999997</v>
      </c>
      <c r="AE54" t="s">
        <v>28</v>
      </c>
      <c r="AF54"/>
      <c r="AG54" s="18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E54"/>
      <c r="BF54"/>
      <c r="BG54"/>
      <c r="BH54"/>
      <c r="BI54"/>
      <c r="BJ54"/>
      <c r="BK54"/>
      <c r="BL54"/>
      <c r="BM54"/>
      <c r="BN54"/>
      <c r="BO54"/>
      <c r="BP54"/>
      <c r="BQ54"/>
    </row>
    <row r="55" spans="1:69" x14ac:dyDescent="0.25">
      <c r="A55" s="20">
        <v>590</v>
      </c>
      <c r="B55" t="s">
        <v>264</v>
      </c>
      <c r="C55" t="s">
        <v>2</v>
      </c>
      <c r="D55" t="s">
        <v>283</v>
      </c>
      <c r="E55" t="s">
        <v>94</v>
      </c>
      <c r="F55" s="2">
        <v>26968653000</v>
      </c>
      <c r="G55" s="2">
        <v>5457875000</v>
      </c>
      <c r="H55" s="2">
        <v>21510778000</v>
      </c>
      <c r="I55" s="2">
        <v>47160447</v>
      </c>
      <c r="J55" s="2">
        <v>11532760</v>
      </c>
      <c r="K55" s="2">
        <v>35627687</v>
      </c>
      <c r="L55" s="2">
        <v>36372985.799999997</v>
      </c>
      <c r="M55" s="2">
        <v>9349610</v>
      </c>
      <c r="N55" s="2">
        <v>27023375.800000001</v>
      </c>
      <c r="O55" s="15">
        <v>0.1</v>
      </c>
      <c r="P55" s="2">
        <v>934961</v>
      </c>
      <c r="Q55" s="13">
        <v>0.15</v>
      </c>
      <c r="R55" s="15">
        <v>0</v>
      </c>
      <c r="S55" s="2">
        <v>4053506.37</v>
      </c>
      <c r="T55" s="2">
        <v>3000000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7988467.3700000001</v>
      </c>
      <c r="AD55" s="4">
        <f t="shared" si="0"/>
        <v>7988467.3700000001</v>
      </c>
      <c r="AE55" t="s">
        <v>43</v>
      </c>
      <c r="AF55"/>
      <c r="AG55" s="18"/>
      <c r="AH55" s="18"/>
      <c r="AI55" s="18"/>
      <c r="AJ55" s="18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E55"/>
      <c r="BF55"/>
      <c r="BG55"/>
      <c r="BH55"/>
      <c r="BI55"/>
      <c r="BJ55"/>
      <c r="BK55"/>
      <c r="BL55"/>
      <c r="BM55"/>
      <c r="BN55"/>
      <c r="BO55"/>
      <c r="BP55"/>
      <c r="BQ55"/>
    </row>
    <row r="56" spans="1:69" x14ac:dyDescent="0.25">
      <c r="A56" s="20">
        <v>602</v>
      </c>
      <c r="B56" t="s">
        <v>264</v>
      </c>
      <c r="C56" t="s">
        <v>2</v>
      </c>
      <c r="D56" t="s">
        <v>8</v>
      </c>
      <c r="E56" t="s">
        <v>96</v>
      </c>
      <c r="F56" s="2">
        <v>19812338000</v>
      </c>
      <c r="G56" s="2">
        <v>0</v>
      </c>
      <c r="H56" s="2">
        <v>19812338000</v>
      </c>
      <c r="I56" s="2">
        <v>44484757</v>
      </c>
      <c r="J56" s="2">
        <v>0</v>
      </c>
      <c r="K56" s="2">
        <v>44484757</v>
      </c>
      <c r="L56" s="2">
        <v>36559821.799999997</v>
      </c>
      <c r="M56" s="2">
        <v>0</v>
      </c>
      <c r="N56" s="2">
        <v>36559821.799999997</v>
      </c>
      <c r="O56" s="15">
        <v>0.1</v>
      </c>
      <c r="P56" s="2">
        <v>0</v>
      </c>
      <c r="Q56" s="13">
        <v>0.15</v>
      </c>
      <c r="R56" s="15">
        <v>0</v>
      </c>
      <c r="S56" s="2">
        <v>5483973.2699999996</v>
      </c>
      <c r="T56" s="2">
        <v>3000000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8483973.2699999996</v>
      </c>
      <c r="AD56" s="4">
        <f t="shared" si="0"/>
        <v>8483973.2699999996</v>
      </c>
      <c r="AE56" t="s">
        <v>38</v>
      </c>
      <c r="AF56"/>
      <c r="AG56" s="18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E56"/>
      <c r="BF56"/>
      <c r="BG56"/>
      <c r="BH56"/>
      <c r="BI56"/>
      <c r="BJ56"/>
      <c r="BK56"/>
      <c r="BL56"/>
      <c r="BM56"/>
      <c r="BN56"/>
      <c r="BO56"/>
      <c r="BP56"/>
      <c r="BQ56"/>
    </row>
    <row r="57" spans="1:69" x14ac:dyDescent="0.25">
      <c r="A57" s="20">
        <v>603</v>
      </c>
      <c r="B57" t="s">
        <v>264</v>
      </c>
      <c r="C57" t="s">
        <v>2</v>
      </c>
      <c r="D57" t="s">
        <v>8</v>
      </c>
      <c r="E57" t="s">
        <v>97</v>
      </c>
      <c r="F57" s="2">
        <v>14298845000</v>
      </c>
      <c r="G57" s="2">
        <v>1536210000</v>
      </c>
      <c r="H57" s="2">
        <v>12762635000</v>
      </c>
      <c r="I57" s="2">
        <v>28918801</v>
      </c>
      <c r="J57" s="2">
        <v>3762588</v>
      </c>
      <c r="K57" s="2">
        <v>25156213</v>
      </c>
      <c r="L57" s="2">
        <v>23199263</v>
      </c>
      <c r="M57" s="2">
        <v>3148104</v>
      </c>
      <c r="N57" s="2">
        <v>20051159</v>
      </c>
      <c r="O57" s="15">
        <v>0.1</v>
      </c>
      <c r="P57" s="2">
        <v>314810.40000000002</v>
      </c>
      <c r="Q57" s="13">
        <v>0.1</v>
      </c>
      <c r="R57" s="15">
        <v>0</v>
      </c>
      <c r="S57" s="2">
        <v>2005115.9</v>
      </c>
      <c r="T57" s="2">
        <v>2000000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4319926.3</v>
      </c>
      <c r="AD57" s="4">
        <f t="shared" si="0"/>
        <v>4319926.3</v>
      </c>
      <c r="AE57" t="s">
        <v>33</v>
      </c>
      <c r="AF57"/>
      <c r="AG57" s="18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E57"/>
      <c r="BF57"/>
      <c r="BG57"/>
      <c r="BH57"/>
      <c r="BI57"/>
      <c r="BJ57"/>
      <c r="BK57"/>
      <c r="BL57"/>
      <c r="BM57"/>
      <c r="BN57"/>
      <c r="BO57"/>
      <c r="BP57"/>
      <c r="BQ57"/>
    </row>
    <row r="58" spans="1:69" x14ac:dyDescent="0.25">
      <c r="A58" s="20">
        <v>609</v>
      </c>
      <c r="B58" t="s">
        <v>264</v>
      </c>
      <c r="C58" t="s">
        <v>9</v>
      </c>
      <c r="D58" t="s">
        <v>367</v>
      </c>
      <c r="E58" t="s">
        <v>98</v>
      </c>
      <c r="F58" s="2">
        <v>12772678000</v>
      </c>
      <c r="G58" s="2">
        <v>0</v>
      </c>
      <c r="H58" s="2">
        <v>12772678000</v>
      </c>
      <c r="I58" s="2">
        <v>24447244</v>
      </c>
      <c r="J58" s="2">
        <v>0</v>
      </c>
      <c r="K58" s="2">
        <v>24447244</v>
      </c>
      <c r="L58" s="2">
        <v>19338172.800000001</v>
      </c>
      <c r="M58" s="2">
        <v>0</v>
      </c>
      <c r="N58" s="2">
        <v>19338172.800000001</v>
      </c>
      <c r="O58" s="15">
        <v>0.1</v>
      </c>
      <c r="P58" s="2">
        <v>0</v>
      </c>
      <c r="Q58" s="13">
        <v>0.1</v>
      </c>
      <c r="R58" s="15">
        <v>0</v>
      </c>
      <c r="S58" s="2">
        <v>1933817.28</v>
      </c>
      <c r="T58" s="2">
        <v>1000000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2933817.28</v>
      </c>
      <c r="AD58" s="4">
        <f t="shared" si="0"/>
        <v>2933817.28</v>
      </c>
      <c r="AE58" t="s">
        <v>63</v>
      </c>
      <c r="AF58"/>
      <c r="AG58" s="1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E58"/>
      <c r="BF58"/>
      <c r="BG58"/>
      <c r="BH58"/>
      <c r="BI58"/>
      <c r="BJ58"/>
      <c r="BK58"/>
      <c r="BL58"/>
      <c r="BM58"/>
      <c r="BN58"/>
      <c r="BO58"/>
      <c r="BP58"/>
      <c r="BQ58"/>
    </row>
    <row r="59" spans="1:69" x14ac:dyDescent="0.25">
      <c r="A59" s="20">
        <v>612</v>
      </c>
      <c r="B59" t="s">
        <v>264</v>
      </c>
      <c r="C59" t="s">
        <v>9</v>
      </c>
      <c r="D59" t="s">
        <v>27</v>
      </c>
      <c r="E59" t="s">
        <v>99</v>
      </c>
      <c r="F59" s="2">
        <v>7483985000</v>
      </c>
      <c r="G59" s="2">
        <v>0</v>
      </c>
      <c r="H59" s="2">
        <v>7483985000</v>
      </c>
      <c r="I59" s="2">
        <v>21365129</v>
      </c>
      <c r="J59" s="2">
        <v>0</v>
      </c>
      <c r="K59" s="2">
        <v>21365129</v>
      </c>
      <c r="L59" s="2">
        <v>18371535</v>
      </c>
      <c r="M59" s="2">
        <v>0</v>
      </c>
      <c r="N59" s="2">
        <v>18371535</v>
      </c>
      <c r="O59" s="15">
        <v>0.1</v>
      </c>
      <c r="P59" s="2">
        <v>0</v>
      </c>
      <c r="Q59" s="13">
        <v>0.1</v>
      </c>
      <c r="R59" s="15">
        <v>0</v>
      </c>
      <c r="S59" s="2">
        <v>1837153.5</v>
      </c>
      <c r="T59" s="2">
        <v>1000000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2837153.5</v>
      </c>
      <c r="AD59" s="4">
        <f t="shared" si="0"/>
        <v>2837153.5</v>
      </c>
      <c r="AE59" t="s">
        <v>32</v>
      </c>
      <c r="AF59"/>
      <c r="AG59" s="18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E59"/>
      <c r="BF59"/>
      <c r="BG59"/>
      <c r="BH59"/>
      <c r="BI59"/>
      <c r="BJ59"/>
      <c r="BK59"/>
      <c r="BL59"/>
      <c r="BM59"/>
      <c r="BN59"/>
      <c r="BO59"/>
      <c r="BP59"/>
      <c r="BQ59"/>
    </row>
    <row r="60" spans="1:69" x14ac:dyDescent="0.25">
      <c r="A60" s="20">
        <v>618</v>
      </c>
      <c r="B60" t="s">
        <v>263</v>
      </c>
      <c r="C60" t="s">
        <v>2</v>
      </c>
      <c r="D60" t="s">
        <v>8</v>
      </c>
      <c r="E60" t="s">
        <v>100</v>
      </c>
      <c r="F60" s="2">
        <v>39064195000</v>
      </c>
      <c r="G60" s="2">
        <v>0</v>
      </c>
      <c r="H60" s="2">
        <v>39064195000</v>
      </c>
      <c r="I60" s="2">
        <v>58596323</v>
      </c>
      <c r="J60" s="2">
        <v>0</v>
      </c>
      <c r="K60" s="2">
        <v>58596323</v>
      </c>
      <c r="L60" s="2">
        <v>42970645</v>
      </c>
      <c r="M60" s="2">
        <v>0</v>
      </c>
      <c r="N60" s="2">
        <v>42970645</v>
      </c>
      <c r="O60" s="15">
        <v>0.1</v>
      </c>
      <c r="P60" s="2">
        <v>0</v>
      </c>
      <c r="Q60" s="13">
        <v>0.3</v>
      </c>
      <c r="R60" s="15">
        <v>0</v>
      </c>
      <c r="S60" s="2">
        <v>12891193.5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12891193.5</v>
      </c>
      <c r="AD60" s="4">
        <f t="shared" si="0"/>
        <v>12891193.5</v>
      </c>
      <c r="AE60" t="s">
        <v>33</v>
      </c>
      <c r="AF60"/>
      <c r="AG60" s="18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E60"/>
      <c r="BF60"/>
      <c r="BG60"/>
      <c r="BH60"/>
      <c r="BI60"/>
      <c r="BJ60"/>
      <c r="BK60"/>
      <c r="BL60"/>
      <c r="BM60"/>
      <c r="BN60"/>
      <c r="BO60"/>
      <c r="BP60"/>
      <c r="BQ60"/>
    </row>
    <row r="61" spans="1:69" x14ac:dyDescent="0.25">
      <c r="A61" s="20">
        <v>631</v>
      </c>
      <c r="B61" t="s">
        <v>264</v>
      </c>
      <c r="C61" t="s">
        <v>2</v>
      </c>
      <c r="D61" t="s">
        <v>8</v>
      </c>
      <c r="E61" t="s">
        <v>101</v>
      </c>
      <c r="F61" s="2">
        <v>17486227000</v>
      </c>
      <c r="G61" s="2">
        <v>4083340000</v>
      </c>
      <c r="H61" s="2">
        <v>13402887000</v>
      </c>
      <c r="I61" s="2">
        <v>37159195</v>
      </c>
      <c r="J61" s="2">
        <v>6125020</v>
      </c>
      <c r="K61" s="2">
        <v>31034175</v>
      </c>
      <c r="L61" s="2">
        <v>30164704.199999999</v>
      </c>
      <c r="M61" s="2">
        <v>4491684</v>
      </c>
      <c r="N61" s="2">
        <v>25673020.199999999</v>
      </c>
      <c r="O61" s="15">
        <v>0.1</v>
      </c>
      <c r="P61" s="2">
        <v>449168.4</v>
      </c>
      <c r="Q61" s="13">
        <v>0.15</v>
      </c>
      <c r="R61" s="15">
        <v>0</v>
      </c>
      <c r="S61" s="2">
        <v>3850953.03</v>
      </c>
      <c r="T61" s="2">
        <v>3000000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7300121.4299999997</v>
      </c>
      <c r="AD61" s="4">
        <f t="shared" si="0"/>
        <v>7300121.4299999997</v>
      </c>
      <c r="AE61" t="s">
        <v>42</v>
      </c>
      <c r="AF61"/>
      <c r="AG61" s="18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E61"/>
      <c r="BF61"/>
      <c r="BG61"/>
      <c r="BH61"/>
      <c r="BI61"/>
      <c r="BJ61"/>
      <c r="BK61"/>
      <c r="BL61"/>
      <c r="BM61"/>
      <c r="BN61"/>
      <c r="BO61"/>
      <c r="BP61"/>
      <c r="BQ61"/>
    </row>
    <row r="62" spans="1:69" x14ac:dyDescent="0.25">
      <c r="A62" s="20">
        <v>634</v>
      </c>
      <c r="B62" t="s">
        <v>264</v>
      </c>
      <c r="C62" t="s">
        <v>9</v>
      </c>
      <c r="D62" t="s">
        <v>367</v>
      </c>
      <c r="E62" t="s">
        <v>102</v>
      </c>
      <c r="F62" s="2">
        <v>6234853000</v>
      </c>
      <c r="G62" s="2">
        <v>0</v>
      </c>
      <c r="H62" s="2">
        <v>6234853000</v>
      </c>
      <c r="I62" s="2">
        <v>18173114</v>
      </c>
      <c r="J62" s="2">
        <v>0</v>
      </c>
      <c r="K62" s="2">
        <v>18173114</v>
      </c>
      <c r="L62" s="2">
        <v>15679172.800000001</v>
      </c>
      <c r="M62" s="2">
        <v>0</v>
      </c>
      <c r="N62" s="2">
        <v>15679172.800000001</v>
      </c>
      <c r="O62" s="15">
        <v>0.1</v>
      </c>
      <c r="P62" s="2">
        <v>0</v>
      </c>
      <c r="Q62" s="13">
        <v>0.1</v>
      </c>
      <c r="R62" s="15">
        <v>0</v>
      </c>
      <c r="S62" s="2">
        <v>1567917.28</v>
      </c>
      <c r="T62" s="2">
        <v>1000000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2567917.2799999998</v>
      </c>
      <c r="AD62" s="4">
        <f t="shared" si="0"/>
        <v>2567917.2799999998</v>
      </c>
      <c r="AE62" t="s">
        <v>35</v>
      </c>
      <c r="AF62"/>
      <c r="AG62" s="18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E62"/>
      <c r="BF62"/>
      <c r="BG62"/>
      <c r="BH62"/>
      <c r="BI62"/>
      <c r="BJ62"/>
      <c r="BK62"/>
      <c r="BL62"/>
      <c r="BM62"/>
      <c r="BN62"/>
      <c r="BO62"/>
      <c r="BP62"/>
      <c r="BQ62"/>
    </row>
    <row r="63" spans="1:69" x14ac:dyDescent="0.25">
      <c r="A63" s="20">
        <v>642</v>
      </c>
      <c r="B63" t="s">
        <v>263</v>
      </c>
      <c r="C63" t="s">
        <v>9</v>
      </c>
      <c r="D63" t="s">
        <v>367</v>
      </c>
      <c r="E63" t="s">
        <v>103</v>
      </c>
      <c r="F63" s="2">
        <v>1034105000</v>
      </c>
      <c r="G63" s="2">
        <v>0</v>
      </c>
      <c r="H63" s="2">
        <v>1034105000</v>
      </c>
      <c r="I63" s="2">
        <v>3353047</v>
      </c>
      <c r="J63" s="2">
        <v>0</v>
      </c>
      <c r="K63" s="2">
        <v>3353047</v>
      </c>
      <c r="L63" s="2">
        <v>2939405</v>
      </c>
      <c r="M63" s="2">
        <v>0</v>
      </c>
      <c r="N63" s="2">
        <v>2939405</v>
      </c>
      <c r="O63" s="15">
        <v>0.1</v>
      </c>
      <c r="P63" s="2">
        <v>0</v>
      </c>
      <c r="Q63" s="13">
        <v>0.3</v>
      </c>
      <c r="R63" s="15">
        <v>0</v>
      </c>
      <c r="S63" s="2">
        <v>881821.5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881821.5</v>
      </c>
      <c r="AD63" s="4">
        <f t="shared" si="0"/>
        <v>881821.5</v>
      </c>
      <c r="AE63" t="s">
        <v>63</v>
      </c>
      <c r="AF63"/>
      <c r="AG63" s="18"/>
      <c r="AK63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</row>
    <row r="64" spans="1:69" x14ac:dyDescent="0.25">
      <c r="A64" s="20">
        <v>645</v>
      </c>
      <c r="B64" t="s">
        <v>264</v>
      </c>
      <c r="C64" t="s">
        <v>9</v>
      </c>
      <c r="D64" t="s">
        <v>368</v>
      </c>
      <c r="E64" t="s">
        <v>104</v>
      </c>
      <c r="F64" s="2">
        <v>7035577000</v>
      </c>
      <c r="G64" s="2">
        <v>0</v>
      </c>
      <c r="H64" s="2">
        <v>7035577000</v>
      </c>
      <c r="I64" s="2">
        <v>18791064</v>
      </c>
      <c r="J64" s="2">
        <v>0</v>
      </c>
      <c r="K64" s="2">
        <v>18791064</v>
      </c>
      <c r="L64" s="2">
        <v>15976833.199999999</v>
      </c>
      <c r="M64" s="2">
        <v>0</v>
      </c>
      <c r="N64" s="2">
        <v>15976833.199999999</v>
      </c>
      <c r="O64" s="15">
        <v>0.1</v>
      </c>
      <c r="P64" s="2">
        <v>0</v>
      </c>
      <c r="Q64" s="13">
        <v>0.1</v>
      </c>
      <c r="R64" s="15">
        <v>0</v>
      </c>
      <c r="S64" s="2">
        <v>1597683.32</v>
      </c>
      <c r="T64" s="2">
        <v>1000000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2597683.3199999998</v>
      </c>
      <c r="AD64" s="4">
        <f t="shared" si="0"/>
        <v>2597683.3199999998</v>
      </c>
      <c r="AE64" t="s">
        <v>39</v>
      </c>
      <c r="AF64"/>
      <c r="AG64" s="18"/>
      <c r="AK64"/>
      <c r="AL64"/>
      <c r="AM64"/>
      <c r="AN64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</row>
    <row r="65" spans="1:69" x14ac:dyDescent="0.25">
      <c r="A65" s="20">
        <v>646</v>
      </c>
      <c r="B65" t="s">
        <v>263</v>
      </c>
      <c r="C65" t="s">
        <v>2</v>
      </c>
      <c r="D65" t="s">
        <v>284</v>
      </c>
      <c r="E65" t="s">
        <v>105</v>
      </c>
      <c r="F65" s="2">
        <v>3472641000</v>
      </c>
      <c r="G65" s="2">
        <v>0</v>
      </c>
      <c r="H65" s="2">
        <v>3472641000</v>
      </c>
      <c r="I65" s="2">
        <v>6812144</v>
      </c>
      <c r="J65" s="2">
        <v>0</v>
      </c>
      <c r="K65" s="2">
        <v>6812144</v>
      </c>
      <c r="L65" s="2">
        <v>5423087.5999999996</v>
      </c>
      <c r="M65" s="2">
        <v>0</v>
      </c>
      <c r="N65" s="2">
        <v>5423087.5999999996</v>
      </c>
      <c r="O65" s="15">
        <v>0.1</v>
      </c>
      <c r="P65" s="2">
        <v>0</v>
      </c>
      <c r="Q65" s="13">
        <v>0.3</v>
      </c>
      <c r="R65" s="15">
        <v>0</v>
      </c>
      <c r="S65" s="2">
        <v>1626926.28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1626926.28</v>
      </c>
      <c r="AD65" s="4">
        <f t="shared" si="0"/>
        <v>1626926.28</v>
      </c>
      <c r="AE65" t="s">
        <v>87</v>
      </c>
      <c r="AF65"/>
      <c r="AG65" s="18"/>
      <c r="AK65"/>
      <c r="AL65"/>
      <c r="AM65"/>
      <c r="AN65"/>
      <c r="AO65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</row>
    <row r="66" spans="1:69" x14ac:dyDescent="0.25">
      <c r="A66" s="20">
        <v>651</v>
      </c>
      <c r="B66" t="s">
        <v>264</v>
      </c>
      <c r="C66" t="s">
        <v>2</v>
      </c>
      <c r="D66" t="s">
        <v>538</v>
      </c>
      <c r="E66" t="s">
        <v>106</v>
      </c>
      <c r="F66" s="2">
        <v>9086407000</v>
      </c>
      <c r="G66" s="2">
        <v>0</v>
      </c>
      <c r="H66" s="2">
        <v>9086407000</v>
      </c>
      <c r="I66" s="2">
        <v>17897734</v>
      </c>
      <c r="J66" s="2">
        <v>0</v>
      </c>
      <c r="K66" s="2">
        <v>17897734</v>
      </c>
      <c r="L66" s="2">
        <v>14263171.199999999</v>
      </c>
      <c r="M66" s="2">
        <v>0</v>
      </c>
      <c r="N66" s="2">
        <v>14263171.199999999</v>
      </c>
      <c r="O66" s="15">
        <v>0</v>
      </c>
      <c r="P66" s="2">
        <v>0</v>
      </c>
      <c r="Q66" s="13">
        <v>0</v>
      </c>
      <c r="R66" s="15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0</v>
      </c>
      <c r="AD66" s="4">
        <f t="shared" si="0"/>
        <v>0</v>
      </c>
      <c r="AE66" t="s">
        <v>179</v>
      </c>
      <c r="AF66"/>
      <c r="AG66" s="18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E66"/>
      <c r="BF66"/>
      <c r="BG66"/>
      <c r="BH66"/>
      <c r="BI66"/>
      <c r="BJ66"/>
      <c r="BK66"/>
      <c r="BL66"/>
      <c r="BM66"/>
      <c r="BN66"/>
      <c r="BO66"/>
      <c r="BP66"/>
      <c r="BQ66"/>
    </row>
    <row r="67" spans="1:69" x14ac:dyDescent="0.25">
      <c r="A67" s="20">
        <v>682</v>
      </c>
      <c r="B67" t="s">
        <v>264</v>
      </c>
      <c r="C67" t="s">
        <v>2</v>
      </c>
      <c r="D67" t="s">
        <v>283</v>
      </c>
      <c r="E67" t="s">
        <v>108</v>
      </c>
      <c r="F67" s="2">
        <v>23009147000</v>
      </c>
      <c r="G67" s="2">
        <v>5891783000</v>
      </c>
      <c r="H67" s="2">
        <v>17117364000</v>
      </c>
      <c r="I67" s="2">
        <v>59323340</v>
      </c>
      <c r="J67" s="2">
        <v>17923166</v>
      </c>
      <c r="K67" s="2">
        <v>41400174</v>
      </c>
      <c r="L67" s="2">
        <v>50119681.200000003</v>
      </c>
      <c r="M67" s="2">
        <v>15566452.800000001</v>
      </c>
      <c r="N67" s="2">
        <v>34553228.399999999</v>
      </c>
      <c r="O67" s="15">
        <v>0.1</v>
      </c>
      <c r="P67" s="2">
        <v>1556645.28</v>
      </c>
      <c r="Q67" s="13">
        <v>0.15</v>
      </c>
      <c r="R67" s="15">
        <v>0</v>
      </c>
      <c r="S67" s="2">
        <v>5182984.26</v>
      </c>
      <c r="T67" s="2">
        <v>3000000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9739629.5399999991</v>
      </c>
      <c r="AD67" s="4">
        <f t="shared" ref="AD67:AD130" si="1">AB67+AC67</f>
        <v>9739629.5399999991</v>
      </c>
      <c r="AE67" t="s">
        <v>95</v>
      </c>
      <c r="AF67"/>
      <c r="AG67" s="18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E67"/>
      <c r="BF67"/>
      <c r="BG67"/>
      <c r="BH67"/>
      <c r="BI67"/>
      <c r="BJ67"/>
      <c r="BK67"/>
      <c r="BL67"/>
      <c r="BM67"/>
      <c r="BN67"/>
      <c r="BO67"/>
      <c r="BP67"/>
      <c r="BQ67"/>
    </row>
    <row r="68" spans="1:69" x14ac:dyDescent="0.25">
      <c r="A68" s="20">
        <v>684</v>
      </c>
      <c r="B68" t="s">
        <v>263</v>
      </c>
      <c r="C68" t="s">
        <v>9</v>
      </c>
      <c r="D68" t="s">
        <v>27</v>
      </c>
      <c r="E68" t="s">
        <v>109</v>
      </c>
      <c r="F68" s="2">
        <v>5948679000</v>
      </c>
      <c r="G68" s="2">
        <v>0</v>
      </c>
      <c r="H68" s="2">
        <v>5948679000</v>
      </c>
      <c r="I68" s="2">
        <v>18310482</v>
      </c>
      <c r="J68" s="2">
        <v>0</v>
      </c>
      <c r="K68" s="2">
        <v>18310482</v>
      </c>
      <c r="L68" s="2">
        <v>15931010.4</v>
      </c>
      <c r="M68" s="2">
        <v>0</v>
      </c>
      <c r="N68" s="2">
        <v>15931010.4</v>
      </c>
      <c r="O68" s="15">
        <v>0.1</v>
      </c>
      <c r="P68" s="2">
        <v>0</v>
      </c>
      <c r="Q68" s="13">
        <v>0.3</v>
      </c>
      <c r="R68" s="15">
        <v>0</v>
      </c>
      <c r="S68" s="2">
        <v>4779303.12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4779303.12</v>
      </c>
      <c r="AD68" s="4">
        <f t="shared" si="1"/>
        <v>4779303.12</v>
      </c>
      <c r="AE68" t="s">
        <v>32</v>
      </c>
      <c r="AF68"/>
      <c r="AG68" s="1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E68"/>
      <c r="BF68"/>
      <c r="BG68"/>
      <c r="BH68"/>
      <c r="BI68"/>
      <c r="BJ68"/>
      <c r="BK68"/>
      <c r="BL68"/>
      <c r="BM68"/>
      <c r="BN68"/>
      <c r="BO68"/>
      <c r="BP68"/>
      <c r="BQ68"/>
    </row>
    <row r="69" spans="1:69" x14ac:dyDescent="0.25">
      <c r="A69" s="20">
        <v>685</v>
      </c>
      <c r="B69" t="s">
        <v>264</v>
      </c>
      <c r="C69" t="s">
        <v>9</v>
      </c>
      <c r="D69" t="s">
        <v>27</v>
      </c>
      <c r="E69" t="s">
        <v>110</v>
      </c>
      <c r="F69" s="2">
        <v>5577655000</v>
      </c>
      <c r="G69" s="2">
        <v>0</v>
      </c>
      <c r="H69" s="2">
        <v>5577655000</v>
      </c>
      <c r="I69" s="2">
        <v>10616283</v>
      </c>
      <c r="J69" s="2">
        <v>0</v>
      </c>
      <c r="K69" s="2">
        <v>10616283</v>
      </c>
      <c r="L69" s="2">
        <v>8385221</v>
      </c>
      <c r="M69" s="2">
        <v>0</v>
      </c>
      <c r="N69" s="2">
        <v>8385221</v>
      </c>
      <c r="O69" s="15">
        <v>0</v>
      </c>
      <c r="P69" s="2">
        <v>0</v>
      </c>
      <c r="Q69" s="13">
        <v>0</v>
      </c>
      <c r="R69" s="15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0</v>
      </c>
      <c r="AD69" s="4">
        <f t="shared" si="1"/>
        <v>0</v>
      </c>
      <c r="AE69" t="s">
        <v>76</v>
      </c>
      <c r="AF69"/>
      <c r="AG69" s="18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E69"/>
      <c r="BF69"/>
      <c r="BG69"/>
      <c r="BH69"/>
      <c r="BI69"/>
      <c r="BJ69"/>
      <c r="BK69"/>
      <c r="BL69"/>
      <c r="BM69"/>
      <c r="BN69"/>
      <c r="BO69"/>
      <c r="BP69"/>
      <c r="BQ69"/>
    </row>
    <row r="70" spans="1:69" x14ac:dyDescent="0.25">
      <c r="A70" s="20">
        <v>730</v>
      </c>
      <c r="B70" t="s">
        <v>264</v>
      </c>
      <c r="C70" t="s">
        <v>2</v>
      </c>
      <c r="D70" t="s">
        <v>538</v>
      </c>
      <c r="E70" t="s">
        <v>150</v>
      </c>
      <c r="F70" s="2">
        <v>51790085000</v>
      </c>
      <c r="G70" s="2">
        <v>5707200000</v>
      </c>
      <c r="H70" s="2">
        <v>46082885000</v>
      </c>
      <c r="I70" s="2">
        <v>86599712</v>
      </c>
      <c r="J70" s="2">
        <v>15064582</v>
      </c>
      <c r="K70" s="2">
        <v>71535130</v>
      </c>
      <c r="L70" s="2">
        <v>65883678</v>
      </c>
      <c r="M70" s="2">
        <v>12781702</v>
      </c>
      <c r="N70" s="2">
        <v>53101976</v>
      </c>
      <c r="O70" s="15">
        <v>0.1</v>
      </c>
      <c r="P70" s="2">
        <v>1278170.2</v>
      </c>
      <c r="Q70" s="13">
        <v>0.2</v>
      </c>
      <c r="R70" s="15">
        <v>0</v>
      </c>
      <c r="S70" s="2">
        <v>10620395.199999999</v>
      </c>
      <c r="T70" s="2">
        <v>4000000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15898565.4</v>
      </c>
      <c r="AD70" s="4">
        <f t="shared" si="1"/>
        <v>15898565.4</v>
      </c>
      <c r="AE70" t="s">
        <v>179</v>
      </c>
      <c r="AF70"/>
      <c r="AG70" s="18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E70"/>
      <c r="BF70"/>
      <c r="BG70"/>
      <c r="BH70"/>
      <c r="BI70"/>
      <c r="BJ70"/>
      <c r="BK70"/>
      <c r="BL70"/>
      <c r="BM70"/>
      <c r="BN70"/>
      <c r="BO70"/>
      <c r="BP70"/>
      <c r="BQ70"/>
    </row>
    <row r="71" spans="1:69" x14ac:dyDescent="0.25">
      <c r="A71" s="20">
        <v>747</v>
      </c>
      <c r="B71" t="s">
        <v>263</v>
      </c>
      <c r="C71" t="s">
        <v>2</v>
      </c>
      <c r="D71" t="s">
        <v>8</v>
      </c>
      <c r="E71" t="s">
        <v>157</v>
      </c>
      <c r="F71" s="2">
        <v>2055115000</v>
      </c>
      <c r="G71" s="2">
        <v>0</v>
      </c>
      <c r="H71" s="2">
        <v>2055115000</v>
      </c>
      <c r="I71" s="2">
        <v>5782700</v>
      </c>
      <c r="J71" s="2">
        <v>0</v>
      </c>
      <c r="K71" s="2">
        <v>5782700</v>
      </c>
      <c r="L71" s="2">
        <v>4960654</v>
      </c>
      <c r="M71" s="2">
        <v>0</v>
      </c>
      <c r="N71" s="2">
        <v>4960654</v>
      </c>
      <c r="O71" s="15">
        <v>0.1</v>
      </c>
      <c r="P71" s="2">
        <v>0</v>
      </c>
      <c r="Q71" s="13">
        <v>0.3</v>
      </c>
      <c r="R71" s="15">
        <v>0</v>
      </c>
      <c r="S71" s="2">
        <v>1488196.2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1488196.2</v>
      </c>
      <c r="AD71" s="4">
        <f t="shared" si="1"/>
        <v>1488196.2</v>
      </c>
      <c r="AE71" t="s">
        <v>33</v>
      </c>
      <c r="AF71"/>
      <c r="AG71" s="18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E71"/>
      <c r="BF71"/>
      <c r="BG71"/>
      <c r="BH71"/>
      <c r="BI71"/>
      <c r="BJ71"/>
      <c r="BK71"/>
      <c r="BL71"/>
      <c r="BM71"/>
      <c r="BN71"/>
      <c r="BO71"/>
      <c r="BP71"/>
      <c r="BQ71"/>
    </row>
    <row r="72" spans="1:69" x14ac:dyDescent="0.25">
      <c r="A72" s="20">
        <v>757</v>
      </c>
      <c r="B72" t="s">
        <v>264</v>
      </c>
      <c r="C72" t="s">
        <v>9</v>
      </c>
      <c r="D72" t="s">
        <v>367</v>
      </c>
      <c r="E72" t="s">
        <v>158</v>
      </c>
      <c r="F72" s="2">
        <v>2125628000</v>
      </c>
      <c r="G72" s="2">
        <v>0</v>
      </c>
      <c r="H72" s="2">
        <v>2125628000</v>
      </c>
      <c r="I72" s="2">
        <v>6702050</v>
      </c>
      <c r="J72" s="2">
        <v>0</v>
      </c>
      <c r="K72" s="2">
        <v>6702050</v>
      </c>
      <c r="L72" s="2">
        <v>5851798.7999999998</v>
      </c>
      <c r="M72" s="2">
        <v>0</v>
      </c>
      <c r="N72" s="2">
        <v>5851798.7999999998</v>
      </c>
      <c r="O72" s="15">
        <v>0</v>
      </c>
      <c r="P72" s="2">
        <v>0</v>
      </c>
      <c r="Q72" s="13">
        <v>0</v>
      </c>
      <c r="R72" s="15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0</v>
      </c>
      <c r="AD72" s="4">
        <f t="shared" si="1"/>
        <v>0</v>
      </c>
      <c r="AE72" t="s">
        <v>70</v>
      </c>
      <c r="AF72"/>
      <c r="AG72" s="18"/>
      <c r="AK72"/>
      <c r="AL72"/>
      <c r="AM72"/>
      <c r="AN72"/>
      <c r="AO72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</row>
    <row r="73" spans="1:69" x14ac:dyDescent="0.25">
      <c r="A73" s="20">
        <v>760</v>
      </c>
      <c r="B73" t="s">
        <v>264</v>
      </c>
      <c r="C73" t="s">
        <v>9</v>
      </c>
      <c r="D73" t="s">
        <v>368</v>
      </c>
      <c r="E73" t="s">
        <v>159</v>
      </c>
      <c r="F73" s="2">
        <v>35110604000</v>
      </c>
      <c r="G73" s="2">
        <v>0</v>
      </c>
      <c r="H73" s="2">
        <v>35110604000</v>
      </c>
      <c r="I73" s="2">
        <v>65466889</v>
      </c>
      <c r="J73" s="2">
        <v>0</v>
      </c>
      <c r="K73" s="2">
        <v>65466889</v>
      </c>
      <c r="L73" s="2">
        <v>51422647.399999999</v>
      </c>
      <c r="M73" s="2">
        <v>0</v>
      </c>
      <c r="N73" s="2">
        <v>51422647.399999999</v>
      </c>
      <c r="O73" s="15">
        <v>0.1</v>
      </c>
      <c r="P73" s="2">
        <v>0</v>
      </c>
      <c r="Q73" s="13">
        <v>0.15</v>
      </c>
      <c r="R73" s="15">
        <v>0</v>
      </c>
      <c r="S73" s="2">
        <v>7713397.1100000003</v>
      </c>
      <c r="T73" s="2">
        <v>3000000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10713397.109999999</v>
      </c>
      <c r="AD73" s="4">
        <f t="shared" si="1"/>
        <v>10713397.109999999</v>
      </c>
      <c r="AE73" t="s">
        <v>39</v>
      </c>
      <c r="AF73"/>
      <c r="AG73" s="18"/>
      <c r="AK73"/>
      <c r="AL73"/>
      <c r="AM73"/>
      <c r="AN73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</row>
    <row r="74" spans="1:69" x14ac:dyDescent="0.25">
      <c r="A74" s="20">
        <v>785</v>
      </c>
      <c r="B74" t="s">
        <v>264</v>
      </c>
      <c r="C74" t="s">
        <v>9</v>
      </c>
      <c r="D74" t="s">
        <v>367</v>
      </c>
      <c r="E74" t="s">
        <v>160</v>
      </c>
      <c r="F74" s="2">
        <v>65534120500</v>
      </c>
      <c r="G74" s="2">
        <v>0</v>
      </c>
      <c r="H74" s="2">
        <v>65534120500</v>
      </c>
      <c r="I74" s="2">
        <v>107015127</v>
      </c>
      <c r="J74" s="2">
        <v>0</v>
      </c>
      <c r="K74" s="2">
        <v>107015127</v>
      </c>
      <c r="L74" s="2">
        <v>80801478.799999997</v>
      </c>
      <c r="M74" s="2">
        <v>0</v>
      </c>
      <c r="N74" s="2">
        <v>80801478.799999997</v>
      </c>
      <c r="O74" s="15">
        <v>0.1</v>
      </c>
      <c r="P74" s="2">
        <v>0</v>
      </c>
      <c r="Q74" s="13">
        <v>0.2</v>
      </c>
      <c r="R74" s="15">
        <v>0</v>
      </c>
      <c r="S74" s="2">
        <v>16160295.76</v>
      </c>
      <c r="T74" s="2">
        <v>4000000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20160295.760000002</v>
      </c>
      <c r="AD74" s="4">
        <f t="shared" si="1"/>
        <v>20160295.760000002</v>
      </c>
      <c r="AE74" t="s">
        <v>35</v>
      </c>
      <c r="AF74"/>
      <c r="AG74" s="18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E74"/>
      <c r="BF74"/>
      <c r="BG74"/>
      <c r="BH74"/>
      <c r="BI74"/>
      <c r="BJ74"/>
      <c r="BK74"/>
      <c r="BL74"/>
      <c r="BM74"/>
      <c r="BN74"/>
      <c r="BO74"/>
      <c r="BP74"/>
      <c r="BQ74"/>
    </row>
    <row r="75" spans="1:69" x14ac:dyDescent="0.25">
      <c r="A75" s="20">
        <v>790</v>
      </c>
      <c r="B75" t="s">
        <v>264</v>
      </c>
      <c r="C75" t="s">
        <v>9</v>
      </c>
      <c r="D75" t="s">
        <v>15</v>
      </c>
      <c r="E75" t="s">
        <v>30</v>
      </c>
      <c r="F75" s="2">
        <v>2266235000</v>
      </c>
      <c r="G75" s="2">
        <v>0</v>
      </c>
      <c r="H75" s="2">
        <v>2266235000</v>
      </c>
      <c r="I75" s="2">
        <v>7396989</v>
      </c>
      <c r="J75" s="2">
        <v>0</v>
      </c>
      <c r="K75" s="2">
        <v>7396989</v>
      </c>
      <c r="L75" s="2">
        <v>6490495</v>
      </c>
      <c r="M75" s="2">
        <v>0</v>
      </c>
      <c r="N75" s="2">
        <v>6490495</v>
      </c>
      <c r="O75" s="15">
        <v>0</v>
      </c>
      <c r="P75" s="2">
        <v>0</v>
      </c>
      <c r="Q75" s="13">
        <v>0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17</v>
      </c>
      <c r="AF75"/>
      <c r="AG75" s="18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E75"/>
      <c r="BF75"/>
      <c r="BG75"/>
      <c r="BH75"/>
      <c r="BI75"/>
      <c r="BJ75"/>
      <c r="BK75"/>
      <c r="BL75"/>
      <c r="BM75"/>
      <c r="BN75"/>
      <c r="BO75"/>
      <c r="BP75"/>
      <c r="BQ75"/>
    </row>
    <row r="76" spans="1:69" x14ac:dyDescent="0.25">
      <c r="A76" s="20">
        <v>803</v>
      </c>
      <c r="B76" t="s">
        <v>264</v>
      </c>
      <c r="C76" t="s">
        <v>9</v>
      </c>
      <c r="D76" t="s">
        <v>27</v>
      </c>
      <c r="E76" t="s">
        <v>161</v>
      </c>
      <c r="F76" s="2">
        <v>12370870000</v>
      </c>
      <c r="G76" s="2">
        <v>0</v>
      </c>
      <c r="H76" s="2">
        <v>12370870000</v>
      </c>
      <c r="I76" s="2">
        <v>20014265</v>
      </c>
      <c r="J76" s="2">
        <v>0</v>
      </c>
      <c r="K76" s="2">
        <v>20014265</v>
      </c>
      <c r="L76" s="2">
        <v>15065917</v>
      </c>
      <c r="M76" s="2">
        <v>0</v>
      </c>
      <c r="N76" s="2">
        <v>15065917</v>
      </c>
      <c r="O76" s="15">
        <v>0.1</v>
      </c>
      <c r="P76" s="2">
        <v>0</v>
      </c>
      <c r="Q76" s="13">
        <v>0.1</v>
      </c>
      <c r="R76" s="15">
        <v>0</v>
      </c>
      <c r="S76" s="2">
        <v>1506591.7</v>
      </c>
      <c r="T76" s="2">
        <v>1000000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2506591.7000000002</v>
      </c>
      <c r="AD76" s="4">
        <f t="shared" si="1"/>
        <v>2506591.7000000002</v>
      </c>
      <c r="AE76" t="s">
        <v>32</v>
      </c>
      <c r="AF76"/>
      <c r="AG76" s="18"/>
      <c r="AK76"/>
      <c r="AL76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</row>
    <row r="77" spans="1:69" x14ac:dyDescent="0.25">
      <c r="A77" s="20">
        <v>805</v>
      </c>
      <c r="B77" t="s">
        <v>264</v>
      </c>
      <c r="C77" t="s">
        <v>9</v>
      </c>
      <c r="D77" t="s">
        <v>27</v>
      </c>
      <c r="E77" t="s">
        <v>162</v>
      </c>
      <c r="F77" s="2">
        <v>52531206000</v>
      </c>
      <c r="G77" s="2">
        <v>0</v>
      </c>
      <c r="H77" s="2">
        <v>52531206000</v>
      </c>
      <c r="I77" s="2">
        <v>95474006</v>
      </c>
      <c r="J77" s="2">
        <v>0</v>
      </c>
      <c r="K77" s="2">
        <v>95474006</v>
      </c>
      <c r="L77" s="2">
        <v>74461523.599999994</v>
      </c>
      <c r="M77" s="2">
        <v>0</v>
      </c>
      <c r="N77" s="2">
        <v>74461523.599999994</v>
      </c>
      <c r="O77" s="15">
        <v>0.1</v>
      </c>
      <c r="P77" s="2">
        <v>0</v>
      </c>
      <c r="Q77" s="13">
        <v>0.2</v>
      </c>
      <c r="R77" s="15">
        <v>0</v>
      </c>
      <c r="S77" s="2">
        <v>14892304.720000001</v>
      </c>
      <c r="T77" s="2">
        <v>4000000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18892304.719999999</v>
      </c>
      <c r="AD77" s="4">
        <f t="shared" si="1"/>
        <v>18892304.719999999</v>
      </c>
      <c r="AE77" t="s">
        <v>28</v>
      </c>
      <c r="AF77"/>
      <c r="AG77" s="18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E77"/>
      <c r="BF77"/>
      <c r="BG77"/>
      <c r="BH77"/>
      <c r="BI77"/>
      <c r="BJ77"/>
      <c r="BK77"/>
      <c r="BL77"/>
      <c r="BM77"/>
      <c r="BN77"/>
      <c r="BO77"/>
      <c r="BP77"/>
      <c r="BQ77"/>
    </row>
    <row r="78" spans="1:69" x14ac:dyDescent="0.25">
      <c r="A78" s="20">
        <v>809</v>
      </c>
      <c r="B78" t="s">
        <v>264</v>
      </c>
      <c r="C78" t="s">
        <v>2</v>
      </c>
      <c r="D78" t="s">
        <v>8</v>
      </c>
      <c r="E78" t="s">
        <v>163</v>
      </c>
      <c r="F78" s="2">
        <v>29015694000</v>
      </c>
      <c r="G78" s="2">
        <v>2316540000</v>
      </c>
      <c r="H78" s="2">
        <v>26699154000</v>
      </c>
      <c r="I78" s="2">
        <v>46391075</v>
      </c>
      <c r="J78" s="2">
        <v>4248366</v>
      </c>
      <c r="K78" s="2">
        <v>42142709</v>
      </c>
      <c r="L78" s="2">
        <v>34784797.399999999</v>
      </c>
      <c r="M78" s="2">
        <v>3321750</v>
      </c>
      <c r="N78" s="2">
        <v>31463047.399999999</v>
      </c>
      <c r="O78" s="15">
        <v>0.1</v>
      </c>
      <c r="P78" s="2">
        <v>332175</v>
      </c>
      <c r="Q78" s="13">
        <v>0.15</v>
      </c>
      <c r="R78" s="15">
        <v>0</v>
      </c>
      <c r="S78" s="2">
        <v>4719457.1100000003</v>
      </c>
      <c r="T78" s="2">
        <v>3000000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8051632.1100000003</v>
      </c>
      <c r="AD78" s="4">
        <f t="shared" si="1"/>
        <v>8051632.1100000003</v>
      </c>
      <c r="AE78" t="s">
        <v>33</v>
      </c>
      <c r="AF78"/>
      <c r="AG78" s="1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E78"/>
      <c r="BF78"/>
      <c r="BG78"/>
      <c r="BH78"/>
      <c r="BI78"/>
      <c r="BJ78"/>
      <c r="BK78"/>
      <c r="BL78"/>
      <c r="BM78"/>
      <c r="BN78"/>
      <c r="BO78"/>
      <c r="BP78"/>
      <c r="BQ78"/>
    </row>
    <row r="79" spans="1:69" x14ac:dyDescent="0.25">
      <c r="A79" s="20">
        <v>810</v>
      </c>
      <c r="B79" t="s">
        <v>264</v>
      </c>
      <c r="C79" t="s">
        <v>2</v>
      </c>
      <c r="D79" t="s">
        <v>4</v>
      </c>
      <c r="E79" t="s">
        <v>164</v>
      </c>
      <c r="F79" s="2">
        <v>94162090000</v>
      </c>
      <c r="G79" s="2">
        <v>24926833000</v>
      </c>
      <c r="H79" s="2">
        <v>69235257000</v>
      </c>
      <c r="I79" s="2">
        <v>153037408</v>
      </c>
      <c r="J79" s="2">
        <v>38767767</v>
      </c>
      <c r="K79" s="2">
        <v>114269641</v>
      </c>
      <c r="L79" s="2">
        <v>115372572</v>
      </c>
      <c r="M79" s="2">
        <v>28797033.800000001</v>
      </c>
      <c r="N79" s="2">
        <v>86575538.200000003</v>
      </c>
      <c r="O79" s="15">
        <v>0.1</v>
      </c>
      <c r="P79" s="2">
        <v>2879703.38</v>
      </c>
      <c r="Q79" s="13">
        <v>0.25</v>
      </c>
      <c r="R79" s="15">
        <v>0</v>
      </c>
      <c r="S79" s="2">
        <v>21643884.550000001</v>
      </c>
      <c r="T79" s="2">
        <v>5000000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29523587.93</v>
      </c>
      <c r="AD79" s="4">
        <f t="shared" si="1"/>
        <v>29523587.93</v>
      </c>
      <c r="AE79" t="s">
        <v>277</v>
      </c>
      <c r="AF79"/>
      <c r="AG79" s="18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E79"/>
      <c r="BF79"/>
      <c r="BG79"/>
      <c r="BH79"/>
      <c r="BI79"/>
      <c r="BJ79"/>
      <c r="BK79"/>
      <c r="BL79"/>
      <c r="BM79"/>
      <c r="BN79"/>
      <c r="BO79"/>
      <c r="BP79"/>
      <c r="BQ79"/>
    </row>
    <row r="80" spans="1:69" x14ac:dyDescent="0.25">
      <c r="A80" s="20">
        <v>813</v>
      </c>
      <c r="B80" t="s">
        <v>264</v>
      </c>
      <c r="C80" t="s">
        <v>2</v>
      </c>
      <c r="D80" t="s">
        <v>4</v>
      </c>
      <c r="E80" t="s">
        <v>165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6</v>
      </c>
      <c r="AF80"/>
      <c r="AG80" s="18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E80"/>
      <c r="BF80"/>
      <c r="BG80"/>
      <c r="BH80"/>
      <c r="BI80"/>
      <c r="BJ80"/>
      <c r="BK80"/>
      <c r="BL80"/>
      <c r="BM80"/>
      <c r="BN80"/>
      <c r="BO80"/>
      <c r="BP80"/>
      <c r="BQ80"/>
    </row>
    <row r="81" spans="1:69" x14ac:dyDescent="0.25">
      <c r="A81" s="20">
        <v>825</v>
      </c>
      <c r="B81" t="s">
        <v>264</v>
      </c>
      <c r="C81" t="s">
        <v>2</v>
      </c>
      <c r="D81" t="s">
        <v>283</v>
      </c>
      <c r="E81" t="s">
        <v>167</v>
      </c>
      <c r="F81" s="2">
        <v>24915378000</v>
      </c>
      <c r="G81" s="2">
        <v>16333337000</v>
      </c>
      <c r="H81" s="2">
        <v>8582041000</v>
      </c>
      <c r="I81" s="2">
        <v>48934067</v>
      </c>
      <c r="J81" s="2">
        <v>27981990</v>
      </c>
      <c r="K81" s="2">
        <v>20952077</v>
      </c>
      <c r="L81" s="2">
        <v>38967915.799999997</v>
      </c>
      <c r="M81" s="2">
        <v>21448655.199999999</v>
      </c>
      <c r="N81" s="2">
        <v>17519260.600000001</v>
      </c>
      <c r="O81" s="15">
        <v>0.1</v>
      </c>
      <c r="P81" s="2">
        <v>2144865.52</v>
      </c>
      <c r="Q81" s="13">
        <v>0.15</v>
      </c>
      <c r="R81" s="15">
        <v>0</v>
      </c>
      <c r="S81" s="2">
        <v>2627889.09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7772754.6100000003</v>
      </c>
      <c r="AD81" s="4">
        <f t="shared" si="1"/>
        <v>7772754.6100000003</v>
      </c>
      <c r="AE81" t="s">
        <v>43</v>
      </c>
      <c r="AF81"/>
      <c r="AG81" s="18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E81"/>
      <c r="BF81"/>
      <c r="BG81"/>
      <c r="BH81"/>
      <c r="BI81"/>
      <c r="BJ81"/>
      <c r="BK81"/>
      <c r="BL81"/>
      <c r="BM81"/>
      <c r="BN81"/>
      <c r="BO81"/>
      <c r="BP81"/>
      <c r="BQ81"/>
    </row>
    <row r="82" spans="1:69" x14ac:dyDescent="0.25">
      <c r="A82" s="20">
        <v>849</v>
      </c>
      <c r="B82" t="s">
        <v>264</v>
      </c>
      <c r="C82" t="s">
        <v>2</v>
      </c>
      <c r="D82" t="s">
        <v>283</v>
      </c>
      <c r="E82" t="s">
        <v>168</v>
      </c>
      <c r="F82" s="2">
        <v>14682961000</v>
      </c>
      <c r="G82" s="2">
        <v>4197526000</v>
      </c>
      <c r="H82" s="2">
        <v>10485435000</v>
      </c>
      <c r="I82" s="2">
        <v>37113729</v>
      </c>
      <c r="J82" s="2">
        <v>8656259</v>
      </c>
      <c r="K82" s="2">
        <v>28457470</v>
      </c>
      <c r="L82" s="2">
        <v>31240544.600000001</v>
      </c>
      <c r="M82" s="2">
        <v>6977248.5999999996</v>
      </c>
      <c r="N82" s="2">
        <v>24263296</v>
      </c>
      <c r="O82" s="15">
        <v>0.1</v>
      </c>
      <c r="P82" s="2">
        <v>697724.86</v>
      </c>
      <c r="Q82" s="13">
        <v>0.15</v>
      </c>
      <c r="R82" s="15">
        <v>0</v>
      </c>
      <c r="S82" s="2">
        <v>3639494.4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7337219.2599999998</v>
      </c>
      <c r="AD82" s="4">
        <f t="shared" si="1"/>
        <v>7337219.2599999998</v>
      </c>
      <c r="AE82" t="s">
        <v>43</v>
      </c>
      <c r="AF82"/>
      <c r="AG82" s="18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E82"/>
      <c r="BF82"/>
      <c r="BG82"/>
      <c r="BH82"/>
      <c r="BI82"/>
      <c r="BJ82"/>
      <c r="BK82"/>
      <c r="BL82"/>
      <c r="BM82"/>
      <c r="BN82"/>
      <c r="BO82"/>
      <c r="BP82"/>
      <c r="BQ82"/>
    </row>
    <row r="83" spans="1:69" x14ac:dyDescent="0.25">
      <c r="A83" s="20">
        <v>851</v>
      </c>
      <c r="B83" t="s">
        <v>263</v>
      </c>
      <c r="C83" t="s">
        <v>2</v>
      </c>
      <c r="D83" t="s">
        <v>284</v>
      </c>
      <c r="E83" t="s">
        <v>169</v>
      </c>
      <c r="F83" s="2">
        <v>42558222000</v>
      </c>
      <c r="G83" s="2">
        <v>0</v>
      </c>
      <c r="H83" s="2">
        <v>42558222000</v>
      </c>
      <c r="I83" s="2">
        <v>68218645</v>
      </c>
      <c r="J83" s="2">
        <v>0</v>
      </c>
      <c r="K83" s="2">
        <v>68218645</v>
      </c>
      <c r="L83" s="2">
        <v>51195356.200000003</v>
      </c>
      <c r="M83" s="2">
        <v>0</v>
      </c>
      <c r="N83" s="2">
        <v>51195356.200000003</v>
      </c>
      <c r="O83" s="15">
        <v>0.1</v>
      </c>
      <c r="P83" s="2">
        <v>0</v>
      </c>
      <c r="Q83" s="13">
        <v>0.3</v>
      </c>
      <c r="R83" s="15">
        <v>0</v>
      </c>
      <c r="S83" s="2">
        <v>15358606.859999999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15358606.859999999</v>
      </c>
      <c r="AD83" s="4">
        <f t="shared" si="1"/>
        <v>15358606.859999999</v>
      </c>
      <c r="AE83" t="s">
        <v>192</v>
      </c>
      <c r="AF83"/>
      <c r="AG83" s="18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E83"/>
      <c r="BF83"/>
      <c r="BG83"/>
      <c r="BH83"/>
      <c r="BI83"/>
      <c r="BJ83"/>
      <c r="BK83"/>
      <c r="BL83"/>
      <c r="BM83"/>
      <c r="BN83"/>
      <c r="BO83"/>
      <c r="BP83"/>
      <c r="BQ83"/>
    </row>
    <row r="84" spans="1:69" x14ac:dyDescent="0.25">
      <c r="A84" s="20">
        <v>853</v>
      </c>
      <c r="B84" t="s">
        <v>264</v>
      </c>
      <c r="C84" t="s">
        <v>2</v>
      </c>
      <c r="D84" t="s">
        <v>8</v>
      </c>
      <c r="E84" t="s">
        <v>170</v>
      </c>
      <c r="F84" s="2">
        <v>3673316000</v>
      </c>
      <c r="G84" s="2">
        <v>42660000</v>
      </c>
      <c r="H84" s="2">
        <v>3630656000</v>
      </c>
      <c r="I84" s="2">
        <v>10056286</v>
      </c>
      <c r="J84" s="2">
        <v>149314</v>
      </c>
      <c r="K84" s="2">
        <v>9906972</v>
      </c>
      <c r="L84" s="2">
        <v>8586959.5999999996</v>
      </c>
      <c r="M84" s="2">
        <v>132250</v>
      </c>
      <c r="N84" s="2">
        <v>8454709.5999999996</v>
      </c>
      <c r="O84" s="15">
        <v>0</v>
      </c>
      <c r="P84" s="2">
        <v>0</v>
      </c>
      <c r="Q84" s="13">
        <v>0</v>
      </c>
      <c r="R84" s="15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0</v>
      </c>
      <c r="AD84" s="4">
        <f t="shared" si="1"/>
        <v>0</v>
      </c>
      <c r="AE84" t="s">
        <v>46</v>
      </c>
      <c r="AF84"/>
      <c r="AG84" s="18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E84"/>
      <c r="BF84"/>
      <c r="BG84"/>
      <c r="BH84"/>
      <c r="BI84"/>
      <c r="BJ84"/>
      <c r="BK84"/>
      <c r="BL84"/>
      <c r="BM84"/>
      <c r="BN84"/>
      <c r="BO84"/>
      <c r="BP84"/>
      <c r="BQ84"/>
    </row>
    <row r="85" spans="1:69" x14ac:dyDescent="0.25">
      <c r="A85" s="20">
        <v>865</v>
      </c>
      <c r="B85" t="s">
        <v>263</v>
      </c>
      <c r="C85" t="s">
        <v>2</v>
      </c>
      <c r="D85" t="s">
        <v>8</v>
      </c>
      <c r="E85" t="s">
        <v>171</v>
      </c>
      <c r="F85" s="2">
        <v>1942478000</v>
      </c>
      <c r="G85" s="2">
        <v>137400000</v>
      </c>
      <c r="H85" s="2">
        <v>1805078000</v>
      </c>
      <c r="I85" s="2">
        <v>4592736</v>
      </c>
      <c r="J85" s="2">
        <v>480901</v>
      </c>
      <c r="K85" s="2">
        <v>4111835</v>
      </c>
      <c r="L85" s="2">
        <v>3815744.8</v>
      </c>
      <c r="M85" s="2">
        <v>425941</v>
      </c>
      <c r="N85" s="2">
        <v>3389803.8</v>
      </c>
      <c r="O85" s="15">
        <v>0.1</v>
      </c>
      <c r="P85" s="2">
        <v>42594.1</v>
      </c>
      <c r="Q85" s="13">
        <v>0.3</v>
      </c>
      <c r="R85" s="15">
        <v>0</v>
      </c>
      <c r="S85" s="2">
        <v>1016941.14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1059535.24</v>
      </c>
      <c r="AD85" s="4">
        <f t="shared" si="1"/>
        <v>1059535.24</v>
      </c>
      <c r="AE85" t="s">
        <v>42</v>
      </c>
      <c r="AF85"/>
      <c r="AG85" s="18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E85"/>
      <c r="BF85"/>
      <c r="BG85"/>
      <c r="BH85"/>
      <c r="BI85"/>
      <c r="BJ85"/>
      <c r="BK85"/>
      <c r="BL85"/>
      <c r="BM85"/>
      <c r="BN85"/>
      <c r="BO85"/>
      <c r="BP85"/>
      <c r="BQ85"/>
    </row>
    <row r="86" spans="1:69" s="32" customFormat="1" x14ac:dyDescent="0.25">
      <c r="A86" s="20">
        <v>878</v>
      </c>
      <c r="B86" t="s">
        <v>264</v>
      </c>
      <c r="C86" t="s">
        <v>2</v>
      </c>
      <c r="D86" t="s">
        <v>8</v>
      </c>
      <c r="E86" t="s">
        <v>172</v>
      </c>
      <c r="F86" s="2">
        <v>21458336000</v>
      </c>
      <c r="G86" s="2">
        <v>687430000</v>
      </c>
      <c r="H86" s="2">
        <v>20770906000</v>
      </c>
      <c r="I86" s="2">
        <v>41382980</v>
      </c>
      <c r="J86" s="2">
        <v>2334007</v>
      </c>
      <c r="K86" s="2">
        <v>39048973</v>
      </c>
      <c r="L86" s="2">
        <v>32799645.600000001</v>
      </c>
      <c r="M86" s="2">
        <v>2059035</v>
      </c>
      <c r="N86" s="2">
        <v>30740610.600000001</v>
      </c>
      <c r="O86" s="15">
        <v>0.1</v>
      </c>
      <c r="P86" s="2">
        <v>205903.5</v>
      </c>
      <c r="Q86" s="13">
        <v>0.15</v>
      </c>
      <c r="R86" s="15">
        <v>0</v>
      </c>
      <c r="S86" s="2">
        <v>4611091.59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7816995.0899999999</v>
      </c>
      <c r="AC86" s="4"/>
      <c r="AD86" s="4">
        <f t="shared" si="1"/>
        <v>7816995.0899999999</v>
      </c>
      <c r="AE86" t="s">
        <v>38</v>
      </c>
      <c r="AF86"/>
      <c r="AG86" s="18"/>
      <c r="AH86" s="4"/>
      <c r="AI86" s="4"/>
      <c r="AJ86" s="4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</row>
    <row r="87" spans="1:69" x14ac:dyDescent="0.25">
      <c r="A87" s="20">
        <v>883</v>
      </c>
      <c r="B87" t="s">
        <v>263</v>
      </c>
      <c r="C87" t="s">
        <v>9</v>
      </c>
      <c r="D87" t="s">
        <v>15</v>
      </c>
      <c r="E87" t="s">
        <v>173</v>
      </c>
      <c r="F87" s="2">
        <v>143910000</v>
      </c>
      <c r="G87" s="2">
        <v>0</v>
      </c>
      <c r="H87" s="2">
        <v>143910000</v>
      </c>
      <c r="I87" s="2">
        <v>447975</v>
      </c>
      <c r="J87" s="2">
        <v>0</v>
      </c>
      <c r="K87" s="2">
        <v>447975</v>
      </c>
      <c r="L87" s="2">
        <v>390411</v>
      </c>
      <c r="M87" s="2">
        <v>0</v>
      </c>
      <c r="N87" s="2">
        <v>390411</v>
      </c>
      <c r="O87" s="15">
        <v>0.1</v>
      </c>
      <c r="P87" s="2">
        <v>0</v>
      </c>
      <c r="Q87" s="13">
        <v>0.3</v>
      </c>
      <c r="R87" s="15">
        <v>0</v>
      </c>
      <c r="S87" s="2">
        <v>117123.3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117123.3</v>
      </c>
      <c r="AD87" s="4">
        <f t="shared" si="1"/>
        <v>117123.3</v>
      </c>
      <c r="AE87" t="s">
        <v>17</v>
      </c>
      <c r="AF87"/>
      <c r="AG87" s="18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E87"/>
      <c r="BF87"/>
      <c r="BG87"/>
      <c r="BH87"/>
      <c r="BI87"/>
      <c r="BJ87"/>
      <c r="BK87"/>
      <c r="BL87"/>
      <c r="BM87"/>
      <c r="BN87"/>
      <c r="BO87"/>
      <c r="BP87"/>
      <c r="BQ87"/>
    </row>
    <row r="88" spans="1:69" x14ac:dyDescent="0.25">
      <c r="A88" s="20">
        <v>892</v>
      </c>
      <c r="B88" t="s">
        <v>264</v>
      </c>
      <c r="C88" t="s">
        <v>9</v>
      </c>
      <c r="D88" t="s">
        <v>15</v>
      </c>
      <c r="E88" t="s">
        <v>174</v>
      </c>
      <c r="F88" s="2">
        <v>22470346000</v>
      </c>
      <c r="G88" s="2">
        <v>0</v>
      </c>
      <c r="H88" s="2">
        <v>22470346000</v>
      </c>
      <c r="I88" s="2">
        <v>44160586</v>
      </c>
      <c r="J88" s="2">
        <v>0</v>
      </c>
      <c r="K88" s="2">
        <v>44160586</v>
      </c>
      <c r="L88" s="2">
        <v>35172447.600000001</v>
      </c>
      <c r="M88" s="2">
        <v>0</v>
      </c>
      <c r="N88" s="2">
        <v>35172447.600000001</v>
      </c>
      <c r="O88" s="15">
        <v>0.1</v>
      </c>
      <c r="P88" s="2">
        <v>0</v>
      </c>
      <c r="Q88" s="13">
        <v>0.15</v>
      </c>
      <c r="R88" s="15">
        <v>0</v>
      </c>
      <c r="S88" s="2">
        <v>5275867.1399999997</v>
      </c>
      <c r="T88" s="2">
        <v>3000000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8275867.1399999997</v>
      </c>
      <c r="AD88" s="4">
        <f t="shared" si="1"/>
        <v>8275867.1399999997</v>
      </c>
      <c r="AE88" t="s">
        <v>31</v>
      </c>
      <c r="AF88"/>
      <c r="AG88" s="1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E88"/>
      <c r="BF88"/>
      <c r="BG88"/>
      <c r="BH88"/>
      <c r="BI88"/>
      <c r="BJ88"/>
      <c r="BK88"/>
      <c r="BL88"/>
      <c r="BM88"/>
      <c r="BN88"/>
      <c r="BO88"/>
      <c r="BP88"/>
      <c r="BQ88"/>
    </row>
    <row r="89" spans="1:69" s="32" customFormat="1" x14ac:dyDescent="0.25">
      <c r="A89" s="20">
        <v>910</v>
      </c>
      <c r="B89" t="s">
        <v>264</v>
      </c>
      <c r="C89" t="s">
        <v>2</v>
      </c>
      <c r="D89" t="s">
        <v>8</v>
      </c>
      <c r="E89" t="s">
        <v>175</v>
      </c>
      <c r="F89" s="2">
        <v>1150177000</v>
      </c>
      <c r="G89" s="2">
        <v>0</v>
      </c>
      <c r="H89" s="2">
        <v>1150177000</v>
      </c>
      <c r="I89" s="2">
        <v>3918723</v>
      </c>
      <c r="J89" s="2">
        <v>0</v>
      </c>
      <c r="K89" s="2">
        <v>3918723</v>
      </c>
      <c r="L89" s="2">
        <v>3458652.2</v>
      </c>
      <c r="M89" s="2">
        <v>0</v>
      </c>
      <c r="N89" s="2">
        <v>3458652.2</v>
      </c>
      <c r="O89" s="15">
        <v>0</v>
      </c>
      <c r="P89" s="2">
        <v>0</v>
      </c>
      <c r="Q89" s="13">
        <v>0</v>
      </c>
      <c r="R89" s="15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0</v>
      </c>
      <c r="AC89" s="4"/>
      <c r="AD89" s="4">
        <f t="shared" si="1"/>
        <v>0</v>
      </c>
      <c r="AE89" t="s">
        <v>50</v>
      </c>
      <c r="AF89"/>
      <c r="AG89" s="18"/>
      <c r="AH89" s="4"/>
      <c r="AI89" s="4"/>
      <c r="AJ89" s="4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</row>
    <row r="90" spans="1:69" x14ac:dyDescent="0.25">
      <c r="A90" s="20">
        <v>913</v>
      </c>
      <c r="B90" t="s">
        <v>264</v>
      </c>
      <c r="C90" t="s">
        <v>9</v>
      </c>
      <c r="D90" t="s">
        <v>367</v>
      </c>
      <c r="E90" t="s">
        <v>176</v>
      </c>
      <c r="F90" s="2">
        <v>70176705000</v>
      </c>
      <c r="G90" s="2">
        <v>0</v>
      </c>
      <c r="H90" s="2">
        <v>70176705000</v>
      </c>
      <c r="I90" s="2">
        <v>107545971</v>
      </c>
      <c r="J90" s="2">
        <v>0</v>
      </c>
      <c r="K90" s="2">
        <v>107545971</v>
      </c>
      <c r="L90" s="2">
        <v>79475289</v>
      </c>
      <c r="M90" s="2">
        <v>0</v>
      </c>
      <c r="N90" s="2">
        <v>79475289</v>
      </c>
      <c r="O90" s="15">
        <v>0.1</v>
      </c>
      <c r="P90" s="2">
        <v>0</v>
      </c>
      <c r="Q90" s="13">
        <v>0.2</v>
      </c>
      <c r="R90" s="15">
        <v>0</v>
      </c>
      <c r="S90" s="2">
        <v>15895057.800000001</v>
      </c>
      <c r="T90" s="2">
        <v>4000000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19895057.800000001</v>
      </c>
      <c r="AD90" s="4">
        <f t="shared" si="1"/>
        <v>19895057.800000001</v>
      </c>
      <c r="AE90" t="s">
        <v>70</v>
      </c>
      <c r="AF90"/>
      <c r="AG90" s="18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E90"/>
      <c r="BF90"/>
      <c r="BG90"/>
      <c r="BH90"/>
      <c r="BI90"/>
      <c r="BJ90"/>
      <c r="BK90"/>
      <c r="BL90"/>
      <c r="BM90"/>
      <c r="BN90"/>
      <c r="BO90"/>
      <c r="BP90"/>
      <c r="BQ90"/>
    </row>
    <row r="91" spans="1:69" x14ac:dyDescent="0.25">
      <c r="A91" s="20">
        <v>916</v>
      </c>
      <c r="B91" t="s">
        <v>264</v>
      </c>
      <c r="C91" t="s">
        <v>9</v>
      </c>
      <c r="D91" t="s">
        <v>27</v>
      </c>
      <c r="E91" t="s">
        <v>177</v>
      </c>
      <c r="F91" s="2">
        <v>20405890000</v>
      </c>
      <c r="G91" s="2">
        <v>0</v>
      </c>
      <c r="H91" s="2">
        <v>20405890000</v>
      </c>
      <c r="I91" s="2">
        <v>41404118</v>
      </c>
      <c r="J91" s="2">
        <v>0</v>
      </c>
      <c r="K91" s="2">
        <v>41404118</v>
      </c>
      <c r="L91" s="2">
        <v>33241762</v>
      </c>
      <c r="M91" s="2">
        <v>0</v>
      </c>
      <c r="N91" s="2">
        <v>33241762</v>
      </c>
      <c r="O91" s="15">
        <v>0.1</v>
      </c>
      <c r="P91" s="2">
        <v>0</v>
      </c>
      <c r="Q91" s="13">
        <v>0.15</v>
      </c>
      <c r="R91" s="15">
        <v>0</v>
      </c>
      <c r="S91" s="2">
        <v>4986264.3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7986264.2999999998</v>
      </c>
      <c r="AD91" s="4">
        <f t="shared" si="1"/>
        <v>7986264.2999999998</v>
      </c>
      <c r="AE91" t="s">
        <v>76</v>
      </c>
      <c r="AF91"/>
      <c r="AG91" s="18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E91"/>
      <c r="BF91"/>
      <c r="BG91"/>
      <c r="BH91"/>
      <c r="BI91"/>
      <c r="BJ91"/>
      <c r="BK91"/>
      <c r="BL91"/>
      <c r="BM91"/>
      <c r="BN91"/>
      <c r="BO91"/>
      <c r="BP91"/>
      <c r="BQ91"/>
    </row>
    <row r="92" spans="1:69" x14ac:dyDescent="0.25">
      <c r="A92" s="20">
        <v>923</v>
      </c>
      <c r="B92" t="s">
        <v>263</v>
      </c>
      <c r="C92" t="s">
        <v>2</v>
      </c>
      <c r="D92" t="s">
        <v>200</v>
      </c>
      <c r="E92" t="s">
        <v>195</v>
      </c>
      <c r="F92" s="2">
        <v>6495517000</v>
      </c>
      <c r="G92" s="2">
        <v>0</v>
      </c>
      <c r="H92" s="2">
        <v>6495517000</v>
      </c>
      <c r="I92" s="2">
        <v>14458836</v>
      </c>
      <c r="J92" s="2">
        <v>0</v>
      </c>
      <c r="K92" s="2">
        <v>14458836</v>
      </c>
      <c r="L92" s="2">
        <v>11860629.199999999</v>
      </c>
      <c r="M92" s="2">
        <v>0</v>
      </c>
      <c r="N92" s="2">
        <v>11860629.199999999</v>
      </c>
      <c r="O92" s="15">
        <v>0.1</v>
      </c>
      <c r="P92" s="2">
        <v>0</v>
      </c>
      <c r="Q92" s="13">
        <v>0.3</v>
      </c>
      <c r="R92" s="15">
        <v>0</v>
      </c>
      <c r="S92" s="2">
        <v>3558188.76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3558188.76</v>
      </c>
      <c r="AD92" s="4">
        <f t="shared" si="1"/>
        <v>3558188.76</v>
      </c>
      <c r="AE92" t="s">
        <v>241</v>
      </c>
      <c r="AF92"/>
      <c r="AG92" s="18"/>
      <c r="AK92"/>
      <c r="AL92"/>
      <c r="AM92"/>
      <c r="AN9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</row>
    <row r="93" spans="1:69" x14ac:dyDescent="0.25">
      <c r="A93" s="20">
        <v>924</v>
      </c>
      <c r="B93" t="s">
        <v>264</v>
      </c>
      <c r="C93" t="s">
        <v>9</v>
      </c>
      <c r="D93" t="s">
        <v>15</v>
      </c>
      <c r="E93" t="s">
        <v>178</v>
      </c>
      <c r="F93" s="2">
        <v>15529819000</v>
      </c>
      <c r="G93" s="2">
        <v>0</v>
      </c>
      <c r="H93" s="2">
        <v>15529819000</v>
      </c>
      <c r="I93" s="2">
        <v>30466085</v>
      </c>
      <c r="J93" s="2">
        <v>0</v>
      </c>
      <c r="K93" s="2">
        <v>30466085</v>
      </c>
      <c r="L93" s="2">
        <v>24254157.399999999</v>
      </c>
      <c r="M93" s="2">
        <v>0</v>
      </c>
      <c r="N93" s="2">
        <v>24254157.399999999</v>
      </c>
      <c r="O93" s="15">
        <v>0.1</v>
      </c>
      <c r="P93" s="2">
        <v>0</v>
      </c>
      <c r="Q93" s="13">
        <v>0.1</v>
      </c>
      <c r="R93" s="15">
        <v>0</v>
      </c>
      <c r="S93" s="2">
        <v>2425415.7400000002</v>
      </c>
      <c r="T93" s="2">
        <v>2000000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4425415.74</v>
      </c>
      <c r="AD93" s="4">
        <f t="shared" si="1"/>
        <v>4425415.74</v>
      </c>
      <c r="AE93" t="s">
        <v>17</v>
      </c>
      <c r="AF93"/>
      <c r="AG93" s="18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E93"/>
      <c r="BF93"/>
      <c r="BG93"/>
      <c r="BH93"/>
      <c r="BI93"/>
      <c r="BJ93"/>
      <c r="BK93"/>
      <c r="BL93"/>
      <c r="BM93"/>
      <c r="BN93"/>
      <c r="BO93"/>
      <c r="BP93"/>
      <c r="BQ93"/>
    </row>
    <row r="94" spans="1:69" x14ac:dyDescent="0.25">
      <c r="A94" s="20">
        <v>943</v>
      </c>
      <c r="B94" t="s">
        <v>264</v>
      </c>
      <c r="C94" t="s">
        <v>9</v>
      </c>
      <c r="D94" t="s">
        <v>15</v>
      </c>
      <c r="E94" t="s">
        <v>182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31</v>
      </c>
      <c r="AF94"/>
      <c r="AG94" s="18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E94"/>
      <c r="BF94"/>
      <c r="BG94"/>
      <c r="BH94"/>
      <c r="BI94"/>
      <c r="BJ94"/>
      <c r="BK94"/>
      <c r="BL94"/>
      <c r="BM94"/>
      <c r="BN94"/>
      <c r="BO94"/>
      <c r="BP94"/>
      <c r="BQ94"/>
    </row>
    <row r="95" spans="1:69" x14ac:dyDescent="0.25">
      <c r="A95" s="20">
        <v>957</v>
      </c>
      <c r="B95" t="s">
        <v>264</v>
      </c>
      <c r="C95" t="s">
        <v>2</v>
      </c>
      <c r="D95" t="s">
        <v>283</v>
      </c>
      <c r="E95" t="s">
        <v>183</v>
      </c>
      <c r="F95" s="2">
        <v>4672513000</v>
      </c>
      <c r="G95" s="2">
        <v>80584000</v>
      </c>
      <c r="H95" s="2">
        <v>4591929000</v>
      </c>
      <c r="I95" s="2">
        <v>12904665</v>
      </c>
      <c r="J95" s="2">
        <v>282045</v>
      </c>
      <c r="K95" s="2">
        <v>12622620</v>
      </c>
      <c r="L95" s="2">
        <v>11035659.800000001</v>
      </c>
      <c r="M95" s="2">
        <v>249811.4</v>
      </c>
      <c r="N95" s="2">
        <v>10785848.4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95</v>
      </c>
      <c r="AF95"/>
      <c r="AG95" s="18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E95"/>
      <c r="BF95"/>
      <c r="BG95"/>
      <c r="BH95"/>
      <c r="BI95"/>
      <c r="BJ95"/>
      <c r="BK95"/>
      <c r="BL95"/>
      <c r="BM95"/>
      <c r="BN95"/>
      <c r="BO95"/>
      <c r="BP95"/>
      <c r="BQ95"/>
    </row>
    <row r="96" spans="1:69" x14ac:dyDescent="0.25">
      <c r="A96" s="20">
        <v>967</v>
      </c>
      <c r="B96" t="s">
        <v>263</v>
      </c>
      <c r="C96" t="s">
        <v>2</v>
      </c>
      <c r="D96" t="s">
        <v>538</v>
      </c>
      <c r="E96" t="s">
        <v>185</v>
      </c>
      <c r="F96" s="2">
        <v>84424367000</v>
      </c>
      <c r="G96" s="2">
        <v>3669854000</v>
      </c>
      <c r="H96" s="2">
        <v>80754513000</v>
      </c>
      <c r="I96" s="2">
        <v>139559062</v>
      </c>
      <c r="J96" s="2">
        <v>7211132</v>
      </c>
      <c r="K96" s="2">
        <v>132347930</v>
      </c>
      <c r="L96" s="2">
        <v>105789315.2</v>
      </c>
      <c r="M96" s="2">
        <v>5743190.4000000004</v>
      </c>
      <c r="N96" s="2">
        <v>100046124.8</v>
      </c>
      <c r="O96" s="15">
        <v>0.1</v>
      </c>
      <c r="P96" s="2">
        <v>574319.04</v>
      </c>
      <c r="Q96" s="13">
        <v>0.3</v>
      </c>
      <c r="R96" s="15">
        <v>0</v>
      </c>
      <c r="S96" s="2">
        <v>30013837.440000001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30588156.48</v>
      </c>
      <c r="AD96" s="4">
        <f t="shared" si="1"/>
        <v>30588156.48</v>
      </c>
      <c r="AE96" t="s">
        <v>179</v>
      </c>
      <c r="AF96"/>
      <c r="AG96" s="18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E96"/>
      <c r="BF96"/>
      <c r="BG96"/>
      <c r="BH96"/>
      <c r="BI96"/>
      <c r="BJ96"/>
      <c r="BK96"/>
      <c r="BL96"/>
      <c r="BM96"/>
      <c r="BN96"/>
      <c r="BO96"/>
      <c r="BP96"/>
      <c r="BQ96"/>
    </row>
    <row r="97" spans="1:69" x14ac:dyDescent="0.25">
      <c r="A97" s="20">
        <v>985</v>
      </c>
      <c r="B97" t="s">
        <v>263</v>
      </c>
      <c r="C97" t="s">
        <v>9</v>
      </c>
      <c r="D97" t="s">
        <v>15</v>
      </c>
      <c r="E97" t="s">
        <v>188</v>
      </c>
      <c r="F97" s="2">
        <v>6700522000</v>
      </c>
      <c r="G97" s="2">
        <v>0</v>
      </c>
      <c r="H97" s="2">
        <v>6700522000</v>
      </c>
      <c r="I97" s="2">
        <v>18990640</v>
      </c>
      <c r="J97" s="2">
        <v>0</v>
      </c>
      <c r="K97" s="2">
        <v>18990640</v>
      </c>
      <c r="L97" s="2">
        <v>16310431.199999999</v>
      </c>
      <c r="M97" s="2">
        <v>0</v>
      </c>
      <c r="N97" s="2">
        <v>16310431.199999999</v>
      </c>
      <c r="O97" s="15">
        <v>0.1</v>
      </c>
      <c r="P97" s="2">
        <v>0</v>
      </c>
      <c r="Q97" s="13">
        <v>0.3</v>
      </c>
      <c r="R97" s="15">
        <v>0</v>
      </c>
      <c r="S97" s="2">
        <v>4893129.3600000003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4893129.3600000003</v>
      </c>
      <c r="AD97" s="4">
        <f t="shared" si="1"/>
        <v>4893129.3600000003</v>
      </c>
      <c r="AE97" t="s">
        <v>19</v>
      </c>
      <c r="AF97"/>
      <c r="AG97" s="18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E97"/>
      <c r="BF97"/>
      <c r="BG97"/>
      <c r="BH97"/>
      <c r="BI97"/>
      <c r="BJ97"/>
      <c r="BK97"/>
      <c r="BL97"/>
      <c r="BM97"/>
      <c r="BN97"/>
      <c r="BO97"/>
      <c r="BP97"/>
      <c r="BQ97"/>
    </row>
    <row r="98" spans="1:69" x14ac:dyDescent="0.25">
      <c r="A98" s="20">
        <v>999</v>
      </c>
      <c r="B98" t="s">
        <v>264</v>
      </c>
      <c r="C98" t="s">
        <v>2</v>
      </c>
      <c r="D98" t="s">
        <v>8</v>
      </c>
      <c r="E98" t="s">
        <v>190</v>
      </c>
      <c r="F98" s="2">
        <v>28282234000</v>
      </c>
      <c r="G98" s="2">
        <v>497900000</v>
      </c>
      <c r="H98" s="2">
        <v>27784334000</v>
      </c>
      <c r="I98" s="2">
        <v>48649654</v>
      </c>
      <c r="J98" s="2">
        <v>1575850</v>
      </c>
      <c r="K98" s="2">
        <v>47073804</v>
      </c>
      <c r="L98" s="2">
        <v>37336760.399999999</v>
      </c>
      <c r="M98" s="2">
        <v>1376690</v>
      </c>
      <c r="N98" s="2">
        <v>35960070.399999999</v>
      </c>
      <c r="O98" s="15">
        <v>0.1</v>
      </c>
      <c r="P98" s="2">
        <v>137669</v>
      </c>
      <c r="Q98" s="13">
        <v>0.15</v>
      </c>
      <c r="R98" s="15">
        <v>0</v>
      </c>
      <c r="S98" s="2">
        <v>5394010.5599999996</v>
      </c>
      <c r="T98" s="2">
        <v>3000000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8531679.5600000005</v>
      </c>
      <c r="AD98" s="4">
        <f t="shared" si="1"/>
        <v>8531679.5600000005</v>
      </c>
      <c r="AE98" t="s">
        <v>50</v>
      </c>
      <c r="AF98"/>
      <c r="AG98" s="1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E98"/>
      <c r="BF98"/>
      <c r="BG98"/>
      <c r="BH98"/>
      <c r="BI98"/>
      <c r="BJ98"/>
      <c r="BK98"/>
      <c r="BL98"/>
      <c r="BM98"/>
      <c r="BN98"/>
      <c r="BO98"/>
      <c r="BP98"/>
      <c r="BQ98"/>
    </row>
    <row r="99" spans="1:69" x14ac:dyDescent="0.25">
      <c r="A99" s="20">
        <v>1000</v>
      </c>
      <c r="B99" t="s">
        <v>264</v>
      </c>
      <c r="C99" t="s">
        <v>2</v>
      </c>
      <c r="D99" t="s">
        <v>200</v>
      </c>
      <c r="E99" t="s">
        <v>191</v>
      </c>
      <c r="F99" s="2">
        <v>9207718000</v>
      </c>
      <c r="G99" s="2">
        <v>63500000</v>
      </c>
      <c r="H99" s="2">
        <v>9144218000</v>
      </c>
      <c r="I99" s="2">
        <v>24166460</v>
      </c>
      <c r="J99" s="2">
        <v>222250</v>
      </c>
      <c r="K99" s="2">
        <v>23944210</v>
      </c>
      <c r="L99" s="2">
        <v>20483372.800000001</v>
      </c>
      <c r="M99" s="2">
        <v>196850</v>
      </c>
      <c r="N99" s="2">
        <v>20286522.800000001</v>
      </c>
      <c r="O99" s="15">
        <v>0.1</v>
      </c>
      <c r="P99" s="2">
        <v>19685</v>
      </c>
      <c r="Q99" s="13">
        <v>0.1</v>
      </c>
      <c r="R99" s="15">
        <v>0</v>
      </c>
      <c r="S99" s="2">
        <v>2028652.28</v>
      </c>
      <c r="T99" s="2">
        <v>2000000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4048337.28</v>
      </c>
      <c r="AD99" s="4">
        <f t="shared" si="1"/>
        <v>4048337.28</v>
      </c>
      <c r="AE99" t="s">
        <v>184</v>
      </c>
      <c r="AF99"/>
      <c r="AG99" s="18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E99"/>
      <c r="BF99"/>
      <c r="BG99"/>
      <c r="BH99"/>
      <c r="BI99"/>
      <c r="BJ99"/>
      <c r="BK99"/>
      <c r="BL99"/>
      <c r="BM99"/>
      <c r="BN99"/>
      <c r="BO99"/>
      <c r="BP99"/>
      <c r="BQ99"/>
    </row>
    <row r="100" spans="1:69" x14ac:dyDescent="0.25">
      <c r="A100" s="20">
        <v>1004</v>
      </c>
      <c r="B100" t="s">
        <v>264</v>
      </c>
      <c r="C100" t="s">
        <v>9</v>
      </c>
      <c r="D100" t="s">
        <v>27</v>
      </c>
      <c r="E100" t="s">
        <v>193</v>
      </c>
      <c r="F100" s="2">
        <v>2919060000</v>
      </c>
      <c r="G100" s="2">
        <v>0</v>
      </c>
      <c r="H100" s="2">
        <v>2919060000</v>
      </c>
      <c r="I100" s="2">
        <v>7343282</v>
      </c>
      <c r="J100" s="2">
        <v>0</v>
      </c>
      <c r="K100" s="2">
        <v>7343282</v>
      </c>
      <c r="L100" s="2">
        <v>6175658</v>
      </c>
      <c r="M100" s="2">
        <v>0</v>
      </c>
      <c r="N100" s="2">
        <v>6175658</v>
      </c>
      <c r="O100" s="15">
        <v>0</v>
      </c>
      <c r="P100" s="2">
        <v>0</v>
      </c>
      <c r="Q100" s="13">
        <v>0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32</v>
      </c>
      <c r="AF100"/>
      <c r="AG100" s="18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</row>
    <row r="101" spans="1:69" x14ac:dyDescent="0.25">
      <c r="A101" s="20">
        <v>1012</v>
      </c>
      <c r="B101" t="s">
        <v>264</v>
      </c>
      <c r="C101" t="s">
        <v>2</v>
      </c>
      <c r="D101" t="s">
        <v>8</v>
      </c>
      <c r="E101" t="s">
        <v>196</v>
      </c>
      <c r="F101" s="2">
        <v>43240023000</v>
      </c>
      <c r="G101" s="2">
        <v>1546544000</v>
      </c>
      <c r="H101" s="2">
        <v>41693479000</v>
      </c>
      <c r="I101" s="2">
        <v>82238128</v>
      </c>
      <c r="J101" s="2">
        <v>5073843</v>
      </c>
      <c r="K101" s="2">
        <v>77164285</v>
      </c>
      <c r="L101" s="2">
        <v>64942118.799999997</v>
      </c>
      <c r="M101" s="2">
        <v>4455225.4000000004</v>
      </c>
      <c r="N101" s="2">
        <v>60486893.399999999</v>
      </c>
      <c r="O101" s="15">
        <v>0.1</v>
      </c>
      <c r="P101" s="2">
        <v>445522.54</v>
      </c>
      <c r="Q101" s="13">
        <v>0.2</v>
      </c>
      <c r="R101" s="15">
        <v>0</v>
      </c>
      <c r="S101" s="2">
        <v>12097378.68</v>
      </c>
      <c r="T101" s="2">
        <v>4000000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16542901.220000001</v>
      </c>
      <c r="AD101" s="4">
        <f t="shared" si="1"/>
        <v>16542901.220000001</v>
      </c>
      <c r="AE101" t="s">
        <v>46</v>
      </c>
      <c r="AF101"/>
      <c r="AG101" s="18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</row>
    <row r="102" spans="1:69" x14ac:dyDescent="0.25">
      <c r="A102" s="20">
        <v>1014</v>
      </c>
      <c r="B102" t="s">
        <v>264</v>
      </c>
      <c r="C102" t="s">
        <v>2</v>
      </c>
      <c r="D102" t="s">
        <v>538</v>
      </c>
      <c r="E102" t="s">
        <v>197</v>
      </c>
      <c r="F102" s="2">
        <v>11072552000</v>
      </c>
      <c r="G102" s="2">
        <v>0</v>
      </c>
      <c r="H102" s="2">
        <v>11072552000</v>
      </c>
      <c r="I102" s="2">
        <v>25024531</v>
      </c>
      <c r="J102" s="2">
        <v>0</v>
      </c>
      <c r="K102" s="2">
        <v>25024531</v>
      </c>
      <c r="L102" s="2">
        <v>20595510.199999999</v>
      </c>
      <c r="M102" s="2">
        <v>0</v>
      </c>
      <c r="N102" s="2">
        <v>20595510.199999999</v>
      </c>
      <c r="O102" s="15">
        <v>0.1</v>
      </c>
      <c r="P102" s="2">
        <v>0</v>
      </c>
      <c r="Q102" s="13">
        <v>0.1</v>
      </c>
      <c r="R102" s="15">
        <v>0</v>
      </c>
      <c r="S102" s="2">
        <v>2059551.02</v>
      </c>
      <c r="T102" s="2">
        <v>2000000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4059551.02</v>
      </c>
      <c r="AD102" s="4">
        <f t="shared" si="1"/>
        <v>4059551.02</v>
      </c>
      <c r="AE102" t="s">
        <v>179</v>
      </c>
      <c r="AF102"/>
      <c r="AG102" s="18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</row>
    <row r="103" spans="1:69" x14ac:dyDescent="0.25">
      <c r="A103" s="20">
        <v>1018</v>
      </c>
      <c r="B103" t="s">
        <v>263</v>
      </c>
      <c r="C103" t="s">
        <v>2</v>
      </c>
      <c r="D103" t="s">
        <v>200</v>
      </c>
      <c r="E103" t="s">
        <v>198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15">
        <v>0.1</v>
      </c>
      <c r="P103" s="2">
        <v>0</v>
      </c>
      <c r="Q103" s="13">
        <v>0.3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184</v>
      </c>
      <c r="AF103"/>
      <c r="AG103" s="18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</row>
    <row r="104" spans="1:69" x14ac:dyDescent="0.25">
      <c r="A104" s="20">
        <v>1022</v>
      </c>
      <c r="B104" t="s">
        <v>264</v>
      </c>
      <c r="C104" t="s">
        <v>9</v>
      </c>
      <c r="D104" t="s">
        <v>367</v>
      </c>
      <c r="E104" t="s">
        <v>199</v>
      </c>
      <c r="F104" s="2">
        <v>9428051000</v>
      </c>
      <c r="G104" s="2">
        <v>0</v>
      </c>
      <c r="H104" s="2">
        <v>9428051000</v>
      </c>
      <c r="I104" s="2">
        <v>20669195</v>
      </c>
      <c r="J104" s="2">
        <v>0</v>
      </c>
      <c r="K104" s="2">
        <v>20669195</v>
      </c>
      <c r="L104" s="2">
        <v>16897974.600000001</v>
      </c>
      <c r="M104" s="2">
        <v>0</v>
      </c>
      <c r="N104" s="2">
        <v>16897974.600000001</v>
      </c>
      <c r="O104" s="15">
        <v>0.1</v>
      </c>
      <c r="P104" s="2">
        <v>0</v>
      </c>
      <c r="Q104" s="13">
        <v>0.1</v>
      </c>
      <c r="R104" s="15">
        <v>0</v>
      </c>
      <c r="S104" s="2">
        <v>1689797.46</v>
      </c>
      <c r="T104" s="2">
        <v>1000000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2689797.46</v>
      </c>
      <c r="AD104" s="4">
        <f t="shared" si="1"/>
        <v>2689797.46</v>
      </c>
      <c r="AE104" t="s">
        <v>189</v>
      </c>
      <c r="AF104"/>
      <c r="AG104" s="18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</row>
    <row r="105" spans="1:69" x14ac:dyDescent="0.25">
      <c r="A105" s="20">
        <v>1034</v>
      </c>
      <c r="B105" t="s">
        <v>264</v>
      </c>
      <c r="C105" t="s">
        <v>9</v>
      </c>
      <c r="D105" t="s">
        <v>367</v>
      </c>
      <c r="E105" t="s">
        <v>202</v>
      </c>
      <c r="F105" s="2">
        <v>16574004000</v>
      </c>
      <c r="G105" s="2">
        <v>0</v>
      </c>
      <c r="H105" s="2">
        <v>16574004000</v>
      </c>
      <c r="I105" s="2">
        <v>39842036</v>
      </c>
      <c r="J105" s="2">
        <v>0</v>
      </c>
      <c r="K105" s="2">
        <v>39842036</v>
      </c>
      <c r="L105" s="2">
        <v>33212434.399999999</v>
      </c>
      <c r="M105" s="2">
        <v>0</v>
      </c>
      <c r="N105" s="2">
        <v>33212434.399999999</v>
      </c>
      <c r="O105" s="15">
        <v>0.1</v>
      </c>
      <c r="P105" s="2">
        <v>0</v>
      </c>
      <c r="Q105" s="13">
        <v>0.15</v>
      </c>
      <c r="R105" s="15">
        <v>0</v>
      </c>
      <c r="S105" s="2">
        <v>4981865.16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7981865.1600000001</v>
      </c>
      <c r="AD105" s="4">
        <f t="shared" si="1"/>
        <v>7981865.1600000001</v>
      </c>
      <c r="AE105" t="s">
        <v>11</v>
      </c>
      <c r="AF105"/>
      <c r="AG105" s="18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</row>
    <row r="106" spans="1:69" x14ac:dyDescent="0.25">
      <c r="A106" s="20">
        <v>1042</v>
      </c>
      <c r="B106" t="s">
        <v>264</v>
      </c>
      <c r="C106" t="s">
        <v>2</v>
      </c>
      <c r="D106" t="s">
        <v>200</v>
      </c>
      <c r="E106" t="s">
        <v>204</v>
      </c>
      <c r="F106" s="2">
        <v>23956881400</v>
      </c>
      <c r="G106" s="2">
        <v>139380000</v>
      </c>
      <c r="H106" s="2">
        <v>23817501400</v>
      </c>
      <c r="I106" s="2">
        <v>67371421</v>
      </c>
      <c r="J106" s="2">
        <v>487830</v>
      </c>
      <c r="K106" s="2">
        <v>66883591</v>
      </c>
      <c r="L106" s="2">
        <v>57788668.439999998</v>
      </c>
      <c r="M106" s="2">
        <v>432078</v>
      </c>
      <c r="N106" s="2">
        <v>57356590.439999998</v>
      </c>
      <c r="O106" s="15">
        <v>0.1</v>
      </c>
      <c r="P106" s="2">
        <v>43207.8</v>
      </c>
      <c r="Q106" s="13">
        <v>0.15</v>
      </c>
      <c r="R106" s="15">
        <v>0</v>
      </c>
      <c r="S106" s="2">
        <v>8603488.5659999996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11646696.366</v>
      </c>
      <c r="AD106" s="4">
        <f t="shared" si="1"/>
        <v>11646696.366</v>
      </c>
      <c r="AE106" t="s">
        <v>241</v>
      </c>
      <c r="AF106"/>
      <c r="AG106" s="18"/>
      <c r="AK106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</row>
    <row r="107" spans="1:69" x14ac:dyDescent="0.25">
      <c r="A107" s="20">
        <v>1044</v>
      </c>
      <c r="B107" t="s">
        <v>264</v>
      </c>
      <c r="C107" t="s">
        <v>2</v>
      </c>
      <c r="D107" t="s">
        <v>200</v>
      </c>
      <c r="E107" t="s">
        <v>205</v>
      </c>
      <c r="F107" s="2">
        <v>17471895000</v>
      </c>
      <c r="G107" s="2">
        <v>24444000</v>
      </c>
      <c r="H107" s="2">
        <v>17447451000</v>
      </c>
      <c r="I107" s="2">
        <v>40866726</v>
      </c>
      <c r="J107" s="2">
        <v>85555</v>
      </c>
      <c r="K107" s="2">
        <v>40781171</v>
      </c>
      <c r="L107" s="2">
        <v>33877968</v>
      </c>
      <c r="M107" s="2">
        <v>75777.399999999994</v>
      </c>
      <c r="N107" s="2">
        <v>33802190.600000001</v>
      </c>
      <c r="O107" s="15">
        <v>0.1</v>
      </c>
      <c r="P107" s="2">
        <v>7577.74</v>
      </c>
      <c r="Q107" s="13">
        <v>0.15</v>
      </c>
      <c r="R107" s="15">
        <v>0</v>
      </c>
      <c r="S107" s="2">
        <v>5070328.59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8077906.3300000001</v>
      </c>
      <c r="AD107" s="4">
        <f t="shared" si="1"/>
        <v>8077906.3300000001</v>
      </c>
      <c r="AE107" t="s">
        <v>184</v>
      </c>
      <c r="AF107"/>
      <c r="AG107" s="18"/>
      <c r="AK107"/>
      <c r="AL107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</row>
    <row r="108" spans="1:69" x14ac:dyDescent="0.25">
      <c r="A108" s="20">
        <v>1046</v>
      </c>
      <c r="B108" t="s">
        <v>264</v>
      </c>
      <c r="C108" t="s">
        <v>2</v>
      </c>
      <c r="D108" t="s">
        <v>200</v>
      </c>
      <c r="E108" t="s">
        <v>206</v>
      </c>
      <c r="F108" s="2">
        <v>47237561000</v>
      </c>
      <c r="G108" s="2">
        <v>0</v>
      </c>
      <c r="H108" s="2">
        <v>47237561000</v>
      </c>
      <c r="I108" s="2">
        <v>89538320</v>
      </c>
      <c r="J108" s="2">
        <v>0</v>
      </c>
      <c r="K108" s="2">
        <v>89538320</v>
      </c>
      <c r="L108" s="2">
        <v>70643295.599999994</v>
      </c>
      <c r="M108" s="2">
        <v>0</v>
      </c>
      <c r="N108" s="2">
        <v>70643295.599999994</v>
      </c>
      <c r="O108" s="15">
        <v>0.1</v>
      </c>
      <c r="P108" s="2">
        <v>0</v>
      </c>
      <c r="Q108" s="13">
        <v>0.2</v>
      </c>
      <c r="R108" s="15">
        <v>0</v>
      </c>
      <c r="S108" s="2">
        <v>14128659.119999999</v>
      </c>
      <c r="T108" s="2">
        <v>4000000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18128659.120000001</v>
      </c>
      <c r="AD108" s="4">
        <f t="shared" si="1"/>
        <v>18128659.120000001</v>
      </c>
      <c r="AE108" t="s">
        <v>184</v>
      </c>
      <c r="AF108"/>
      <c r="AG108" s="1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</row>
    <row r="109" spans="1:69" x14ac:dyDescent="0.25">
      <c r="A109" s="20">
        <v>1047</v>
      </c>
      <c r="B109" t="s">
        <v>264</v>
      </c>
      <c r="C109" t="s">
        <v>2</v>
      </c>
      <c r="D109" t="s">
        <v>200</v>
      </c>
      <c r="E109" t="s">
        <v>207</v>
      </c>
      <c r="F109" s="2">
        <v>49023142000</v>
      </c>
      <c r="G109" s="2">
        <v>0</v>
      </c>
      <c r="H109" s="2">
        <v>49023142000</v>
      </c>
      <c r="I109" s="2">
        <v>94102965</v>
      </c>
      <c r="J109" s="2">
        <v>0</v>
      </c>
      <c r="K109" s="2">
        <v>94102965</v>
      </c>
      <c r="L109" s="2">
        <v>74493708.200000003</v>
      </c>
      <c r="M109" s="2">
        <v>0</v>
      </c>
      <c r="N109" s="2">
        <v>74493708.200000003</v>
      </c>
      <c r="O109" s="15">
        <v>0.1</v>
      </c>
      <c r="P109" s="2">
        <v>0</v>
      </c>
      <c r="Q109" s="13">
        <v>0.2</v>
      </c>
      <c r="R109" s="15">
        <v>0</v>
      </c>
      <c r="S109" s="2">
        <v>14898741.640000001</v>
      </c>
      <c r="T109" s="2">
        <v>4000000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18898741.640000001</v>
      </c>
      <c r="AD109" s="4">
        <f t="shared" si="1"/>
        <v>18898741.640000001</v>
      </c>
      <c r="AE109" t="s">
        <v>241</v>
      </c>
      <c r="AF109"/>
      <c r="AG109" s="18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</row>
    <row r="110" spans="1:69" x14ac:dyDescent="0.25">
      <c r="A110" s="20">
        <v>1048</v>
      </c>
      <c r="B110" t="s">
        <v>264</v>
      </c>
      <c r="C110" t="s">
        <v>2</v>
      </c>
      <c r="D110" t="s">
        <v>200</v>
      </c>
      <c r="E110" t="s">
        <v>208</v>
      </c>
      <c r="F110" s="2">
        <v>4166729000</v>
      </c>
      <c r="G110" s="2">
        <v>0</v>
      </c>
      <c r="H110" s="2">
        <v>4166729000</v>
      </c>
      <c r="I110" s="2">
        <v>12470266</v>
      </c>
      <c r="J110" s="2">
        <v>0</v>
      </c>
      <c r="K110" s="2">
        <v>12470266</v>
      </c>
      <c r="L110" s="2">
        <v>10803574.4</v>
      </c>
      <c r="M110" s="2">
        <v>0</v>
      </c>
      <c r="N110" s="2">
        <v>10803574.4</v>
      </c>
      <c r="O110" s="15">
        <v>0</v>
      </c>
      <c r="P110" s="2">
        <v>0</v>
      </c>
      <c r="Q110" s="13">
        <v>0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241</v>
      </c>
      <c r="AF110"/>
      <c r="AG110" s="18"/>
      <c r="AK110"/>
      <c r="AL110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</row>
    <row r="111" spans="1:69" x14ac:dyDescent="0.25">
      <c r="A111" s="20">
        <v>1057</v>
      </c>
      <c r="B111" t="s">
        <v>263</v>
      </c>
      <c r="C111" t="s">
        <v>9</v>
      </c>
      <c r="D111" t="s">
        <v>27</v>
      </c>
      <c r="E111" t="s">
        <v>209</v>
      </c>
      <c r="F111" s="2">
        <v>2165151000</v>
      </c>
      <c r="G111" s="2">
        <v>0</v>
      </c>
      <c r="H111" s="2">
        <v>2165151000</v>
      </c>
      <c r="I111" s="2">
        <v>6390183</v>
      </c>
      <c r="J111" s="2">
        <v>0</v>
      </c>
      <c r="K111" s="2">
        <v>6390183</v>
      </c>
      <c r="L111" s="2">
        <v>5524122.5999999996</v>
      </c>
      <c r="M111" s="2">
        <v>0</v>
      </c>
      <c r="N111" s="2">
        <v>5524122.5999999996</v>
      </c>
      <c r="O111" s="15">
        <v>0.1</v>
      </c>
      <c r="P111" s="2">
        <v>0</v>
      </c>
      <c r="Q111" s="13">
        <v>0.3</v>
      </c>
      <c r="R111" s="15">
        <v>0</v>
      </c>
      <c r="S111" s="2">
        <v>1657236.78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1657236.78</v>
      </c>
      <c r="AD111" s="4">
        <f t="shared" si="1"/>
        <v>1657236.78</v>
      </c>
      <c r="AE111" t="s">
        <v>32</v>
      </c>
      <c r="AF111"/>
      <c r="AG111" s="18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</row>
    <row r="112" spans="1:69" x14ac:dyDescent="0.25">
      <c r="A112" s="20">
        <v>1063</v>
      </c>
      <c r="B112" t="s">
        <v>264</v>
      </c>
      <c r="C112" t="s">
        <v>9</v>
      </c>
      <c r="D112" t="s">
        <v>367</v>
      </c>
      <c r="E112" t="s">
        <v>210</v>
      </c>
      <c r="F112" s="2">
        <v>3262899000</v>
      </c>
      <c r="G112" s="2">
        <v>0</v>
      </c>
      <c r="H112" s="2">
        <v>3262899000</v>
      </c>
      <c r="I112" s="2">
        <v>10501477</v>
      </c>
      <c r="J112" s="2">
        <v>0</v>
      </c>
      <c r="K112" s="2">
        <v>10501477</v>
      </c>
      <c r="L112" s="2">
        <v>9196317.4000000004</v>
      </c>
      <c r="M112" s="2">
        <v>0</v>
      </c>
      <c r="N112" s="2">
        <v>9196317.4000000004</v>
      </c>
      <c r="O112" s="15">
        <v>0</v>
      </c>
      <c r="P112" s="2">
        <v>0</v>
      </c>
      <c r="Q112" s="13">
        <v>0</v>
      </c>
      <c r="R112" s="15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0</v>
      </c>
      <c r="AD112" s="4">
        <f t="shared" si="1"/>
        <v>0</v>
      </c>
      <c r="AE112" t="s">
        <v>70</v>
      </c>
      <c r="AF112"/>
      <c r="AG112" s="18"/>
      <c r="AK112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</row>
    <row r="113" spans="1:69" x14ac:dyDescent="0.25">
      <c r="A113" s="20">
        <v>1064</v>
      </c>
      <c r="B113" t="s">
        <v>264</v>
      </c>
      <c r="C113" t="s">
        <v>2</v>
      </c>
      <c r="D113" t="s">
        <v>284</v>
      </c>
      <c r="E113" t="s">
        <v>211</v>
      </c>
      <c r="F113" s="2">
        <v>31185660000</v>
      </c>
      <c r="G113" s="2">
        <v>1522100000</v>
      </c>
      <c r="H113" s="2">
        <v>29663560000</v>
      </c>
      <c r="I113" s="2">
        <v>57079799</v>
      </c>
      <c r="J113" s="2">
        <v>3972651</v>
      </c>
      <c r="K113" s="2">
        <v>53107148</v>
      </c>
      <c r="L113" s="2">
        <v>44605535</v>
      </c>
      <c r="M113" s="2">
        <v>3363811</v>
      </c>
      <c r="N113" s="2">
        <v>41241724</v>
      </c>
      <c r="O113" s="15">
        <v>0.1</v>
      </c>
      <c r="P113" s="2">
        <v>336381.1</v>
      </c>
      <c r="Q113" s="13">
        <v>0.15</v>
      </c>
      <c r="R113" s="15">
        <v>0</v>
      </c>
      <c r="S113" s="2">
        <v>6186258.5999999996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9522639.6999999993</v>
      </c>
      <c r="AD113" s="4">
        <f t="shared" si="1"/>
        <v>9522639.6999999993</v>
      </c>
      <c r="AE113" t="s">
        <v>87</v>
      </c>
      <c r="AF113"/>
      <c r="AG113" s="18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</row>
    <row r="114" spans="1:69" x14ac:dyDescent="0.25">
      <c r="A114" s="20">
        <v>1101</v>
      </c>
      <c r="B114" t="s">
        <v>264</v>
      </c>
      <c r="C114" t="s">
        <v>9</v>
      </c>
      <c r="D114" t="s">
        <v>367</v>
      </c>
      <c r="E114" t="s">
        <v>212</v>
      </c>
      <c r="F114" s="2">
        <v>6868093000</v>
      </c>
      <c r="G114" s="2">
        <v>0</v>
      </c>
      <c r="H114" s="2">
        <v>6868093000</v>
      </c>
      <c r="I114" s="2">
        <v>20753475</v>
      </c>
      <c r="J114" s="2">
        <v>0</v>
      </c>
      <c r="K114" s="2">
        <v>20753475</v>
      </c>
      <c r="L114" s="2">
        <v>18006237.800000001</v>
      </c>
      <c r="M114" s="2">
        <v>0</v>
      </c>
      <c r="N114" s="2">
        <v>18006237.800000001</v>
      </c>
      <c r="O114" s="15">
        <v>0.1</v>
      </c>
      <c r="P114" s="2">
        <v>0</v>
      </c>
      <c r="Q114" s="13">
        <v>0.1</v>
      </c>
      <c r="R114" s="15">
        <v>0</v>
      </c>
      <c r="S114" s="2">
        <v>1800623.78</v>
      </c>
      <c r="T114" s="2">
        <v>1000000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2800623.78</v>
      </c>
      <c r="AD114" s="4">
        <f t="shared" si="1"/>
        <v>2800623.78</v>
      </c>
      <c r="AE114" t="s">
        <v>62</v>
      </c>
      <c r="AF114"/>
      <c r="AG114" s="18"/>
      <c r="AK114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</row>
    <row r="115" spans="1:69" s="42" customFormat="1" x14ac:dyDescent="0.25">
      <c r="A115" s="20">
        <v>1115</v>
      </c>
      <c r="B115" t="s">
        <v>264</v>
      </c>
      <c r="C115" t="s">
        <v>9</v>
      </c>
      <c r="D115" t="s">
        <v>367</v>
      </c>
      <c r="E115" t="s">
        <v>213</v>
      </c>
      <c r="F115" s="2">
        <v>19571972000</v>
      </c>
      <c r="G115" s="2">
        <v>0</v>
      </c>
      <c r="H115" s="2">
        <v>19571972000</v>
      </c>
      <c r="I115" s="2">
        <v>31175497</v>
      </c>
      <c r="J115" s="2">
        <v>0</v>
      </c>
      <c r="K115" s="2">
        <v>31175497</v>
      </c>
      <c r="L115" s="2">
        <v>23346708.199999999</v>
      </c>
      <c r="M115" s="2">
        <v>0</v>
      </c>
      <c r="N115" s="2">
        <v>23346708.199999999</v>
      </c>
      <c r="O115" s="15">
        <v>0.1</v>
      </c>
      <c r="P115" s="2">
        <v>0</v>
      </c>
      <c r="Q115" s="13">
        <v>0.1</v>
      </c>
      <c r="R115" s="15">
        <v>0</v>
      </c>
      <c r="S115" s="2">
        <v>2334670.8199999998</v>
      </c>
      <c r="T115" s="2">
        <v>2000000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4334670.82</v>
      </c>
      <c r="AC115" s="4"/>
      <c r="AD115" s="4">
        <f t="shared" si="1"/>
        <v>4334670.82</v>
      </c>
      <c r="AE115" t="s">
        <v>70</v>
      </c>
      <c r="AF115"/>
      <c r="AG115" s="18"/>
      <c r="AH115" s="4"/>
      <c r="AI115" s="4"/>
      <c r="AJ115" s="4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</row>
    <row r="116" spans="1:69" x14ac:dyDescent="0.25">
      <c r="A116" s="20">
        <v>1118</v>
      </c>
      <c r="B116" t="s">
        <v>264</v>
      </c>
      <c r="C116" t="s">
        <v>9</v>
      </c>
      <c r="D116" t="s">
        <v>15</v>
      </c>
      <c r="E116" t="s">
        <v>214</v>
      </c>
      <c r="F116" s="2">
        <v>12313369000</v>
      </c>
      <c r="G116" s="2">
        <v>0</v>
      </c>
      <c r="H116" s="2">
        <v>12313369000</v>
      </c>
      <c r="I116" s="2">
        <v>27383555</v>
      </c>
      <c r="J116" s="2">
        <v>0</v>
      </c>
      <c r="K116" s="2">
        <v>27383555</v>
      </c>
      <c r="L116" s="2">
        <v>22458207.399999999</v>
      </c>
      <c r="M116" s="2">
        <v>0</v>
      </c>
      <c r="N116" s="2">
        <v>22458207.399999999</v>
      </c>
      <c r="O116" s="15">
        <v>0.1</v>
      </c>
      <c r="P116" s="2">
        <v>0</v>
      </c>
      <c r="Q116" s="13">
        <v>0.1</v>
      </c>
      <c r="R116" s="15">
        <v>0</v>
      </c>
      <c r="S116" s="2">
        <v>2245820.7400000002</v>
      </c>
      <c r="T116" s="2">
        <v>2000000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4245820.74</v>
      </c>
      <c r="AD116" s="4">
        <f t="shared" si="1"/>
        <v>4245820.74</v>
      </c>
      <c r="AE116" t="s">
        <v>19</v>
      </c>
      <c r="AF116"/>
      <c r="AG116" s="18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</row>
    <row r="117" spans="1:69" x14ac:dyDescent="0.25">
      <c r="A117" s="20">
        <v>1123</v>
      </c>
      <c r="B117" t="s">
        <v>264</v>
      </c>
      <c r="C117" t="s">
        <v>2</v>
      </c>
      <c r="D117" t="s">
        <v>4</v>
      </c>
      <c r="E117" t="s">
        <v>216</v>
      </c>
      <c r="F117" s="2">
        <v>65927060000</v>
      </c>
      <c r="G117" s="2">
        <v>2054553000</v>
      </c>
      <c r="H117" s="2">
        <v>63872507000</v>
      </c>
      <c r="I117" s="2">
        <v>104139039</v>
      </c>
      <c r="J117" s="2">
        <v>5340974</v>
      </c>
      <c r="K117" s="2">
        <v>98798065</v>
      </c>
      <c r="L117" s="2">
        <v>77768215</v>
      </c>
      <c r="M117" s="2">
        <v>4519152.8</v>
      </c>
      <c r="N117" s="2">
        <v>73249062.200000003</v>
      </c>
      <c r="O117" s="15">
        <v>0.1</v>
      </c>
      <c r="P117" s="2">
        <v>451915.28</v>
      </c>
      <c r="Q117" s="13">
        <v>0.2</v>
      </c>
      <c r="R117" s="15">
        <v>0</v>
      </c>
      <c r="S117" s="2">
        <v>14649812.439999999</v>
      </c>
      <c r="T117" s="2">
        <v>4000000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19101727.719999999</v>
      </c>
      <c r="AD117" s="4">
        <f t="shared" si="1"/>
        <v>19101727.719999999</v>
      </c>
      <c r="AE117" t="s">
        <v>41</v>
      </c>
      <c r="AF117"/>
      <c r="AG117" s="18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</row>
    <row r="118" spans="1:69" x14ac:dyDescent="0.25">
      <c r="A118" s="20">
        <v>1130</v>
      </c>
      <c r="B118" t="s">
        <v>264</v>
      </c>
      <c r="C118" t="s">
        <v>2</v>
      </c>
      <c r="D118" t="s">
        <v>284</v>
      </c>
      <c r="E118" t="s">
        <v>230</v>
      </c>
      <c r="F118" s="2">
        <v>806573000</v>
      </c>
      <c r="G118" s="2">
        <v>0</v>
      </c>
      <c r="H118" s="2">
        <v>806573000</v>
      </c>
      <c r="I118" s="2">
        <v>1470463</v>
      </c>
      <c r="J118" s="2">
        <v>0</v>
      </c>
      <c r="K118" s="2">
        <v>1470463</v>
      </c>
      <c r="L118" s="2">
        <v>1147833.8</v>
      </c>
      <c r="M118" s="2">
        <v>0</v>
      </c>
      <c r="N118" s="2">
        <v>1147833.8</v>
      </c>
      <c r="O118" s="15">
        <v>0</v>
      </c>
      <c r="P118" s="2">
        <v>0</v>
      </c>
      <c r="Q118" s="13">
        <v>0</v>
      </c>
      <c r="R118" s="15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0</v>
      </c>
      <c r="AD118" s="4">
        <f t="shared" si="1"/>
        <v>0</v>
      </c>
      <c r="AE118" t="s">
        <v>87</v>
      </c>
      <c r="AF118"/>
      <c r="AG118" s="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</row>
    <row r="119" spans="1:69" x14ac:dyDescent="0.25">
      <c r="A119" s="20">
        <v>1152</v>
      </c>
      <c r="B119" t="s">
        <v>264</v>
      </c>
      <c r="C119" t="s">
        <v>2</v>
      </c>
      <c r="D119" t="s">
        <v>200</v>
      </c>
      <c r="E119" t="s">
        <v>234</v>
      </c>
      <c r="F119" s="2">
        <v>18806962000</v>
      </c>
      <c r="G119" s="2">
        <v>0</v>
      </c>
      <c r="H119" s="2">
        <v>18806962000</v>
      </c>
      <c r="I119" s="2">
        <v>41853709</v>
      </c>
      <c r="J119" s="2">
        <v>0</v>
      </c>
      <c r="K119" s="2">
        <v>41853709</v>
      </c>
      <c r="L119" s="2">
        <v>34330924.200000003</v>
      </c>
      <c r="M119" s="2">
        <v>0</v>
      </c>
      <c r="N119" s="2">
        <v>34330924.200000003</v>
      </c>
      <c r="O119" s="15">
        <v>0.1</v>
      </c>
      <c r="P119" s="2">
        <v>0</v>
      </c>
      <c r="Q119" s="13">
        <v>0.15</v>
      </c>
      <c r="R119" s="15">
        <v>0</v>
      </c>
      <c r="S119" s="2">
        <v>5149638.63</v>
      </c>
      <c r="T119" s="2">
        <v>3000000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8149638.6299999999</v>
      </c>
      <c r="AD119" s="4">
        <f t="shared" si="1"/>
        <v>8149638.6299999999</v>
      </c>
      <c r="AE119" t="s">
        <v>184</v>
      </c>
      <c r="AF119"/>
      <c r="AG119" s="18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</row>
    <row r="120" spans="1:69" x14ac:dyDescent="0.25">
      <c r="A120" s="20">
        <v>1157</v>
      </c>
      <c r="B120" t="s">
        <v>263</v>
      </c>
      <c r="C120" t="s">
        <v>9</v>
      </c>
      <c r="D120" t="s">
        <v>367</v>
      </c>
      <c r="E120" t="s">
        <v>162</v>
      </c>
      <c r="F120" s="2">
        <v>2682255000</v>
      </c>
      <c r="G120" s="2">
        <v>0</v>
      </c>
      <c r="H120" s="2">
        <v>2682255000</v>
      </c>
      <c r="I120" s="2">
        <v>4023387</v>
      </c>
      <c r="J120" s="2">
        <v>0</v>
      </c>
      <c r="K120" s="2">
        <v>4023387</v>
      </c>
      <c r="L120" s="2">
        <v>2950485</v>
      </c>
      <c r="M120" s="2">
        <v>0</v>
      </c>
      <c r="N120" s="2">
        <v>2950485</v>
      </c>
      <c r="O120" s="15">
        <v>0.1</v>
      </c>
      <c r="P120" s="2">
        <v>0</v>
      </c>
      <c r="Q120" s="13">
        <v>0.3</v>
      </c>
      <c r="R120" s="15">
        <v>0</v>
      </c>
      <c r="S120" s="2">
        <v>885145.5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885145.5</v>
      </c>
      <c r="AD120" s="4">
        <f t="shared" si="1"/>
        <v>885145.5</v>
      </c>
      <c r="AE120" t="s">
        <v>62</v>
      </c>
      <c r="AF120"/>
      <c r="AG120" s="18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</row>
    <row r="121" spans="1:69" x14ac:dyDescent="0.25">
      <c r="A121" s="20">
        <v>1159</v>
      </c>
      <c r="B121" t="s">
        <v>263</v>
      </c>
      <c r="C121" t="s">
        <v>2</v>
      </c>
      <c r="D121" t="s">
        <v>8</v>
      </c>
      <c r="E121" t="s">
        <v>235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15">
        <v>0.1</v>
      </c>
      <c r="P121" s="2">
        <v>0</v>
      </c>
      <c r="Q121" s="13">
        <v>0.3</v>
      </c>
      <c r="R121" s="15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0</v>
      </c>
      <c r="AD121" s="4">
        <f t="shared" si="1"/>
        <v>0</v>
      </c>
      <c r="AE121" t="s">
        <v>42</v>
      </c>
      <c r="AF121"/>
      <c r="AG121" s="18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</row>
    <row r="122" spans="1:69" x14ac:dyDescent="0.25">
      <c r="A122" s="20">
        <v>1160</v>
      </c>
      <c r="B122" t="s">
        <v>264</v>
      </c>
      <c r="C122" t="s">
        <v>2</v>
      </c>
      <c r="D122" t="s">
        <v>538</v>
      </c>
      <c r="E122" t="s">
        <v>236</v>
      </c>
      <c r="F122" s="2">
        <v>10626778000</v>
      </c>
      <c r="G122" s="2">
        <v>2283275000</v>
      </c>
      <c r="H122" s="2">
        <v>8343503000</v>
      </c>
      <c r="I122" s="2">
        <v>24458559</v>
      </c>
      <c r="J122" s="2">
        <v>5127630</v>
      </c>
      <c r="K122" s="2">
        <v>19330929</v>
      </c>
      <c r="L122" s="2">
        <v>20207847.800000001</v>
      </c>
      <c r="M122" s="2">
        <v>4214320</v>
      </c>
      <c r="N122" s="2">
        <v>15993527.800000001</v>
      </c>
      <c r="O122" s="15">
        <v>0.1</v>
      </c>
      <c r="P122" s="2">
        <v>421432</v>
      </c>
      <c r="Q122" s="13">
        <v>0.1</v>
      </c>
      <c r="R122" s="15">
        <v>0</v>
      </c>
      <c r="S122" s="2">
        <v>1599352.78</v>
      </c>
      <c r="T122" s="2">
        <v>2000000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4020784.78</v>
      </c>
      <c r="AD122" s="4">
        <f t="shared" si="1"/>
        <v>4020784.78</v>
      </c>
      <c r="AE122" t="s">
        <v>179</v>
      </c>
      <c r="AF122"/>
      <c r="AG122" s="18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</row>
    <row r="123" spans="1:69" x14ac:dyDescent="0.25">
      <c r="A123" s="20">
        <v>1163</v>
      </c>
      <c r="B123" t="s">
        <v>264</v>
      </c>
      <c r="C123" t="s">
        <v>2</v>
      </c>
      <c r="D123" t="s">
        <v>4</v>
      </c>
      <c r="E123" t="s">
        <v>237</v>
      </c>
      <c r="F123" s="2">
        <v>6045061000</v>
      </c>
      <c r="G123" s="2">
        <v>939230000</v>
      </c>
      <c r="H123" s="2">
        <v>5105831000</v>
      </c>
      <c r="I123" s="2">
        <v>18417704</v>
      </c>
      <c r="J123" s="2">
        <v>3221307</v>
      </c>
      <c r="K123" s="2">
        <v>15196397</v>
      </c>
      <c r="L123" s="2">
        <v>15999679.6</v>
      </c>
      <c r="M123" s="2">
        <v>2845615</v>
      </c>
      <c r="N123" s="2">
        <v>13154064.6</v>
      </c>
      <c r="O123" s="15">
        <v>0.1</v>
      </c>
      <c r="P123" s="2">
        <v>284561.5</v>
      </c>
      <c r="Q123" s="13">
        <v>0.1</v>
      </c>
      <c r="R123" s="15">
        <v>0</v>
      </c>
      <c r="S123" s="2">
        <v>1315406.46</v>
      </c>
      <c r="T123" s="2">
        <v>1000000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2599967.96</v>
      </c>
      <c r="AD123" s="4">
        <f t="shared" si="1"/>
        <v>2599967.96</v>
      </c>
      <c r="AE123" t="s">
        <v>48</v>
      </c>
      <c r="AF123"/>
      <c r="AG123" s="18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</row>
    <row r="124" spans="1:69" x14ac:dyDescent="0.25">
      <c r="A124" s="20">
        <v>1166</v>
      </c>
      <c r="B124" t="s">
        <v>264</v>
      </c>
      <c r="C124" t="s">
        <v>2</v>
      </c>
      <c r="D124" t="s">
        <v>200</v>
      </c>
      <c r="E124" t="s">
        <v>238</v>
      </c>
      <c r="F124" s="2">
        <v>5307712000</v>
      </c>
      <c r="G124" s="2">
        <v>0</v>
      </c>
      <c r="H124" s="2">
        <v>5307712000</v>
      </c>
      <c r="I124" s="2">
        <v>14126045</v>
      </c>
      <c r="J124" s="2">
        <v>0</v>
      </c>
      <c r="K124" s="2">
        <v>14126045</v>
      </c>
      <c r="L124" s="2">
        <v>12002960.199999999</v>
      </c>
      <c r="M124" s="2">
        <v>0</v>
      </c>
      <c r="N124" s="2">
        <v>12002960.199999999</v>
      </c>
      <c r="O124" s="15">
        <v>0</v>
      </c>
      <c r="P124" s="2">
        <v>0</v>
      </c>
      <c r="Q124" s="13">
        <v>0</v>
      </c>
      <c r="R124" s="15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0</v>
      </c>
      <c r="AD124" s="4">
        <f t="shared" si="1"/>
        <v>0</v>
      </c>
      <c r="AE124" t="s">
        <v>184</v>
      </c>
      <c r="AF124"/>
      <c r="AG124" s="18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</row>
    <row r="125" spans="1:69" x14ac:dyDescent="0.25">
      <c r="A125" s="20">
        <v>1170</v>
      </c>
      <c r="B125" t="s">
        <v>264</v>
      </c>
      <c r="C125" t="s">
        <v>2</v>
      </c>
      <c r="D125" t="s">
        <v>284</v>
      </c>
      <c r="E125" t="s">
        <v>239</v>
      </c>
      <c r="F125" s="2">
        <v>19408535000</v>
      </c>
      <c r="G125" s="2">
        <v>1183255000</v>
      </c>
      <c r="H125" s="2">
        <v>18225280000</v>
      </c>
      <c r="I125" s="2">
        <v>41940648</v>
      </c>
      <c r="J125" s="2">
        <v>3769044</v>
      </c>
      <c r="K125" s="2">
        <v>38171604</v>
      </c>
      <c r="L125" s="2">
        <v>34177234</v>
      </c>
      <c r="M125" s="2">
        <v>3295742</v>
      </c>
      <c r="N125" s="2">
        <v>30881492</v>
      </c>
      <c r="O125" s="15">
        <v>0.1</v>
      </c>
      <c r="P125" s="2">
        <v>329574.2</v>
      </c>
      <c r="Q125" s="13">
        <v>0.15</v>
      </c>
      <c r="R125" s="15">
        <v>0</v>
      </c>
      <c r="S125" s="2">
        <v>4632223.8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7961798</v>
      </c>
      <c r="AD125" s="4">
        <f t="shared" si="1"/>
        <v>7961798</v>
      </c>
      <c r="AE125" t="s">
        <v>87</v>
      </c>
      <c r="AF125"/>
      <c r="AG125" s="18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</row>
    <row r="126" spans="1:69" x14ac:dyDescent="0.25">
      <c r="A126" s="20">
        <v>1176</v>
      </c>
      <c r="B126" t="s">
        <v>264</v>
      </c>
      <c r="C126" t="s">
        <v>2</v>
      </c>
      <c r="D126" t="s">
        <v>538</v>
      </c>
      <c r="E126" t="s">
        <v>240</v>
      </c>
      <c r="F126" s="2">
        <v>1729884000</v>
      </c>
      <c r="G126" s="2">
        <v>0</v>
      </c>
      <c r="H126" s="2">
        <v>1729884000</v>
      </c>
      <c r="I126" s="2">
        <v>4995030</v>
      </c>
      <c r="J126" s="2">
        <v>0</v>
      </c>
      <c r="K126" s="2">
        <v>4995030</v>
      </c>
      <c r="L126" s="2">
        <v>4303076.4000000004</v>
      </c>
      <c r="M126" s="2">
        <v>0</v>
      </c>
      <c r="N126" s="2">
        <v>4303076.4000000004</v>
      </c>
      <c r="O126" s="15">
        <v>0</v>
      </c>
      <c r="P126" s="2">
        <v>0</v>
      </c>
      <c r="Q126" s="13">
        <v>0</v>
      </c>
      <c r="R126" s="15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0</v>
      </c>
      <c r="AD126" s="4">
        <f t="shared" si="1"/>
        <v>0</v>
      </c>
      <c r="AE126" t="s">
        <v>179</v>
      </c>
      <c r="AF126"/>
      <c r="AG126" s="18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</row>
    <row r="127" spans="1:69" x14ac:dyDescent="0.25">
      <c r="A127" s="20">
        <v>1180</v>
      </c>
      <c r="B127" t="s">
        <v>264</v>
      </c>
      <c r="C127" t="s">
        <v>9</v>
      </c>
      <c r="D127" t="s">
        <v>367</v>
      </c>
      <c r="E127" t="s">
        <v>244</v>
      </c>
      <c r="F127" s="2">
        <v>2707180000</v>
      </c>
      <c r="G127" s="2">
        <v>0</v>
      </c>
      <c r="H127" s="2">
        <v>2707180000</v>
      </c>
      <c r="I127" s="2">
        <v>7091678</v>
      </c>
      <c r="J127" s="2">
        <v>0</v>
      </c>
      <c r="K127" s="2">
        <v>7091678</v>
      </c>
      <c r="L127" s="2">
        <v>6008806</v>
      </c>
      <c r="M127" s="2">
        <v>0</v>
      </c>
      <c r="N127" s="2">
        <v>6008806</v>
      </c>
      <c r="O127" s="15">
        <v>0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0</v>
      </c>
      <c r="AD127" s="4">
        <f t="shared" si="1"/>
        <v>0</v>
      </c>
      <c r="AE127" t="s">
        <v>189</v>
      </c>
      <c r="AF127"/>
      <c r="AG127" s="18"/>
      <c r="AK127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</row>
    <row r="128" spans="1:69" x14ac:dyDescent="0.25">
      <c r="A128" s="20">
        <v>1183</v>
      </c>
      <c r="B128" t="s">
        <v>263</v>
      </c>
      <c r="C128" t="s">
        <v>9</v>
      </c>
      <c r="D128" t="s">
        <v>15</v>
      </c>
      <c r="E128" t="s">
        <v>242</v>
      </c>
      <c r="F128" s="2">
        <v>232646450000</v>
      </c>
      <c r="G128" s="2">
        <v>0</v>
      </c>
      <c r="H128" s="2">
        <v>232646450000</v>
      </c>
      <c r="I128" s="2">
        <v>348969749</v>
      </c>
      <c r="J128" s="2">
        <v>0</v>
      </c>
      <c r="K128" s="2">
        <v>348969749</v>
      </c>
      <c r="L128" s="2">
        <v>255911169</v>
      </c>
      <c r="M128" s="2">
        <v>0</v>
      </c>
      <c r="N128" s="2">
        <v>255911169</v>
      </c>
      <c r="O128" s="15">
        <v>0.1</v>
      </c>
      <c r="P128" s="2">
        <v>0</v>
      </c>
      <c r="Q128" s="13">
        <v>0.3</v>
      </c>
      <c r="R128" s="15">
        <v>0.45</v>
      </c>
      <c r="S128" s="2">
        <v>92660026.049999997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92660026.049999997</v>
      </c>
      <c r="AD128" s="4">
        <f t="shared" si="1"/>
        <v>92660026.049999997</v>
      </c>
      <c r="AE128" t="s">
        <v>17</v>
      </c>
      <c r="AF128"/>
      <c r="AG128" s="18"/>
      <c r="AK128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</row>
    <row r="129" spans="1:69" x14ac:dyDescent="0.25">
      <c r="A129" s="20">
        <v>1184</v>
      </c>
      <c r="B129" t="s">
        <v>264</v>
      </c>
      <c r="C129" t="s">
        <v>9</v>
      </c>
      <c r="D129" t="s">
        <v>27</v>
      </c>
      <c r="E129" t="s">
        <v>243</v>
      </c>
      <c r="F129" s="2">
        <v>106540000</v>
      </c>
      <c r="G129" s="2">
        <v>0</v>
      </c>
      <c r="H129" s="2">
        <v>106540000</v>
      </c>
      <c r="I129" s="2">
        <v>372890</v>
      </c>
      <c r="J129" s="2">
        <v>0</v>
      </c>
      <c r="K129" s="2">
        <v>372890</v>
      </c>
      <c r="L129" s="2">
        <v>330274</v>
      </c>
      <c r="M129" s="2">
        <v>0</v>
      </c>
      <c r="N129" s="2">
        <v>330274</v>
      </c>
      <c r="O129" s="15">
        <v>0</v>
      </c>
      <c r="P129" s="2">
        <v>0</v>
      </c>
      <c r="Q129" s="13">
        <v>0</v>
      </c>
      <c r="R129" s="15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0</v>
      </c>
      <c r="AD129" s="4">
        <f t="shared" si="1"/>
        <v>0</v>
      </c>
      <c r="AE129" t="s">
        <v>28</v>
      </c>
      <c r="AF129"/>
      <c r="AG129" s="18"/>
      <c r="AK129"/>
      <c r="AL129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</row>
    <row r="130" spans="1:69" x14ac:dyDescent="0.25">
      <c r="A130" s="20">
        <v>1192</v>
      </c>
      <c r="B130" t="s">
        <v>263</v>
      </c>
      <c r="C130" t="s">
        <v>2</v>
      </c>
      <c r="D130" t="s">
        <v>200</v>
      </c>
      <c r="E130" t="s">
        <v>245</v>
      </c>
      <c r="F130" s="2">
        <v>93519467000</v>
      </c>
      <c r="G130" s="2">
        <v>0</v>
      </c>
      <c r="H130" s="2">
        <v>93519467000</v>
      </c>
      <c r="I130" s="2">
        <v>172472074</v>
      </c>
      <c r="J130" s="2">
        <v>0</v>
      </c>
      <c r="K130" s="2">
        <v>172472074</v>
      </c>
      <c r="L130" s="2">
        <v>135064287.19999999</v>
      </c>
      <c r="M130" s="2">
        <v>0</v>
      </c>
      <c r="N130" s="2">
        <v>135064287.19999999</v>
      </c>
      <c r="O130" s="15">
        <v>0.1</v>
      </c>
      <c r="P130" s="2">
        <v>0</v>
      </c>
      <c r="Q130" s="13">
        <v>0.3</v>
      </c>
      <c r="R130" s="15">
        <v>0</v>
      </c>
      <c r="S130" s="2">
        <v>40519286.159999996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40519286.159999996</v>
      </c>
      <c r="AD130" s="4">
        <f t="shared" si="1"/>
        <v>40519286.159999996</v>
      </c>
      <c r="AE130" t="s">
        <v>241</v>
      </c>
      <c r="AF130"/>
      <c r="AG130" s="18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</row>
    <row r="131" spans="1:69" x14ac:dyDescent="0.25">
      <c r="A131" s="20">
        <v>1194</v>
      </c>
      <c r="B131" t="s">
        <v>263</v>
      </c>
      <c r="C131" t="s">
        <v>2</v>
      </c>
      <c r="D131" t="s">
        <v>284</v>
      </c>
      <c r="E131" t="s">
        <v>246</v>
      </c>
      <c r="F131" s="2">
        <v>12500907000</v>
      </c>
      <c r="G131" s="2">
        <v>232000000</v>
      </c>
      <c r="H131" s="2">
        <v>12268907000</v>
      </c>
      <c r="I131" s="2">
        <v>34170252</v>
      </c>
      <c r="J131" s="2">
        <v>753250</v>
      </c>
      <c r="K131" s="2">
        <v>33417002</v>
      </c>
      <c r="L131" s="2">
        <v>29169889.199999999</v>
      </c>
      <c r="M131" s="2">
        <v>660450</v>
      </c>
      <c r="N131" s="2">
        <v>28509439.199999999</v>
      </c>
      <c r="O131" s="15">
        <v>0.1</v>
      </c>
      <c r="P131" s="2">
        <v>66045</v>
      </c>
      <c r="Q131" s="13">
        <v>0.3</v>
      </c>
      <c r="R131" s="15">
        <v>0</v>
      </c>
      <c r="S131" s="2">
        <v>8552831.7599999998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8618876.7599999998</v>
      </c>
      <c r="AD131" s="4">
        <f t="shared" ref="AD131:AD194" si="2">AB131+AC131</f>
        <v>8618876.7599999998</v>
      </c>
      <c r="AE131" t="s">
        <v>166</v>
      </c>
      <c r="AF131"/>
      <c r="AG131" s="18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</row>
    <row r="132" spans="1:69" x14ac:dyDescent="0.25">
      <c r="A132" s="20">
        <v>1197</v>
      </c>
      <c r="B132" t="s">
        <v>264</v>
      </c>
      <c r="C132" t="s">
        <v>2</v>
      </c>
      <c r="D132" t="s">
        <v>200</v>
      </c>
      <c r="E132" t="s">
        <v>247</v>
      </c>
      <c r="F132" s="2">
        <v>16899296000</v>
      </c>
      <c r="G132" s="2">
        <v>0</v>
      </c>
      <c r="H132" s="2">
        <v>16899296000</v>
      </c>
      <c r="I132" s="2">
        <v>37946799</v>
      </c>
      <c r="J132" s="2">
        <v>0</v>
      </c>
      <c r="K132" s="2">
        <v>37946799</v>
      </c>
      <c r="L132" s="2">
        <v>31187080.600000001</v>
      </c>
      <c r="M132" s="2">
        <v>0</v>
      </c>
      <c r="N132" s="2">
        <v>31187080.600000001</v>
      </c>
      <c r="O132" s="15">
        <v>0.1</v>
      </c>
      <c r="P132" s="2">
        <v>0</v>
      </c>
      <c r="Q132" s="13">
        <v>0.15</v>
      </c>
      <c r="R132" s="15">
        <v>0</v>
      </c>
      <c r="S132" s="2">
        <v>4678062.09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7678062.0899999999</v>
      </c>
      <c r="AD132" s="4">
        <f t="shared" si="2"/>
        <v>7678062.0899999999</v>
      </c>
      <c r="AE132" t="s">
        <v>184</v>
      </c>
      <c r="AF132"/>
      <c r="AG132" s="18"/>
      <c r="AK132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</row>
    <row r="133" spans="1:69" x14ac:dyDescent="0.25">
      <c r="A133" s="20">
        <v>1201</v>
      </c>
      <c r="B133" t="s">
        <v>264</v>
      </c>
      <c r="C133" t="s">
        <v>2</v>
      </c>
      <c r="D133" t="s">
        <v>8</v>
      </c>
      <c r="E133" t="s">
        <v>248</v>
      </c>
      <c r="F133" s="2">
        <v>44320458000</v>
      </c>
      <c r="G133" s="2">
        <v>1204019000</v>
      </c>
      <c r="H133" s="2">
        <v>43116439000</v>
      </c>
      <c r="I133" s="2">
        <v>85571746</v>
      </c>
      <c r="J133" s="2">
        <v>3497544</v>
      </c>
      <c r="K133" s="2">
        <v>82074202</v>
      </c>
      <c r="L133" s="2">
        <v>67843562.799999997</v>
      </c>
      <c r="M133" s="2">
        <v>3015936.4</v>
      </c>
      <c r="N133" s="2">
        <v>64827626.399999999</v>
      </c>
      <c r="O133" s="15">
        <v>0.1</v>
      </c>
      <c r="P133" s="2">
        <v>301593.64</v>
      </c>
      <c r="Q133" s="13">
        <v>0.2</v>
      </c>
      <c r="R133" s="15">
        <v>0</v>
      </c>
      <c r="S133" s="2">
        <v>12965525.279999999</v>
      </c>
      <c r="T133" s="2">
        <v>4000000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17267118.920000002</v>
      </c>
      <c r="AD133" s="4">
        <f t="shared" si="2"/>
        <v>17267118.920000002</v>
      </c>
      <c r="AE133" t="s">
        <v>38</v>
      </c>
      <c r="AF133"/>
      <c r="AG133" s="18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</row>
    <row r="134" spans="1:69" x14ac:dyDescent="0.25">
      <c r="A134" s="20">
        <v>1202</v>
      </c>
      <c r="B134" t="s">
        <v>264</v>
      </c>
      <c r="C134" t="s">
        <v>2</v>
      </c>
      <c r="D134" t="s">
        <v>8</v>
      </c>
      <c r="E134" t="s">
        <v>249</v>
      </c>
      <c r="F134" s="2">
        <v>10328916000</v>
      </c>
      <c r="G134" s="2">
        <v>1203212000</v>
      </c>
      <c r="H134" s="2">
        <v>9125704000</v>
      </c>
      <c r="I134" s="2">
        <v>29903125</v>
      </c>
      <c r="J134" s="2">
        <v>3904778</v>
      </c>
      <c r="K134" s="2">
        <v>25998347</v>
      </c>
      <c r="L134" s="2">
        <v>25771558.600000001</v>
      </c>
      <c r="M134" s="2">
        <v>3423493.2</v>
      </c>
      <c r="N134" s="2">
        <v>22348065.399999999</v>
      </c>
      <c r="O134" s="15">
        <v>0.1</v>
      </c>
      <c r="P134" s="2">
        <v>342349.32</v>
      </c>
      <c r="Q134" s="13">
        <v>0.1</v>
      </c>
      <c r="R134" s="15">
        <v>0</v>
      </c>
      <c r="S134" s="2">
        <v>2234806.54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4577155.8600000003</v>
      </c>
      <c r="AD134" s="4">
        <f t="shared" si="2"/>
        <v>4577155.8600000003</v>
      </c>
      <c r="AE134" t="s">
        <v>50</v>
      </c>
      <c r="AF134"/>
      <c r="AG134" s="18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</row>
    <row r="135" spans="1:69" x14ac:dyDescent="0.25">
      <c r="A135" s="20">
        <v>1206</v>
      </c>
      <c r="B135" t="s">
        <v>264</v>
      </c>
      <c r="C135" t="s">
        <v>2</v>
      </c>
      <c r="D135" t="s">
        <v>4</v>
      </c>
      <c r="E135" t="s">
        <v>251</v>
      </c>
      <c r="F135" s="2">
        <v>12330950000</v>
      </c>
      <c r="G135" s="2">
        <v>1899611000</v>
      </c>
      <c r="H135" s="2">
        <v>10431339000</v>
      </c>
      <c r="I135" s="2">
        <v>30990565</v>
      </c>
      <c r="J135" s="2">
        <v>4975714</v>
      </c>
      <c r="K135" s="2">
        <v>26014851</v>
      </c>
      <c r="L135" s="2">
        <v>26058185</v>
      </c>
      <c r="M135" s="2">
        <v>4215869.5999999996</v>
      </c>
      <c r="N135" s="2">
        <v>21842315.399999999</v>
      </c>
      <c r="O135" s="15">
        <v>0.1</v>
      </c>
      <c r="P135" s="2">
        <v>421586.96</v>
      </c>
      <c r="Q135" s="13">
        <v>0.1</v>
      </c>
      <c r="R135" s="15">
        <v>0</v>
      </c>
      <c r="S135" s="2">
        <v>2184231.54</v>
      </c>
      <c r="T135" s="2">
        <v>2000000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4605818.5</v>
      </c>
      <c r="AD135" s="4">
        <f t="shared" si="2"/>
        <v>4605818.5</v>
      </c>
      <c r="AE135" t="s">
        <v>48</v>
      </c>
      <c r="AF135"/>
      <c r="AG135" s="18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</row>
    <row r="136" spans="1:69" x14ac:dyDescent="0.25">
      <c r="A136" s="20">
        <v>1211</v>
      </c>
      <c r="B136" t="s">
        <v>264</v>
      </c>
      <c r="C136" t="s">
        <v>2</v>
      </c>
      <c r="D136" t="s">
        <v>284</v>
      </c>
      <c r="E136" t="s">
        <v>254</v>
      </c>
      <c r="F136" s="2">
        <v>3516968000</v>
      </c>
      <c r="G136" s="2">
        <v>0</v>
      </c>
      <c r="H136" s="2">
        <v>3516968000</v>
      </c>
      <c r="I136" s="2">
        <v>10202255</v>
      </c>
      <c r="J136" s="2">
        <v>0</v>
      </c>
      <c r="K136" s="2">
        <v>10202255</v>
      </c>
      <c r="L136" s="2">
        <v>8795467.8000000007</v>
      </c>
      <c r="M136" s="2">
        <v>0</v>
      </c>
      <c r="N136" s="2">
        <v>8795467.8000000007</v>
      </c>
      <c r="O136" s="15">
        <v>0</v>
      </c>
      <c r="P136" s="2">
        <v>0</v>
      </c>
      <c r="Q136" s="13">
        <v>0</v>
      </c>
      <c r="R136" s="15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0</v>
      </c>
      <c r="AD136" s="4">
        <f t="shared" si="2"/>
        <v>0</v>
      </c>
      <c r="AE136" t="s">
        <v>166</v>
      </c>
      <c r="AF136"/>
      <c r="AG136" s="18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</row>
    <row r="137" spans="1:69" x14ac:dyDescent="0.25">
      <c r="A137" s="20">
        <v>1214</v>
      </c>
      <c r="B137" t="s">
        <v>264</v>
      </c>
      <c r="C137" t="s">
        <v>9</v>
      </c>
      <c r="D137" t="s">
        <v>367</v>
      </c>
      <c r="E137" t="s">
        <v>252</v>
      </c>
      <c r="F137" s="2">
        <v>6137750000</v>
      </c>
      <c r="G137" s="2">
        <v>0</v>
      </c>
      <c r="H137" s="2">
        <v>6137750000</v>
      </c>
      <c r="I137" s="2">
        <v>11841128</v>
      </c>
      <c r="J137" s="2">
        <v>0</v>
      </c>
      <c r="K137" s="2">
        <v>11841128</v>
      </c>
      <c r="L137" s="2">
        <v>9386028</v>
      </c>
      <c r="M137" s="2">
        <v>0</v>
      </c>
      <c r="N137" s="2">
        <v>9386028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70</v>
      </c>
      <c r="AF137"/>
      <c r="AG137" s="18"/>
      <c r="AK137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</row>
    <row r="138" spans="1:69" x14ac:dyDescent="0.25">
      <c r="A138" s="20">
        <v>1215</v>
      </c>
      <c r="B138" t="s">
        <v>264</v>
      </c>
      <c r="C138" t="s">
        <v>2</v>
      </c>
      <c r="D138" t="s">
        <v>284</v>
      </c>
      <c r="E138" t="s">
        <v>253</v>
      </c>
      <c r="F138" s="2">
        <v>16124963000</v>
      </c>
      <c r="G138" s="2">
        <v>7978769000</v>
      </c>
      <c r="H138" s="2">
        <v>8146194000</v>
      </c>
      <c r="I138" s="2">
        <v>34205380</v>
      </c>
      <c r="J138" s="2">
        <v>12356447</v>
      </c>
      <c r="K138" s="2">
        <v>21848933</v>
      </c>
      <c r="L138" s="2">
        <v>27755394.800000001</v>
      </c>
      <c r="M138" s="2">
        <v>9164939.4000000004</v>
      </c>
      <c r="N138" s="2">
        <v>18590455.399999999</v>
      </c>
      <c r="O138" s="15">
        <v>0.1</v>
      </c>
      <c r="P138" s="2">
        <v>916493.94</v>
      </c>
      <c r="Q138" s="13">
        <v>0.1</v>
      </c>
      <c r="R138" s="15">
        <v>0</v>
      </c>
      <c r="S138" s="2">
        <v>1859045.54</v>
      </c>
      <c r="T138" s="2">
        <v>2000000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4775539.4800000004</v>
      </c>
      <c r="AD138" s="4">
        <f t="shared" si="2"/>
        <v>4775539.4800000004</v>
      </c>
      <c r="AE138" t="s">
        <v>87</v>
      </c>
      <c r="AF138"/>
      <c r="AG138" s="1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</row>
    <row r="139" spans="1:69" x14ac:dyDescent="0.25">
      <c r="A139" s="20">
        <v>1219</v>
      </c>
      <c r="B139" t="s">
        <v>263</v>
      </c>
      <c r="C139" t="s">
        <v>2</v>
      </c>
      <c r="D139" t="s">
        <v>283</v>
      </c>
      <c r="E139" t="s">
        <v>255</v>
      </c>
      <c r="F139" s="2">
        <v>2524921000</v>
      </c>
      <c r="G139" s="2">
        <v>0</v>
      </c>
      <c r="H139" s="2">
        <v>2524921000</v>
      </c>
      <c r="I139" s="2">
        <v>3887224</v>
      </c>
      <c r="J139" s="2">
        <v>0</v>
      </c>
      <c r="K139" s="2">
        <v>3887224</v>
      </c>
      <c r="L139" s="2">
        <v>2877255.6</v>
      </c>
      <c r="M139" s="2">
        <v>0</v>
      </c>
      <c r="N139" s="2">
        <v>2877255.6</v>
      </c>
      <c r="O139" s="15">
        <v>0.1</v>
      </c>
      <c r="P139" s="2">
        <v>0</v>
      </c>
      <c r="Q139" s="13">
        <v>0.3</v>
      </c>
      <c r="R139" s="15">
        <v>0</v>
      </c>
      <c r="S139" s="2">
        <v>863176.68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863176.68</v>
      </c>
      <c r="AD139" s="4">
        <f t="shared" si="2"/>
        <v>863176.68</v>
      </c>
      <c r="AE139" t="s">
        <v>95</v>
      </c>
      <c r="AF139"/>
      <c r="AG139" s="18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</row>
    <row r="140" spans="1:69" x14ac:dyDescent="0.25">
      <c r="A140" s="20">
        <v>1220</v>
      </c>
      <c r="B140" t="s">
        <v>264</v>
      </c>
      <c r="C140" t="s">
        <v>2</v>
      </c>
      <c r="D140" t="s">
        <v>538</v>
      </c>
      <c r="E140" t="s">
        <v>176</v>
      </c>
      <c r="F140" s="2">
        <v>201925200</v>
      </c>
      <c r="G140" s="2">
        <v>205200</v>
      </c>
      <c r="H140" s="2">
        <v>201720000</v>
      </c>
      <c r="I140" s="2">
        <v>706738</v>
      </c>
      <c r="J140" s="2">
        <v>718</v>
      </c>
      <c r="K140" s="2">
        <v>706020</v>
      </c>
      <c r="L140" s="2">
        <v>625967.92000000004</v>
      </c>
      <c r="M140" s="2">
        <v>635.91999999999996</v>
      </c>
      <c r="N140" s="2">
        <v>625332</v>
      </c>
      <c r="O140" s="15">
        <v>0</v>
      </c>
      <c r="P140" s="2">
        <v>0</v>
      </c>
      <c r="Q140" s="13">
        <v>0</v>
      </c>
      <c r="R140" s="15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0</v>
      </c>
      <c r="AD140" s="4">
        <f t="shared" si="2"/>
        <v>0</v>
      </c>
      <c r="AE140" t="s">
        <v>107</v>
      </c>
      <c r="AF140"/>
      <c r="AG140" s="18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</row>
    <row r="141" spans="1:69" x14ac:dyDescent="0.25">
      <c r="A141" s="20">
        <v>1224</v>
      </c>
      <c r="B141" t="s">
        <v>263</v>
      </c>
      <c r="C141" t="s">
        <v>9</v>
      </c>
      <c r="D141" t="s">
        <v>27</v>
      </c>
      <c r="E141" t="s">
        <v>256</v>
      </c>
      <c r="F141" s="2">
        <v>112250000</v>
      </c>
      <c r="G141" s="2">
        <v>0</v>
      </c>
      <c r="H141" s="2">
        <v>112250000</v>
      </c>
      <c r="I141" s="2">
        <v>392875</v>
      </c>
      <c r="J141" s="2">
        <v>0</v>
      </c>
      <c r="K141" s="2">
        <v>392875</v>
      </c>
      <c r="L141" s="2">
        <v>347975</v>
      </c>
      <c r="M141" s="2">
        <v>0</v>
      </c>
      <c r="N141" s="2">
        <v>347975</v>
      </c>
      <c r="O141" s="15">
        <v>0.1</v>
      </c>
      <c r="P141" s="2">
        <v>0</v>
      </c>
      <c r="Q141" s="13">
        <v>0.3</v>
      </c>
      <c r="R141" s="15">
        <v>0</v>
      </c>
      <c r="S141" s="2">
        <v>104392.5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104392.5</v>
      </c>
      <c r="AD141" s="4">
        <f t="shared" si="2"/>
        <v>104392.5</v>
      </c>
      <c r="AE141" t="s">
        <v>32</v>
      </c>
      <c r="AF141"/>
      <c r="AG141" s="18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</row>
    <row r="142" spans="1:69" x14ac:dyDescent="0.25">
      <c r="A142" s="20">
        <v>1225</v>
      </c>
      <c r="B142" t="s">
        <v>264</v>
      </c>
      <c r="C142" t="s">
        <v>9</v>
      </c>
      <c r="D142" t="s">
        <v>367</v>
      </c>
      <c r="E142" t="s">
        <v>257</v>
      </c>
      <c r="F142" s="2">
        <v>12297102000</v>
      </c>
      <c r="G142" s="2">
        <v>0</v>
      </c>
      <c r="H142" s="2">
        <v>12297102000</v>
      </c>
      <c r="I142" s="2">
        <v>30547511</v>
      </c>
      <c r="J142" s="2">
        <v>0</v>
      </c>
      <c r="K142" s="2">
        <v>30547511</v>
      </c>
      <c r="L142" s="2">
        <v>25628670.199999999</v>
      </c>
      <c r="M142" s="2">
        <v>0</v>
      </c>
      <c r="N142" s="2">
        <v>25628670.199999999</v>
      </c>
      <c r="O142" s="15">
        <v>0.1</v>
      </c>
      <c r="P142" s="2">
        <v>0</v>
      </c>
      <c r="Q142" s="13">
        <v>0.1</v>
      </c>
      <c r="R142" s="15">
        <v>0</v>
      </c>
      <c r="S142" s="2">
        <v>2562867.02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4562867.0199999996</v>
      </c>
      <c r="AD142" s="4">
        <f t="shared" si="2"/>
        <v>4562867.0199999996</v>
      </c>
      <c r="AE142" t="s">
        <v>62</v>
      </c>
      <c r="AF142"/>
      <c r="AG142" s="18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</row>
    <row r="143" spans="1:69" x14ac:dyDescent="0.25">
      <c r="A143" s="20">
        <v>1226</v>
      </c>
      <c r="B143" t="s">
        <v>264</v>
      </c>
      <c r="C143" t="s">
        <v>9</v>
      </c>
      <c r="D143" t="s">
        <v>367</v>
      </c>
      <c r="E143" t="s">
        <v>258</v>
      </c>
      <c r="F143" s="2">
        <v>14203203400</v>
      </c>
      <c r="G143" s="2">
        <v>0</v>
      </c>
      <c r="H143" s="2">
        <v>14203203400</v>
      </c>
      <c r="I143" s="2">
        <v>36396370</v>
      </c>
      <c r="J143" s="2">
        <v>0</v>
      </c>
      <c r="K143" s="2">
        <v>36396370</v>
      </c>
      <c r="L143" s="2">
        <v>30715088.640000001</v>
      </c>
      <c r="M143" s="2">
        <v>0</v>
      </c>
      <c r="N143" s="2">
        <v>30715088.640000001</v>
      </c>
      <c r="O143" s="15">
        <v>0.1</v>
      </c>
      <c r="P143" s="2">
        <v>0</v>
      </c>
      <c r="Q143" s="13">
        <v>0.15</v>
      </c>
      <c r="R143" s="15">
        <v>0</v>
      </c>
      <c r="S143" s="2">
        <v>4607263.2960000001</v>
      </c>
      <c r="T143" s="2">
        <v>3000000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7607263.2960000001</v>
      </c>
      <c r="AD143" s="4">
        <f t="shared" si="2"/>
        <v>7607263.2960000001</v>
      </c>
      <c r="AE143" t="s">
        <v>189</v>
      </c>
      <c r="AF143"/>
      <c r="AG143" s="18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</row>
    <row r="144" spans="1:69" x14ac:dyDescent="0.25">
      <c r="A144" s="20">
        <v>1227</v>
      </c>
      <c r="B144" t="s">
        <v>264</v>
      </c>
      <c r="C144" t="s">
        <v>2</v>
      </c>
      <c r="D144" t="s">
        <v>8</v>
      </c>
      <c r="E144" t="s">
        <v>259</v>
      </c>
      <c r="F144" s="2">
        <v>4902146000</v>
      </c>
      <c r="G144" s="2">
        <v>0</v>
      </c>
      <c r="H144" s="2">
        <v>4902146000</v>
      </c>
      <c r="I144" s="2">
        <v>11942433</v>
      </c>
      <c r="J144" s="2">
        <v>0</v>
      </c>
      <c r="K144" s="2">
        <v>11942433</v>
      </c>
      <c r="L144" s="2">
        <v>9981574.5999999996</v>
      </c>
      <c r="M144" s="2">
        <v>0</v>
      </c>
      <c r="N144" s="2">
        <v>9981574.5999999996</v>
      </c>
      <c r="O144" s="15">
        <v>0</v>
      </c>
      <c r="P144" s="2">
        <v>0</v>
      </c>
      <c r="Q144" s="13">
        <v>0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42</v>
      </c>
      <c r="AF144"/>
      <c r="AG144" s="18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</row>
    <row r="145" spans="1:69" x14ac:dyDescent="0.25">
      <c r="A145" s="20">
        <v>1230</v>
      </c>
      <c r="B145" t="s">
        <v>264</v>
      </c>
      <c r="C145" t="s">
        <v>2</v>
      </c>
      <c r="D145" t="s">
        <v>8</v>
      </c>
      <c r="E145" t="s">
        <v>47</v>
      </c>
      <c r="F145" s="2">
        <v>19893617000</v>
      </c>
      <c r="G145" s="2">
        <v>5819000</v>
      </c>
      <c r="H145" s="2">
        <v>19887798000</v>
      </c>
      <c r="I145" s="2">
        <v>39234476</v>
      </c>
      <c r="J145" s="2">
        <v>20367</v>
      </c>
      <c r="K145" s="2">
        <v>39214109</v>
      </c>
      <c r="L145" s="2">
        <v>31277029.199999999</v>
      </c>
      <c r="M145" s="2">
        <v>18039.400000000001</v>
      </c>
      <c r="N145" s="2">
        <v>31258989.800000001</v>
      </c>
      <c r="O145" s="15">
        <v>0.1</v>
      </c>
      <c r="P145" s="2">
        <v>1803.94</v>
      </c>
      <c r="Q145" s="13">
        <v>0.15</v>
      </c>
      <c r="R145" s="15">
        <v>0</v>
      </c>
      <c r="S145" s="2">
        <v>4688848.47</v>
      </c>
      <c r="T145" s="2">
        <v>3000000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7690652.4100000001</v>
      </c>
      <c r="AD145" s="4">
        <f t="shared" si="2"/>
        <v>7690652.4100000001</v>
      </c>
      <c r="AE145" t="s">
        <v>50</v>
      </c>
      <c r="AF145"/>
      <c r="AG145" s="18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</row>
    <row r="146" spans="1:69" x14ac:dyDescent="0.25">
      <c r="A146" s="20">
        <v>1231</v>
      </c>
      <c r="B146" t="s">
        <v>264</v>
      </c>
      <c r="C146" t="s">
        <v>2</v>
      </c>
      <c r="D146" t="s">
        <v>8</v>
      </c>
      <c r="E146" t="s">
        <v>260</v>
      </c>
      <c r="F146" s="2">
        <v>16766046000</v>
      </c>
      <c r="G146" s="2">
        <v>2352825000</v>
      </c>
      <c r="H146" s="2">
        <v>14413221000</v>
      </c>
      <c r="I146" s="2">
        <v>33900285</v>
      </c>
      <c r="J146" s="2">
        <v>5836302</v>
      </c>
      <c r="K146" s="2">
        <v>28063983</v>
      </c>
      <c r="L146" s="2">
        <v>27193866.600000001</v>
      </c>
      <c r="M146" s="2">
        <v>4895172</v>
      </c>
      <c r="N146" s="2">
        <v>22298694.600000001</v>
      </c>
      <c r="O146" s="15">
        <v>0.1</v>
      </c>
      <c r="P146" s="2">
        <v>489517.2</v>
      </c>
      <c r="Q146" s="13">
        <v>0.1</v>
      </c>
      <c r="R146" s="15">
        <v>0</v>
      </c>
      <c r="S146" s="2">
        <v>2229869.46</v>
      </c>
      <c r="T146" s="2">
        <v>2000000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4719386.66</v>
      </c>
      <c r="AD146" s="4">
        <f t="shared" si="2"/>
        <v>4719386.66</v>
      </c>
      <c r="AE146" t="s">
        <v>50</v>
      </c>
      <c r="AF146"/>
      <c r="AG146" s="18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</row>
    <row r="147" spans="1:69" x14ac:dyDescent="0.25">
      <c r="A147" s="20">
        <v>1232</v>
      </c>
      <c r="B147" t="s">
        <v>264</v>
      </c>
      <c r="C147" t="s">
        <v>2</v>
      </c>
      <c r="D147" t="s">
        <v>4</v>
      </c>
      <c r="E147" t="s">
        <v>261</v>
      </c>
      <c r="F147" s="2">
        <v>37899704000</v>
      </c>
      <c r="G147" s="2">
        <v>12920000</v>
      </c>
      <c r="H147" s="2">
        <v>37886784000</v>
      </c>
      <c r="I147" s="2">
        <v>62960231</v>
      </c>
      <c r="J147" s="2">
        <v>45220</v>
      </c>
      <c r="K147" s="2">
        <v>62915011</v>
      </c>
      <c r="L147" s="2">
        <v>47800349.399999999</v>
      </c>
      <c r="M147" s="2">
        <v>40052</v>
      </c>
      <c r="N147" s="2">
        <v>47760297.399999999</v>
      </c>
      <c r="O147" s="15">
        <v>0.1</v>
      </c>
      <c r="P147" s="2">
        <v>4005.2</v>
      </c>
      <c r="Q147" s="13">
        <v>0.15</v>
      </c>
      <c r="R147" s="15">
        <v>0</v>
      </c>
      <c r="S147" s="2">
        <v>7164044.6100000003</v>
      </c>
      <c r="T147" s="2">
        <v>3000000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10168049.810000001</v>
      </c>
      <c r="AD147" s="4">
        <f t="shared" si="2"/>
        <v>10168049.810000001</v>
      </c>
      <c r="AE147" t="s">
        <v>6</v>
      </c>
      <c r="AF147"/>
      <c r="AG147" s="18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</row>
    <row r="148" spans="1:69" x14ac:dyDescent="0.25">
      <c r="A148" s="20">
        <v>1235</v>
      </c>
      <c r="B148" t="s">
        <v>264</v>
      </c>
      <c r="C148" t="s">
        <v>2</v>
      </c>
      <c r="D148" t="s">
        <v>284</v>
      </c>
      <c r="E148" t="s">
        <v>262</v>
      </c>
      <c r="F148" s="2">
        <v>6118711000</v>
      </c>
      <c r="G148" s="2">
        <v>360425000</v>
      </c>
      <c r="H148" s="2">
        <v>5758286000</v>
      </c>
      <c r="I148" s="2">
        <v>14886999</v>
      </c>
      <c r="J148" s="2">
        <v>1205088</v>
      </c>
      <c r="K148" s="2">
        <v>13681911</v>
      </c>
      <c r="L148" s="2">
        <v>12439514.6</v>
      </c>
      <c r="M148" s="2">
        <v>1060918</v>
      </c>
      <c r="N148" s="2">
        <v>11378596.6</v>
      </c>
      <c r="O148" s="15">
        <v>0</v>
      </c>
      <c r="P148" s="2">
        <v>0</v>
      </c>
      <c r="Q148" s="13">
        <v>0</v>
      </c>
      <c r="R148" s="15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0</v>
      </c>
      <c r="AD148" s="4">
        <f t="shared" si="2"/>
        <v>0</v>
      </c>
      <c r="AE148" t="s">
        <v>166</v>
      </c>
      <c r="AF148"/>
      <c r="AG148" s="1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</row>
    <row r="149" spans="1:69" x14ac:dyDescent="0.25">
      <c r="A149" s="20">
        <v>1250</v>
      </c>
      <c r="B149" t="s">
        <v>263</v>
      </c>
      <c r="C149" t="s">
        <v>2</v>
      </c>
      <c r="D149" t="s">
        <v>283</v>
      </c>
      <c r="E149" t="s">
        <v>266</v>
      </c>
      <c r="F149" s="2">
        <v>135050057000</v>
      </c>
      <c r="G149" s="2">
        <v>0</v>
      </c>
      <c r="H149" s="2">
        <v>135050057000</v>
      </c>
      <c r="I149" s="2">
        <v>211310664</v>
      </c>
      <c r="J149" s="2">
        <v>0</v>
      </c>
      <c r="K149" s="2">
        <v>211310664</v>
      </c>
      <c r="L149" s="2">
        <v>157290641.19999999</v>
      </c>
      <c r="M149" s="2">
        <v>0</v>
      </c>
      <c r="N149" s="2">
        <v>157290641.19999999</v>
      </c>
      <c r="O149" s="15">
        <v>0.1</v>
      </c>
      <c r="P149" s="2">
        <v>0</v>
      </c>
      <c r="Q149" s="13">
        <v>0.3</v>
      </c>
      <c r="R149" s="15">
        <v>0.4</v>
      </c>
      <c r="S149" s="2">
        <v>47916256.479999997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47916256.479999997</v>
      </c>
      <c r="AD149" s="4">
        <f t="shared" si="2"/>
        <v>47916256.479999997</v>
      </c>
      <c r="AE149" t="s">
        <v>95</v>
      </c>
      <c r="AF149"/>
      <c r="AG149" s="18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</row>
    <row r="150" spans="1:69" x14ac:dyDescent="0.25">
      <c r="A150" s="20">
        <v>1254</v>
      </c>
      <c r="B150" t="s">
        <v>264</v>
      </c>
      <c r="C150" t="s">
        <v>2</v>
      </c>
      <c r="D150" t="s">
        <v>8</v>
      </c>
      <c r="E150" t="s">
        <v>267</v>
      </c>
      <c r="F150" s="2">
        <v>12785175000</v>
      </c>
      <c r="G150" s="2">
        <v>0</v>
      </c>
      <c r="H150" s="2">
        <v>12785175000</v>
      </c>
      <c r="I150" s="2">
        <v>35360885</v>
      </c>
      <c r="J150" s="2">
        <v>0</v>
      </c>
      <c r="K150" s="2">
        <v>35360885</v>
      </c>
      <c r="L150" s="2">
        <v>30246815</v>
      </c>
      <c r="M150" s="2">
        <v>0</v>
      </c>
      <c r="N150" s="2">
        <v>30246815</v>
      </c>
      <c r="O150" s="15">
        <v>0.1</v>
      </c>
      <c r="P150" s="2">
        <v>0</v>
      </c>
      <c r="Q150" s="13">
        <v>0.15</v>
      </c>
      <c r="R150" s="15">
        <v>0</v>
      </c>
      <c r="S150" s="2">
        <v>4537022.25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7537022.25</v>
      </c>
      <c r="AD150" s="4">
        <f t="shared" si="2"/>
        <v>7537022.25</v>
      </c>
      <c r="AE150" t="s">
        <v>50</v>
      </c>
      <c r="AF150"/>
      <c r="AG150" s="18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</row>
    <row r="151" spans="1:69" x14ac:dyDescent="0.25">
      <c r="A151" s="20">
        <v>1258</v>
      </c>
      <c r="B151" t="s">
        <v>264</v>
      </c>
      <c r="C151" t="s">
        <v>2</v>
      </c>
      <c r="D151" t="s">
        <v>8</v>
      </c>
      <c r="E151" t="s">
        <v>268</v>
      </c>
      <c r="F151" s="2">
        <v>157163881000</v>
      </c>
      <c r="G151" s="2">
        <v>319176000</v>
      </c>
      <c r="H151" s="2">
        <v>156844705000</v>
      </c>
      <c r="I151" s="2">
        <v>258777788</v>
      </c>
      <c r="J151" s="2">
        <v>999116</v>
      </c>
      <c r="K151" s="2">
        <v>257778672</v>
      </c>
      <c r="L151" s="2">
        <v>195912235.59999999</v>
      </c>
      <c r="M151" s="2">
        <v>871445.6</v>
      </c>
      <c r="N151" s="2">
        <v>195040790</v>
      </c>
      <c r="O151" s="15">
        <v>0.1</v>
      </c>
      <c r="P151" s="2">
        <v>87144.56</v>
      </c>
      <c r="Q151" s="13">
        <v>0.25</v>
      </c>
      <c r="R151" s="15">
        <v>0.4</v>
      </c>
      <c r="S151" s="2">
        <v>55516316</v>
      </c>
      <c r="T151" s="2">
        <v>6000000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61603460.560000002</v>
      </c>
      <c r="AD151" s="4">
        <f t="shared" si="2"/>
        <v>61603460.560000002</v>
      </c>
      <c r="AE151" t="s">
        <v>42</v>
      </c>
      <c r="AF151"/>
      <c r="AG151" s="18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</row>
    <row r="152" spans="1:69" x14ac:dyDescent="0.25">
      <c r="A152" s="20">
        <v>1260</v>
      </c>
      <c r="B152" t="s">
        <v>263</v>
      </c>
      <c r="C152" t="s">
        <v>2</v>
      </c>
      <c r="D152" t="s">
        <v>200</v>
      </c>
      <c r="E152" t="s">
        <v>269</v>
      </c>
      <c r="F152" s="2">
        <v>4424053000</v>
      </c>
      <c r="G152" s="2">
        <v>0</v>
      </c>
      <c r="H152" s="2">
        <v>4424053000</v>
      </c>
      <c r="I152" s="2">
        <v>6636084</v>
      </c>
      <c r="J152" s="2">
        <v>0</v>
      </c>
      <c r="K152" s="2">
        <v>6636084</v>
      </c>
      <c r="L152" s="2">
        <v>4866462.8</v>
      </c>
      <c r="M152" s="2">
        <v>0</v>
      </c>
      <c r="N152" s="2">
        <v>4866462.8</v>
      </c>
      <c r="O152" s="15">
        <v>0.1</v>
      </c>
      <c r="P152" s="2">
        <v>0</v>
      </c>
      <c r="Q152" s="13">
        <v>0.3</v>
      </c>
      <c r="R152" s="15">
        <v>0</v>
      </c>
      <c r="S152" s="2">
        <v>1459938.84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1459938.84</v>
      </c>
      <c r="AD152" s="4">
        <f t="shared" si="2"/>
        <v>1459938.84</v>
      </c>
      <c r="AE152" t="s">
        <v>241</v>
      </c>
      <c r="AF152"/>
      <c r="AG152" s="18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</row>
    <row r="153" spans="1:69" x14ac:dyDescent="0.25">
      <c r="A153" s="20">
        <v>1262</v>
      </c>
      <c r="B153" t="s">
        <v>264</v>
      </c>
      <c r="C153" t="s">
        <v>2</v>
      </c>
      <c r="D153" t="s">
        <v>538</v>
      </c>
      <c r="E153" t="s">
        <v>270</v>
      </c>
      <c r="F153" s="2">
        <v>2966553000</v>
      </c>
      <c r="G153" s="2">
        <v>0</v>
      </c>
      <c r="H153" s="2">
        <v>2966553000</v>
      </c>
      <c r="I153" s="2">
        <v>8982716</v>
      </c>
      <c r="J153" s="2">
        <v>0</v>
      </c>
      <c r="K153" s="2">
        <v>8982716</v>
      </c>
      <c r="L153" s="2">
        <v>7796094.7999999998</v>
      </c>
      <c r="M153" s="2">
        <v>0</v>
      </c>
      <c r="N153" s="2">
        <v>7796094.7999999998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179</v>
      </c>
      <c r="AF153"/>
      <c r="AG153" s="18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</row>
    <row r="154" spans="1:69" x14ac:dyDescent="0.25">
      <c r="A154" s="20">
        <v>1264</v>
      </c>
      <c r="B154" t="s">
        <v>263</v>
      </c>
      <c r="C154" t="s">
        <v>2</v>
      </c>
      <c r="D154" t="s">
        <v>4</v>
      </c>
      <c r="E154" t="s">
        <v>271</v>
      </c>
      <c r="F154" s="2">
        <v>1354335000</v>
      </c>
      <c r="G154" s="2">
        <v>284478000</v>
      </c>
      <c r="H154" s="2">
        <v>1069857000</v>
      </c>
      <c r="I154" s="2">
        <v>4361276</v>
      </c>
      <c r="J154" s="2">
        <v>908873</v>
      </c>
      <c r="K154" s="2">
        <v>3452403</v>
      </c>
      <c r="L154" s="2">
        <v>3819542</v>
      </c>
      <c r="M154" s="2">
        <v>795081.8</v>
      </c>
      <c r="N154" s="2">
        <v>3024460.2</v>
      </c>
      <c r="O154" s="15">
        <v>0.1</v>
      </c>
      <c r="P154" s="2">
        <v>79508.179999999993</v>
      </c>
      <c r="Q154" s="13">
        <v>0.3</v>
      </c>
      <c r="R154" s="15">
        <v>0</v>
      </c>
      <c r="S154" s="2">
        <v>907338.06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986846.24</v>
      </c>
      <c r="AD154" s="4">
        <f t="shared" si="2"/>
        <v>986846.24</v>
      </c>
      <c r="AE154" t="s">
        <v>48</v>
      </c>
      <c r="AF154"/>
      <c r="AG154" s="18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</row>
    <row r="155" spans="1:69" x14ac:dyDescent="0.25">
      <c r="A155" s="20">
        <v>1265</v>
      </c>
      <c r="B155" t="s">
        <v>264</v>
      </c>
      <c r="C155" t="s">
        <v>9</v>
      </c>
      <c r="D155" t="s">
        <v>27</v>
      </c>
      <c r="E155" t="s">
        <v>272</v>
      </c>
      <c r="F155" s="2">
        <v>2127707100</v>
      </c>
      <c r="G155" s="2">
        <v>0</v>
      </c>
      <c r="H155" s="2">
        <v>2127707100</v>
      </c>
      <c r="I155" s="2">
        <v>6795120</v>
      </c>
      <c r="J155" s="2">
        <v>0</v>
      </c>
      <c r="K155" s="2">
        <v>6795120</v>
      </c>
      <c r="L155" s="2">
        <v>5944037.1600000001</v>
      </c>
      <c r="M155" s="2">
        <v>0</v>
      </c>
      <c r="N155" s="2">
        <v>5944037.1600000001</v>
      </c>
      <c r="O155" s="15">
        <v>0</v>
      </c>
      <c r="P155" s="2">
        <v>0</v>
      </c>
      <c r="Q155" s="13">
        <v>0</v>
      </c>
      <c r="R155" s="15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0</v>
      </c>
      <c r="AD155" s="4">
        <f t="shared" si="2"/>
        <v>0</v>
      </c>
      <c r="AE155" t="s">
        <v>28</v>
      </c>
      <c r="AF155"/>
      <c r="AG155" s="18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</row>
    <row r="156" spans="1:69" x14ac:dyDescent="0.25">
      <c r="A156" s="20">
        <v>1273</v>
      </c>
      <c r="B156" t="s">
        <v>264</v>
      </c>
      <c r="C156" t="s">
        <v>9</v>
      </c>
      <c r="D156" t="s">
        <v>27</v>
      </c>
      <c r="E156" t="s">
        <v>274</v>
      </c>
      <c r="F156" s="2">
        <v>4272791000</v>
      </c>
      <c r="G156" s="2">
        <v>0</v>
      </c>
      <c r="H156" s="2">
        <v>4272791000</v>
      </c>
      <c r="I156" s="2">
        <v>10563067</v>
      </c>
      <c r="J156" s="2">
        <v>0</v>
      </c>
      <c r="K156" s="2">
        <v>10563067</v>
      </c>
      <c r="L156" s="2">
        <v>8853950.5999999996</v>
      </c>
      <c r="M156" s="2">
        <v>0</v>
      </c>
      <c r="N156" s="2">
        <v>8853950.5999999996</v>
      </c>
      <c r="O156" s="15">
        <v>0</v>
      </c>
      <c r="P156" s="2">
        <v>0</v>
      </c>
      <c r="Q156" s="13">
        <v>0</v>
      </c>
      <c r="R156" s="15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0</v>
      </c>
      <c r="AD156" s="4">
        <f t="shared" si="2"/>
        <v>0</v>
      </c>
      <c r="AE156" t="s">
        <v>28</v>
      </c>
      <c r="AF156"/>
      <c r="AG156" s="18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</row>
    <row r="157" spans="1:69" x14ac:dyDescent="0.25">
      <c r="A157" s="20">
        <v>1282</v>
      </c>
      <c r="B157" t="s">
        <v>263</v>
      </c>
      <c r="C157" t="s">
        <v>2</v>
      </c>
      <c r="D157" t="s">
        <v>4</v>
      </c>
      <c r="E157" t="s">
        <v>275</v>
      </c>
      <c r="F157" s="2">
        <v>5763325000</v>
      </c>
      <c r="G157" s="2">
        <v>342000000</v>
      </c>
      <c r="H157" s="2">
        <v>5421325000</v>
      </c>
      <c r="I157" s="2">
        <v>13116351</v>
      </c>
      <c r="J157" s="2">
        <v>1072500</v>
      </c>
      <c r="K157" s="2">
        <v>12043851</v>
      </c>
      <c r="L157" s="2">
        <v>10811021</v>
      </c>
      <c r="M157" s="2">
        <v>935700</v>
      </c>
      <c r="N157" s="2">
        <v>9875321</v>
      </c>
      <c r="O157" s="15">
        <v>0.1</v>
      </c>
      <c r="P157" s="2">
        <v>93570</v>
      </c>
      <c r="Q157" s="13">
        <v>0.3</v>
      </c>
      <c r="R157" s="15">
        <v>0</v>
      </c>
      <c r="S157" s="2">
        <v>2962596.3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3056166.3</v>
      </c>
      <c r="AD157" s="4">
        <f t="shared" si="2"/>
        <v>3056166.3</v>
      </c>
      <c r="AE157" t="s">
        <v>215</v>
      </c>
      <c r="AF157"/>
      <c r="AG157" s="18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</row>
    <row r="158" spans="1:69" x14ac:dyDescent="0.25">
      <c r="A158" s="20">
        <v>1289</v>
      </c>
      <c r="B158" t="s">
        <v>264</v>
      </c>
      <c r="C158" t="s">
        <v>2</v>
      </c>
      <c r="D158" t="s">
        <v>283</v>
      </c>
      <c r="E158" t="s">
        <v>276</v>
      </c>
      <c r="F158" s="2">
        <v>17231705000</v>
      </c>
      <c r="G158" s="2">
        <v>0</v>
      </c>
      <c r="H158" s="2">
        <v>17231705000</v>
      </c>
      <c r="I158" s="2">
        <v>46546236</v>
      </c>
      <c r="J158" s="2">
        <v>0</v>
      </c>
      <c r="K158" s="2">
        <v>46546236</v>
      </c>
      <c r="L158" s="2">
        <v>39653554</v>
      </c>
      <c r="M158" s="2">
        <v>0</v>
      </c>
      <c r="N158" s="2">
        <v>39653554</v>
      </c>
      <c r="O158" s="15">
        <v>0.1</v>
      </c>
      <c r="P158" s="2">
        <v>0</v>
      </c>
      <c r="Q158" s="13">
        <v>0.15</v>
      </c>
      <c r="R158" s="15">
        <v>0</v>
      </c>
      <c r="S158" s="2">
        <v>5948033.0999999996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8948033.0999999996</v>
      </c>
      <c r="AD158" s="4">
        <f t="shared" si="2"/>
        <v>8948033.0999999996</v>
      </c>
      <c r="AE158" t="s">
        <v>95</v>
      </c>
      <c r="AF158"/>
      <c r="AG158" s="1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</row>
    <row r="159" spans="1:69" x14ac:dyDescent="0.25">
      <c r="A159" s="20">
        <v>1292</v>
      </c>
      <c r="B159" t="s">
        <v>264</v>
      </c>
      <c r="C159" t="s">
        <v>2</v>
      </c>
      <c r="D159" t="s">
        <v>538</v>
      </c>
      <c r="E159" t="s">
        <v>278</v>
      </c>
      <c r="F159" s="2">
        <v>736780000</v>
      </c>
      <c r="G159" s="2">
        <v>0</v>
      </c>
      <c r="H159" s="2">
        <v>736780000</v>
      </c>
      <c r="I159" s="2">
        <v>2336145</v>
      </c>
      <c r="J159" s="2">
        <v>0</v>
      </c>
      <c r="K159" s="2">
        <v>2336145</v>
      </c>
      <c r="L159" s="2">
        <v>2041433</v>
      </c>
      <c r="M159" s="2">
        <v>0</v>
      </c>
      <c r="N159" s="2">
        <v>2041433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179</v>
      </c>
      <c r="AF159"/>
      <c r="AG159" s="18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</row>
    <row r="160" spans="1:69" s="42" customFormat="1" x14ac:dyDescent="0.25">
      <c r="A160" s="20">
        <v>1293</v>
      </c>
      <c r="B160" t="s">
        <v>264</v>
      </c>
      <c r="C160" t="s">
        <v>2</v>
      </c>
      <c r="D160" t="s">
        <v>8</v>
      </c>
      <c r="E160" t="s">
        <v>279</v>
      </c>
      <c r="F160" s="2">
        <v>9414497000</v>
      </c>
      <c r="G160" s="2">
        <v>1255970000</v>
      </c>
      <c r="H160" s="2">
        <v>8158527000</v>
      </c>
      <c r="I160" s="2">
        <v>25874410</v>
      </c>
      <c r="J160" s="2">
        <v>3893584</v>
      </c>
      <c r="K160" s="2">
        <v>21980826</v>
      </c>
      <c r="L160" s="2">
        <v>22108611.199999999</v>
      </c>
      <c r="M160" s="2">
        <v>3391196</v>
      </c>
      <c r="N160" s="2">
        <v>18717415.199999999</v>
      </c>
      <c r="O160" s="15">
        <v>0.1</v>
      </c>
      <c r="P160" s="2">
        <v>339119.6</v>
      </c>
      <c r="Q160" s="13">
        <v>0.1</v>
      </c>
      <c r="R160" s="15">
        <v>0</v>
      </c>
      <c r="S160" s="2">
        <v>1871741.52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4210861.12</v>
      </c>
      <c r="AC160" s="4"/>
      <c r="AD160" s="4">
        <f t="shared" si="2"/>
        <v>4210861.12</v>
      </c>
      <c r="AE160" t="s">
        <v>42</v>
      </c>
      <c r="AF160"/>
      <c r="AG160" s="18"/>
      <c r="AH160" s="4"/>
      <c r="AI160" s="4"/>
      <c r="AJ160" s="4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</row>
    <row r="161" spans="1:69" x14ac:dyDescent="0.25">
      <c r="A161" s="20">
        <v>1295</v>
      </c>
      <c r="B161" t="s">
        <v>264</v>
      </c>
      <c r="C161" t="s">
        <v>9</v>
      </c>
      <c r="D161" t="s">
        <v>367</v>
      </c>
      <c r="E161" t="s">
        <v>280</v>
      </c>
      <c r="F161" s="2">
        <v>6575909000</v>
      </c>
      <c r="G161" s="2">
        <v>0</v>
      </c>
      <c r="H161" s="2">
        <v>6575909000</v>
      </c>
      <c r="I161" s="2">
        <v>18350214</v>
      </c>
      <c r="J161" s="2">
        <v>0</v>
      </c>
      <c r="K161" s="2">
        <v>18350214</v>
      </c>
      <c r="L161" s="2">
        <v>15719850.4</v>
      </c>
      <c r="M161" s="2">
        <v>0</v>
      </c>
      <c r="N161" s="2">
        <v>15719850.4</v>
      </c>
      <c r="O161" s="15">
        <v>0.1</v>
      </c>
      <c r="P161" s="2">
        <v>0</v>
      </c>
      <c r="Q161" s="13">
        <v>0.1</v>
      </c>
      <c r="R161" s="15">
        <v>0</v>
      </c>
      <c r="S161" s="2">
        <v>1571985.04</v>
      </c>
      <c r="T161" s="2">
        <v>1000000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2571985.04</v>
      </c>
      <c r="AD161" s="4">
        <f t="shared" si="2"/>
        <v>2571985.04</v>
      </c>
      <c r="AE161" t="s">
        <v>35</v>
      </c>
      <c r="AF161"/>
      <c r="AG161" s="18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</row>
    <row r="162" spans="1:69" x14ac:dyDescent="0.25">
      <c r="A162" s="20">
        <v>1300</v>
      </c>
      <c r="B162" t="s">
        <v>264</v>
      </c>
      <c r="C162" t="s">
        <v>2</v>
      </c>
      <c r="D162" t="s">
        <v>283</v>
      </c>
      <c r="E162" t="s">
        <v>281</v>
      </c>
      <c r="F162" s="2">
        <v>1836699000</v>
      </c>
      <c r="G162" s="2">
        <v>218200000</v>
      </c>
      <c r="H162" s="2">
        <v>1618499000</v>
      </c>
      <c r="I162" s="2">
        <v>5647297</v>
      </c>
      <c r="J162" s="2">
        <v>713150</v>
      </c>
      <c r="K162" s="2">
        <v>4934147</v>
      </c>
      <c r="L162" s="2">
        <v>4912617.4000000004</v>
      </c>
      <c r="M162" s="2">
        <v>625870</v>
      </c>
      <c r="N162" s="2">
        <v>4286747.4000000004</v>
      </c>
      <c r="O162" s="15">
        <v>0</v>
      </c>
      <c r="P162" s="2">
        <v>0</v>
      </c>
      <c r="Q162" s="13">
        <v>0</v>
      </c>
      <c r="R162" s="15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0</v>
      </c>
      <c r="AD162" s="4">
        <f t="shared" si="2"/>
        <v>0</v>
      </c>
      <c r="AE162" t="s">
        <v>43</v>
      </c>
      <c r="AF162"/>
      <c r="AG162" s="18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</row>
    <row r="163" spans="1:69" x14ac:dyDescent="0.25">
      <c r="A163" s="20">
        <v>1303</v>
      </c>
      <c r="B163" t="s">
        <v>264</v>
      </c>
      <c r="C163" t="s">
        <v>2</v>
      </c>
      <c r="D163" t="s">
        <v>8</v>
      </c>
      <c r="E163" t="s">
        <v>282</v>
      </c>
      <c r="F163" s="2">
        <v>13494682000</v>
      </c>
      <c r="G163" s="2">
        <v>49546000</v>
      </c>
      <c r="H163" s="2">
        <v>13445136000</v>
      </c>
      <c r="I163" s="2">
        <v>29313361</v>
      </c>
      <c r="J163" s="2">
        <v>173411</v>
      </c>
      <c r="K163" s="2">
        <v>29139950</v>
      </c>
      <c r="L163" s="2">
        <v>23915488.199999999</v>
      </c>
      <c r="M163" s="2">
        <v>153592.6</v>
      </c>
      <c r="N163" s="2">
        <v>23761895.600000001</v>
      </c>
      <c r="O163" s="15">
        <v>0.1</v>
      </c>
      <c r="P163" s="2">
        <v>15359.26</v>
      </c>
      <c r="Q163" s="13">
        <v>0.1</v>
      </c>
      <c r="R163" s="15">
        <v>0</v>
      </c>
      <c r="S163" s="2">
        <v>2376189.56</v>
      </c>
      <c r="T163" s="2">
        <v>2000000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4391548.82</v>
      </c>
      <c r="AD163" s="4">
        <f t="shared" si="2"/>
        <v>4391548.82</v>
      </c>
      <c r="AE163" t="s">
        <v>46</v>
      </c>
      <c r="AF163"/>
      <c r="AG163" s="18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</row>
    <row r="164" spans="1:69" x14ac:dyDescent="0.25">
      <c r="A164" s="20">
        <v>1305</v>
      </c>
      <c r="B164" t="s">
        <v>264</v>
      </c>
      <c r="C164" t="s">
        <v>2</v>
      </c>
      <c r="D164" t="s">
        <v>284</v>
      </c>
      <c r="E164" t="s">
        <v>285</v>
      </c>
      <c r="F164" s="2">
        <v>5307158000</v>
      </c>
      <c r="G164" s="2">
        <v>28518000</v>
      </c>
      <c r="H164" s="2">
        <v>5278640000</v>
      </c>
      <c r="I164" s="2">
        <v>14227539</v>
      </c>
      <c r="J164" s="2">
        <v>99814</v>
      </c>
      <c r="K164" s="2">
        <v>14127725</v>
      </c>
      <c r="L164" s="2">
        <v>12104675.800000001</v>
      </c>
      <c r="M164" s="2">
        <v>88406.8</v>
      </c>
      <c r="N164" s="2">
        <v>12016269</v>
      </c>
      <c r="O164" s="15">
        <v>0</v>
      </c>
      <c r="P164" s="2">
        <v>0</v>
      </c>
      <c r="Q164" s="13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0</v>
      </c>
      <c r="AD164" s="4">
        <f t="shared" si="2"/>
        <v>0</v>
      </c>
      <c r="AE164" t="s">
        <v>166</v>
      </c>
      <c r="AF164"/>
      <c r="AG164" s="18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</row>
    <row r="165" spans="1:69" x14ac:dyDescent="0.25">
      <c r="A165" s="20">
        <v>1307</v>
      </c>
      <c r="B165" t="s">
        <v>264</v>
      </c>
      <c r="C165" t="s">
        <v>2</v>
      </c>
      <c r="D165" t="s">
        <v>538</v>
      </c>
      <c r="E165" t="s">
        <v>286</v>
      </c>
      <c r="F165" s="2">
        <v>17471247000</v>
      </c>
      <c r="G165" s="2">
        <v>0</v>
      </c>
      <c r="H165" s="2">
        <v>17471247000</v>
      </c>
      <c r="I165" s="2">
        <v>31563884</v>
      </c>
      <c r="J165" s="2">
        <v>0</v>
      </c>
      <c r="K165" s="2">
        <v>31563884</v>
      </c>
      <c r="L165" s="2">
        <v>24575385.199999999</v>
      </c>
      <c r="M165" s="2">
        <v>0</v>
      </c>
      <c r="N165" s="2">
        <v>24575385.199999999</v>
      </c>
      <c r="O165" s="15">
        <v>0.1</v>
      </c>
      <c r="P165" s="2">
        <v>0</v>
      </c>
      <c r="Q165" s="13">
        <v>0.1</v>
      </c>
      <c r="R165" s="15">
        <v>0</v>
      </c>
      <c r="S165" s="2">
        <v>2457538.52</v>
      </c>
      <c r="T165" s="2">
        <v>2000000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4457538.5199999996</v>
      </c>
      <c r="AD165" s="4">
        <f t="shared" si="2"/>
        <v>4457538.5199999996</v>
      </c>
      <c r="AE165" t="s">
        <v>179</v>
      </c>
      <c r="AF165"/>
      <c r="AG165" s="18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</row>
    <row r="166" spans="1:69" x14ac:dyDescent="0.25">
      <c r="A166" s="20">
        <v>1311</v>
      </c>
      <c r="B166" t="s">
        <v>264</v>
      </c>
      <c r="C166" t="s">
        <v>2</v>
      </c>
      <c r="D166" t="s">
        <v>283</v>
      </c>
      <c r="E166" t="s">
        <v>287</v>
      </c>
      <c r="F166" s="2">
        <v>2418422000</v>
      </c>
      <c r="G166" s="2">
        <v>0</v>
      </c>
      <c r="H166" s="2">
        <v>2418422000</v>
      </c>
      <c r="I166" s="2">
        <v>8026215</v>
      </c>
      <c r="J166" s="2">
        <v>0</v>
      </c>
      <c r="K166" s="2">
        <v>8026215</v>
      </c>
      <c r="L166" s="2">
        <v>7058846.2000000002</v>
      </c>
      <c r="M166" s="2">
        <v>0</v>
      </c>
      <c r="N166" s="2">
        <v>7058846.2000000002</v>
      </c>
      <c r="O166" s="15">
        <v>0</v>
      </c>
      <c r="P166" s="2">
        <v>0</v>
      </c>
      <c r="Q166" s="13">
        <v>0</v>
      </c>
      <c r="R166" s="15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0</v>
      </c>
      <c r="AD166" s="4">
        <f t="shared" si="2"/>
        <v>0</v>
      </c>
      <c r="AE166" t="s">
        <v>95</v>
      </c>
      <c r="AF166"/>
      <c r="AG166" s="18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</row>
    <row r="167" spans="1:69" x14ac:dyDescent="0.25">
      <c r="A167" s="20">
        <v>1315</v>
      </c>
      <c r="B167" t="s">
        <v>263</v>
      </c>
      <c r="C167" t="s">
        <v>9</v>
      </c>
      <c r="D167" t="s">
        <v>27</v>
      </c>
      <c r="E167" t="s">
        <v>288</v>
      </c>
      <c r="F167" s="2">
        <v>19522377000</v>
      </c>
      <c r="G167" s="2">
        <v>0</v>
      </c>
      <c r="H167" s="2">
        <v>19522377000</v>
      </c>
      <c r="I167" s="2">
        <v>38528620</v>
      </c>
      <c r="J167" s="2">
        <v>0</v>
      </c>
      <c r="K167" s="2">
        <v>38528620</v>
      </c>
      <c r="L167" s="2">
        <v>30719669.199999999</v>
      </c>
      <c r="M167" s="2">
        <v>0</v>
      </c>
      <c r="N167" s="2">
        <v>30719669.199999999</v>
      </c>
      <c r="O167" s="15">
        <v>0.1</v>
      </c>
      <c r="P167" s="2">
        <v>0</v>
      </c>
      <c r="Q167" s="13">
        <v>0.3</v>
      </c>
      <c r="R167" s="15">
        <v>0</v>
      </c>
      <c r="S167" s="2">
        <v>9215900.7599999998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9215900.7599999998</v>
      </c>
      <c r="AD167" s="4">
        <f t="shared" si="2"/>
        <v>9215900.7599999998</v>
      </c>
      <c r="AE167" t="s">
        <v>76</v>
      </c>
      <c r="AF167"/>
      <c r="AG167" s="18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</row>
    <row r="168" spans="1:69" x14ac:dyDescent="0.25">
      <c r="A168" s="20">
        <v>1322</v>
      </c>
      <c r="B168" t="s">
        <v>263</v>
      </c>
      <c r="C168" t="s">
        <v>9</v>
      </c>
      <c r="D168" t="s">
        <v>27</v>
      </c>
      <c r="E168" t="s">
        <v>289</v>
      </c>
      <c r="F168" s="2">
        <v>1488448000</v>
      </c>
      <c r="G168" s="2">
        <v>0</v>
      </c>
      <c r="H168" s="2">
        <v>1488448000</v>
      </c>
      <c r="I168" s="2">
        <v>4945177</v>
      </c>
      <c r="J168" s="2">
        <v>0</v>
      </c>
      <c r="K168" s="2">
        <v>4945177</v>
      </c>
      <c r="L168" s="2">
        <v>4349797.8</v>
      </c>
      <c r="M168" s="2">
        <v>0</v>
      </c>
      <c r="N168" s="2">
        <v>4349797.8</v>
      </c>
      <c r="O168" s="15">
        <v>0.1</v>
      </c>
      <c r="P168" s="2">
        <v>0</v>
      </c>
      <c r="Q168" s="13">
        <v>0.3</v>
      </c>
      <c r="R168" s="15">
        <v>0</v>
      </c>
      <c r="S168" s="2">
        <v>1304939.3400000001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1304939.3400000001</v>
      </c>
      <c r="AD168" s="4">
        <f t="shared" si="2"/>
        <v>1304939.3400000001</v>
      </c>
      <c r="AE168" t="s">
        <v>32</v>
      </c>
      <c r="AF168"/>
      <c r="AG168" s="1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</row>
    <row r="169" spans="1:69" x14ac:dyDescent="0.25">
      <c r="A169" s="20">
        <v>1324</v>
      </c>
      <c r="B169" t="s">
        <v>264</v>
      </c>
      <c r="C169" t="s">
        <v>9</v>
      </c>
      <c r="D169" t="s">
        <v>367</v>
      </c>
      <c r="E169" t="s">
        <v>290</v>
      </c>
      <c r="F169" s="2">
        <v>19617622000</v>
      </c>
      <c r="G169" s="2">
        <v>0</v>
      </c>
      <c r="H169" s="2">
        <v>19617622000</v>
      </c>
      <c r="I169" s="2">
        <v>31603099</v>
      </c>
      <c r="J169" s="2">
        <v>0</v>
      </c>
      <c r="K169" s="2">
        <v>31603099</v>
      </c>
      <c r="L169" s="2">
        <v>23756050.199999999</v>
      </c>
      <c r="M169" s="2">
        <v>0</v>
      </c>
      <c r="N169" s="2">
        <v>23756050.199999999</v>
      </c>
      <c r="O169" s="15">
        <v>0.1</v>
      </c>
      <c r="P169" s="2">
        <v>0</v>
      </c>
      <c r="Q169" s="13">
        <v>0.1</v>
      </c>
      <c r="R169" s="15">
        <v>0</v>
      </c>
      <c r="S169" s="2">
        <v>2375605.02</v>
      </c>
      <c r="T169" s="2">
        <v>2000000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4375605.0199999996</v>
      </c>
      <c r="AD169" s="4">
        <f t="shared" si="2"/>
        <v>4375605.0199999996</v>
      </c>
      <c r="AE169" t="s">
        <v>189</v>
      </c>
      <c r="AF169"/>
      <c r="AG169" s="18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</row>
    <row r="170" spans="1:69" x14ac:dyDescent="0.25">
      <c r="A170" s="20">
        <v>1325</v>
      </c>
      <c r="B170" t="s">
        <v>264</v>
      </c>
      <c r="C170" t="s">
        <v>2</v>
      </c>
      <c r="D170" t="s">
        <v>8</v>
      </c>
      <c r="E170" t="s">
        <v>291</v>
      </c>
      <c r="F170" s="2">
        <v>7253844000</v>
      </c>
      <c r="G170" s="2">
        <v>0</v>
      </c>
      <c r="H170" s="2">
        <v>7253844000</v>
      </c>
      <c r="I170" s="2">
        <v>19037569</v>
      </c>
      <c r="J170" s="2">
        <v>0</v>
      </c>
      <c r="K170" s="2">
        <v>19037569</v>
      </c>
      <c r="L170" s="2">
        <v>16136031.4</v>
      </c>
      <c r="M170" s="2">
        <v>0</v>
      </c>
      <c r="N170" s="2">
        <v>16136031.4</v>
      </c>
      <c r="O170" s="15">
        <v>0.1</v>
      </c>
      <c r="P170" s="2">
        <v>0</v>
      </c>
      <c r="Q170" s="13">
        <v>0.1</v>
      </c>
      <c r="R170" s="15">
        <v>0</v>
      </c>
      <c r="S170" s="2">
        <v>1613603.14</v>
      </c>
      <c r="T170" s="2">
        <v>1000000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2613603.14</v>
      </c>
      <c r="AD170" s="4">
        <f t="shared" si="2"/>
        <v>2613603.14</v>
      </c>
      <c r="AE170" t="s">
        <v>42</v>
      </c>
      <c r="AF170"/>
      <c r="AG170" s="18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</row>
    <row r="171" spans="1:69" x14ac:dyDescent="0.25">
      <c r="A171" s="20">
        <v>1330</v>
      </c>
      <c r="B171" t="s">
        <v>264</v>
      </c>
      <c r="C171" t="s">
        <v>2</v>
      </c>
      <c r="D171" t="s">
        <v>284</v>
      </c>
      <c r="E171" t="s">
        <v>292</v>
      </c>
      <c r="F171" s="2">
        <v>15744041000</v>
      </c>
      <c r="G171" s="2">
        <v>1084000000</v>
      </c>
      <c r="H171" s="2">
        <v>14660041000</v>
      </c>
      <c r="I171" s="2">
        <v>40220800</v>
      </c>
      <c r="J171" s="2">
        <v>1626000</v>
      </c>
      <c r="K171" s="2">
        <v>38594800</v>
      </c>
      <c r="L171" s="2">
        <v>33923183.600000001</v>
      </c>
      <c r="M171" s="2">
        <v>1192400</v>
      </c>
      <c r="N171" s="2">
        <v>32730783.600000001</v>
      </c>
      <c r="O171" s="15">
        <v>0.1</v>
      </c>
      <c r="P171" s="2">
        <v>119240</v>
      </c>
      <c r="Q171" s="13">
        <v>0.15</v>
      </c>
      <c r="R171" s="15">
        <v>0</v>
      </c>
      <c r="S171" s="2">
        <v>4909617.54</v>
      </c>
      <c r="T171" s="2">
        <v>3000000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8028857.54</v>
      </c>
      <c r="AD171" s="4">
        <f t="shared" si="2"/>
        <v>8028857.54</v>
      </c>
      <c r="AE171" t="s">
        <v>192</v>
      </c>
      <c r="AF171"/>
      <c r="AG171" s="18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</row>
    <row r="172" spans="1:69" x14ac:dyDescent="0.25">
      <c r="A172" s="20">
        <v>1334</v>
      </c>
      <c r="B172" t="s">
        <v>263</v>
      </c>
      <c r="C172" t="s">
        <v>9</v>
      </c>
      <c r="D172" t="s">
        <v>15</v>
      </c>
      <c r="E172" t="s">
        <v>293</v>
      </c>
      <c r="F172" s="2">
        <v>5406890000</v>
      </c>
      <c r="G172" s="2">
        <v>0</v>
      </c>
      <c r="H172" s="2">
        <v>5406890000</v>
      </c>
      <c r="I172" s="2">
        <v>14317777</v>
      </c>
      <c r="J172" s="2">
        <v>0</v>
      </c>
      <c r="K172" s="2">
        <v>14317777</v>
      </c>
      <c r="L172" s="2">
        <v>12155021</v>
      </c>
      <c r="M172" s="2">
        <v>0</v>
      </c>
      <c r="N172" s="2">
        <v>12155021</v>
      </c>
      <c r="O172" s="15">
        <v>0.1</v>
      </c>
      <c r="P172" s="2">
        <v>0</v>
      </c>
      <c r="Q172" s="13">
        <v>0.3</v>
      </c>
      <c r="R172" s="15">
        <v>0</v>
      </c>
      <c r="S172" s="2">
        <v>3646506.3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3646506.3</v>
      </c>
      <c r="AD172" s="4">
        <f t="shared" si="2"/>
        <v>3646506.3</v>
      </c>
      <c r="AE172" t="s">
        <v>17</v>
      </c>
      <c r="AF172"/>
      <c r="AG172" s="18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</row>
    <row r="173" spans="1:69" x14ac:dyDescent="0.25">
      <c r="A173" s="20">
        <v>1336</v>
      </c>
      <c r="B173" t="s">
        <v>264</v>
      </c>
      <c r="C173" t="s">
        <v>2</v>
      </c>
      <c r="D173" t="s">
        <v>8</v>
      </c>
      <c r="E173" t="s">
        <v>294</v>
      </c>
      <c r="F173" s="2">
        <v>8974376000</v>
      </c>
      <c r="G173" s="2">
        <v>4203551000</v>
      </c>
      <c r="H173" s="2">
        <v>4770825000</v>
      </c>
      <c r="I173" s="2">
        <v>24098821</v>
      </c>
      <c r="J173" s="2">
        <v>9152728</v>
      </c>
      <c r="K173" s="2">
        <v>14946093</v>
      </c>
      <c r="L173" s="2">
        <v>20509070.600000001</v>
      </c>
      <c r="M173" s="2">
        <v>7471307.5999999996</v>
      </c>
      <c r="N173" s="2">
        <v>13037763</v>
      </c>
      <c r="O173" s="15">
        <v>0.1</v>
      </c>
      <c r="P173" s="2">
        <v>747130.76</v>
      </c>
      <c r="Q173" s="13">
        <v>0.1</v>
      </c>
      <c r="R173" s="15">
        <v>0</v>
      </c>
      <c r="S173" s="2">
        <v>1303776.3</v>
      </c>
      <c r="T173" s="2">
        <v>2000000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4050907.06</v>
      </c>
      <c r="AD173" s="4">
        <f t="shared" si="2"/>
        <v>4050907.06</v>
      </c>
      <c r="AE173" t="s">
        <v>50</v>
      </c>
      <c r="AF173"/>
      <c r="AG173" s="18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</row>
    <row r="174" spans="1:69" x14ac:dyDescent="0.25">
      <c r="A174" s="20">
        <v>1337</v>
      </c>
      <c r="B174" t="s">
        <v>263</v>
      </c>
      <c r="C174" t="s">
        <v>2</v>
      </c>
      <c r="D174" t="s">
        <v>8</v>
      </c>
      <c r="E174" t="s">
        <v>295</v>
      </c>
      <c r="F174" s="2">
        <v>4159620000</v>
      </c>
      <c r="G174" s="2">
        <v>22200000</v>
      </c>
      <c r="H174" s="2">
        <v>4137420000</v>
      </c>
      <c r="I174" s="2">
        <v>11162725</v>
      </c>
      <c r="J174" s="2">
        <v>77700</v>
      </c>
      <c r="K174" s="2">
        <v>11085025</v>
      </c>
      <c r="L174" s="2">
        <v>9498877</v>
      </c>
      <c r="M174" s="2">
        <v>68820</v>
      </c>
      <c r="N174" s="2">
        <v>9430057</v>
      </c>
      <c r="O174" s="15">
        <v>0.1</v>
      </c>
      <c r="P174" s="2">
        <v>6882</v>
      </c>
      <c r="Q174" s="13">
        <v>0.3</v>
      </c>
      <c r="R174" s="15">
        <v>0</v>
      </c>
      <c r="S174" s="2">
        <v>2829017.1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2835899.1</v>
      </c>
      <c r="AD174" s="4">
        <f t="shared" si="2"/>
        <v>2835899.1</v>
      </c>
      <c r="AE174" t="s">
        <v>50</v>
      </c>
      <c r="AF174"/>
      <c r="AG174" s="18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</row>
    <row r="175" spans="1:69" x14ac:dyDescent="0.25">
      <c r="A175" s="20">
        <v>1338</v>
      </c>
      <c r="B175" t="s">
        <v>263</v>
      </c>
      <c r="C175" t="s">
        <v>9</v>
      </c>
      <c r="D175" t="s">
        <v>15</v>
      </c>
      <c r="E175" t="s">
        <v>296</v>
      </c>
      <c r="F175" s="2">
        <v>2286564000</v>
      </c>
      <c r="G175" s="2">
        <v>0</v>
      </c>
      <c r="H175" s="2">
        <v>2286564000</v>
      </c>
      <c r="I175" s="2">
        <v>6488620</v>
      </c>
      <c r="J175" s="2">
        <v>0</v>
      </c>
      <c r="K175" s="2">
        <v>6488620</v>
      </c>
      <c r="L175" s="2">
        <v>5573994.4000000004</v>
      </c>
      <c r="M175" s="2">
        <v>0</v>
      </c>
      <c r="N175" s="2">
        <v>5573994.4000000004</v>
      </c>
      <c r="O175" s="15">
        <v>0.1</v>
      </c>
      <c r="P175" s="2">
        <v>0</v>
      </c>
      <c r="Q175" s="13">
        <v>0.3</v>
      </c>
      <c r="R175" s="15">
        <v>0</v>
      </c>
      <c r="S175" s="2">
        <v>1672198.32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1672198.32</v>
      </c>
      <c r="AD175" s="4">
        <f t="shared" si="2"/>
        <v>1672198.32</v>
      </c>
      <c r="AE175" t="s">
        <v>24</v>
      </c>
      <c r="AF175"/>
      <c r="AG175" s="18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</row>
    <row r="176" spans="1:69" x14ac:dyDescent="0.25">
      <c r="A176" s="20">
        <v>1340</v>
      </c>
      <c r="B176" t="s">
        <v>264</v>
      </c>
      <c r="C176" t="s">
        <v>2</v>
      </c>
      <c r="D176" t="s">
        <v>283</v>
      </c>
      <c r="E176" t="s">
        <v>297</v>
      </c>
      <c r="F176" s="2">
        <v>8205843000</v>
      </c>
      <c r="G176" s="2">
        <v>0</v>
      </c>
      <c r="H176" s="2">
        <v>8205843000</v>
      </c>
      <c r="I176" s="2">
        <v>18695218</v>
      </c>
      <c r="J176" s="2">
        <v>0</v>
      </c>
      <c r="K176" s="2">
        <v>18695218</v>
      </c>
      <c r="L176" s="2">
        <v>15412880.800000001</v>
      </c>
      <c r="M176" s="2">
        <v>0</v>
      </c>
      <c r="N176" s="2">
        <v>15412880.800000001</v>
      </c>
      <c r="O176" s="15">
        <v>0.1</v>
      </c>
      <c r="P176" s="2">
        <v>0</v>
      </c>
      <c r="Q176" s="13">
        <v>0.1</v>
      </c>
      <c r="R176" s="15">
        <v>0</v>
      </c>
      <c r="S176" s="2">
        <v>1541288.08</v>
      </c>
      <c r="T176" s="2">
        <v>1000000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2541288.08</v>
      </c>
      <c r="AD176" s="4">
        <f t="shared" si="2"/>
        <v>2541288.08</v>
      </c>
      <c r="AE176" t="s">
        <v>95</v>
      </c>
      <c r="AF176"/>
      <c r="AG176" s="18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</row>
    <row r="177" spans="1:69" x14ac:dyDescent="0.25">
      <c r="A177" s="20">
        <v>1341</v>
      </c>
      <c r="B177" t="s">
        <v>263</v>
      </c>
      <c r="C177" t="s">
        <v>2</v>
      </c>
      <c r="D177" t="s">
        <v>8</v>
      </c>
      <c r="E177" t="s">
        <v>298</v>
      </c>
      <c r="F177" s="2">
        <v>303216000</v>
      </c>
      <c r="G177" s="2">
        <v>0</v>
      </c>
      <c r="H177" s="2">
        <v>303216000</v>
      </c>
      <c r="I177" s="2">
        <v>1061256</v>
      </c>
      <c r="J177" s="2">
        <v>0</v>
      </c>
      <c r="K177" s="2">
        <v>1061256</v>
      </c>
      <c r="L177" s="2">
        <v>939969.6</v>
      </c>
      <c r="M177" s="2">
        <v>0</v>
      </c>
      <c r="N177" s="2">
        <v>939969.6</v>
      </c>
      <c r="O177" s="15">
        <v>0.1</v>
      </c>
      <c r="P177" s="2">
        <v>0</v>
      </c>
      <c r="Q177" s="13">
        <v>0.3</v>
      </c>
      <c r="R177" s="15">
        <v>0</v>
      </c>
      <c r="S177" s="2">
        <v>281990.88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281990.88</v>
      </c>
      <c r="AD177" s="4">
        <f t="shared" si="2"/>
        <v>281990.88</v>
      </c>
      <c r="AE177" t="s">
        <v>38</v>
      </c>
      <c r="AF177"/>
      <c r="AG177" s="18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</row>
    <row r="178" spans="1:69" x14ac:dyDescent="0.25">
      <c r="A178" s="20">
        <v>1344</v>
      </c>
      <c r="B178" t="s">
        <v>264</v>
      </c>
      <c r="C178" t="s">
        <v>2</v>
      </c>
      <c r="D178" t="s">
        <v>200</v>
      </c>
      <c r="E178" t="s">
        <v>299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15">
        <v>0</v>
      </c>
      <c r="P178" s="2">
        <v>0</v>
      </c>
      <c r="Q178" s="13">
        <v>0</v>
      </c>
      <c r="R178" s="15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0</v>
      </c>
      <c r="AD178" s="4">
        <f t="shared" si="2"/>
        <v>0</v>
      </c>
      <c r="AE178" t="s">
        <v>184</v>
      </c>
      <c r="AF178"/>
      <c r="AG178" s="1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</row>
    <row r="179" spans="1:69" x14ac:dyDescent="0.25">
      <c r="A179" s="20">
        <v>1348</v>
      </c>
      <c r="B179" t="s">
        <v>264</v>
      </c>
      <c r="C179" t="s">
        <v>2</v>
      </c>
      <c r="D179" t="s">
        <v>200</v>
      </c>
      <c r="E179" t="s">
        <v>300</v>
      </c>
      <c r="F179" s="2">
        <v>28442052000</v>
      </c>
      <c r="G179" s="2">
        <v>0</v>
      </c>
      <c r="H179" s="2">
        <v>28442052000</v>
      </c>
      <c r="I179" s="2">
        <v>53770337</v>
      </c>
      <c r="J179" s="2">
        <v>0</v>
      </c>
      <c r="K179" s="2">
        <v>53770337</v>
      </c>
      <c r="L179" s="2">
        <v>42393516.200000003</v>
      </c>
      <c r="M179" s="2">
        <v>0</v>
      </c>
      <c r="N179" s="2">
        <v>42393516.200000003</v>
      </c>
      <c r="O179" s="15">
        <v>0.1</v>
      </c>
      <c r="P179" s="2">
        <v>0</v>
      </c>
      <c r="Q179" s="13">
        <v>0.15</v>
      </c>
      <c r="R179" s="15">
        <v>0</v>
      </c>
      <c r="S179" s="2">
        <v>6359027.4299999997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9359027.4299999997</v>
      </c>
      <c r="AD179" s="4">
        <f t="shared" si="2"/>
        <v>9359027.4299999997</v>
      </c>
      <c r="AE179" t="s">
        <v>241</v>
      </c>
      <c r="AF179"/>
      <c r="AG179" s="18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</row>
    <row r="180" spans="1:69" x14ac:dyDescent="0.25">
      <c r="A180" s="20">
        <v>1349</v>
      </c>
      <c r="B180" t="s">
        <v>264</v>
      </c>
      <c r="C180" t="s">
        <v>9</v>
      </c>
      <c r="D180" t="s">
        <v>15</v>
      </c>
      <c r="E180" t="s">
        <v>539</v>
      </c>
      <c r="F180" s="2">
        <v>7341312000</v>
      </c>
      <c r="G180" s="2">
        <v>0</v>
      </c>
      <c r="H180" s="2">
        <v>7341312000</v>
      </c>
      <c r="I180" s="2">
        <v>12325843</v>
      </c>
      <c r="J180" s="2">
        <v>0</v>
      </c>
      <c r="K180" s="2">
        <v>12325843</v>
      </c>
      <c r="L180" s="2">
        <v>9389318.1999999993</v>
      </c>
      <c r="M180" s="2">
        <v>0</v>
      </c>
      <c r="N180" s="2">
        <v>9389318.1999999993</v>
      </c>
      <c r="O180" s="15">
        <v>0</v>
      </c>
      <c r="P180" s="2">
        <v>0</v>
      </c>
      <c r="Q180" s="13">
        <v>0</v>
      </c>
      <c r="R180" s="15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0</v>
      </c>
      <c r="AD180" s="4">
        <f t="shared" si="2"/>
        <v>0</v>
      </c>
      <c r="AE180" t="s">
        <v>31</v>
      </c>
      <c r="AF180"/>
      <c r="AG180" s="18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</row>
    <row r="181" spans="1:69" x14ac:dyDescent="0.25">
      <c r="A181" s="20">
        <v>1356</v>
      </c>
      <c r="B181" t="s">
        <v>264</v>
      </c>
      <c r="C181" t="s">
        <v>2</v>
      </c>
      <c r="D181" t="s">
        <v>538</v>
      </c>
      <c r="E181" t="s">
        <v>301</v>
      </c>
      <c r="F181" s="2">
        <v>22965201000</v>
      </c>
      <c r="G181" s="2">
        <v>7357318000</v>
      </c>
      <c r="H181" s="2">
        <v>15607883000</v>
      </c>
      <c r="I181" s="2">
        <v>46583319</v>
      </c>
      <c r="J181" s="2">
        <v>17987055</v>
      </c>
      <c r="K181" s="2">
        <v>28596264</v>
      </c>
      <c r="L181" s="2">
        <v>37397238.600000001</v>
      </c>
      <c r="M181" s="2">
        <v>15044127.800000001</v>
      </c>
      <c r="N181" s="2">
        <v>22353110.800000001</v>
      </c>
      <c r="O181" s="15">
        <v>0.1</v>
      </c>
      <c r="P181" s="2">
        <v>1504412.78</v>
      </c>
      <c r="Q181" s="13">
        <v>0.15</v>
      </c>
      <c r="R181" s="15">
        <v>0</v>
      </c>
      <c r="S181" s="2">
        <v>3352966.62</v>
      </c>
      <c r="T181" s="2">
        <v>3000000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7857379.4000000004</v>
      </c>
      <c r="AD181" s="4">
        <f t="shared" si="2"/>
        <v>7857379.4000000004</v>
      </c>
      <c r="AE181" t="s">
        <v>179</v>
      </c>
      <c r="AF181"/>
      <c r="AG181" s="18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</row>
    <row r="182" spans="1:69" x14ac:dyDescent="0.25">
      <c r="A182" s="20">
        <v>1359</v>
      </c>
      <c r="B182" t="s">
        <v>264</v>
      </c>
      <c r="C182" t="s">
        <v>2</v>
      </c>
      <c r="D182" t="s">
        <v>8</v>
      </c>
      <c r="E182" t="s">
        <v>302</v>
      </c>
      <c r="F182" s="2">
        <v>1353133000</v>
      </c>
      <c r="G182" s="2">
        <v>0</v>
      </c>
      <c r="H182" s="2">
        <v>1353133000</v>
      </c>
      <c r="I182" s="2">
        <v>4497369</v>
      </c>
      <c r="J182" s="2">
        <v>0</v>
      </c>
      <c r="K182" s="2">
        <v>4497369</v>
      </c>
      <c r="L182" s="2">
        <v>3956115.8</v>
      </c>
      <c r="M182" s="2">
        <v>0</v>
      </c>
      <c r="N182" s="2">
        <v>3956115.8</v>
      </c>
      <c r="O182" s="15">
        <v>0</v>
      </c>
      <c r="P182" s="2">
        <v>0</v>
      </c>
      <c r="Q182" s="13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50</v>
      </c>
      <c r="AF182"/>
      <c r="AG182" s="18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</row>
    <row r="183" spans="1:69" x14ac:dyDescent="0.25">
      <c r="A183" s="20">
        <v>1360</v>
      </c>
      <c r="B183" t="s">
        <v>264</v>
      </c>
      <c r="C183" t="s">
        <v>2</v>
      </c>
      <c r="D183" t="s">
        <v>8</v>
      </c>
      <c r="E183" t="s">
        <v>303</v>
      </c>
      <c r="F183" s="2">
        <v>6637041000</v>
      </c>
      <c r="G183" s="2">
        <v>1882548000</v>
      </c>
      <c r="H183" s="2">
        <v>4754493000</v>
      </c>
      <c r="I183" s="2">
        <v>19796261</v>
      </c>
      <c r="J183" s="2">
        <v>5510907</v>
      </c>
      <c r="K183" s="2">
        <v>14285354</v>
      </c>
      <c r="L183" s="2">
        <v>17141444.600000001</v>
      </c>
      <c r="M183" s="2">
        <v>4757887.8</v>
      </c>
      <c r="N183" s="2">
        <v>12383556.800000001</v>
      </c>
      <c r="O183" s="15">
        <v>0.1</v>
      </c>
      <c r="P183" s="2">
        <v>475788.78</v>
      </c>
      <c r="Q183" s="13">
        <v>0.1</v>
      </c>
      <c r="R183" s="15">
        <v>0</v>
      </c>
      <c r="S183" s="2">
        <v>1238355.68</v>
      </c>
      <c r="T183" s="2">
        <v>1000000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2714144.46</v>
      </c>
      <c r="AD183" s="4">
        <f t="shared" si="2"/>
        <v>2714144.46</v>
      </c>
      <c r="AE183" t="s">
        <v>38</v>
      </c>
      <c r="AF183"/>
      <c r="AG183" s="18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</row>
    <row r="184" spans="1:69" x14ac:dyDescent="0.25">
      <c r="A184" s="20">
        <v>1364</v>
      </c>
      <c r="B184" t="s">
        <v>264</v>
      </c>
      <c r="C184" t="s">
        <v>2</v>
      </c>
      <c r="D184" t="s">
        <v>8</v>
      </c>
      <c r="E184" t="s">
        <v>304</v>
      </c>
      <c r="F184" s="2">
        <v>9640556000</v>
      </c>
      <c r="G184" s="2">
        <v>9278347000</v>
      </c>
      <c r="H184" s="2">
        <v>362209000</v>
      </c>
      <c r="I184" s="2">
        <v>24134776</v>
      </c>
      <c r="J184" s="2">
        <v>22867042</v>
      </c>
      <c r="K184" s="2">
        <v>1267734</v>
      </c>
      <c r="L184" s="2">
        <v>20278553.600000001</v>
      </c>
      <c r="M184" s="2">
        <v>19155703.199999999</v>
      </c>
      <c r="N184" s="2">
        <v>1122850.3999999999</v>
      </c>
      <c r="O184" s="15">
        <v>0.1</v>
      </c>
      <c r="P184" s="2">
        <v>1915570.32</v>
      </c>
      <c r="Q184" s="13">
        <v>0.1</v>
      </c>
      <c r="R184" s="15">
        <v>0</v>
      </c>
      <c r="S184" s="2">
        <v>112285.04</v>
      </c>
      <c r="T184" s="2">
        <v>2000000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4027855.36</v>
      </c>
      <c r="AD184" s="4">
        <f t="shared" si="2"/>
        <v>4027855.36</v>
      </c>
      <c r="AE184" t="s">
        <v>50</v>
      </c>
      <c r="AF184"/>
      <c r="AG184" s="18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</row>
    <row r="185" spans="1:69" x14ac:dyDescent="0.25">
      <c r="A185" s="20">
        <v>1369</v>
      </c>
      <c r="B185" t="s">
        <v>263</v>
      </c>
      <c r="C185" t="s">
        <v>2</v>
      </c>
      <c r="D185" t="s">
        <v>200</v>
      </c>
      <c r="E185" t="s">
        <v>305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15">
        <v>0.1</v>
      </c>
      <c r="P185" s="2">
        <v>0</v>
      </c>
      <c r="Q185" s="13">
        <v>0.3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241</v>
      </c>
      <c r="AF185"/>
      <c r="AG185" s="18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</row>
    <row r="186" spans="1:69" x14ac:dyDescent="0.25">
      <c r="A186" s="20">
        <v>1370</v>
      </c>
      <c r="B186" t="s">
        <v>264</v>
      </c>
      <c r="C186" t="s">
        <v>2</v>
      </c>
      <c r="D186" t="s">
        <v>283</v>
      </c>
      <c r="E186" t="s">
        <v>306</v>
      </c>
      <c r="F186" s="2">
        <v>783627200</v>
      </c>
      <c r="G186" s="2">
        <v>580000</v>
      </c>
      <c r="H186" s="2">
        <v>783047200</v>
      </c>
      <c r="I186" s="2">
        <v>2742696</v>
      </c>
      <c r="J186" s="2">
        <v>2030</v>
      </c>
      <c r="K186" s="2">
        <v>2740666</v>
      </c>
      <c r="L186" s="2">
        <v>2429245.12</v>
      </c>
      <c r="M186" s="2">
        <v>1798</v>
      </c>
      <c r="N186" s="2">
        <v>2427447.12</v>
      </c>
      <c r="O186" s="15">
        <v>0</v>
      </c>
      <c r="P186" s="2">
        <v>0</v>
      </c>
      <c r="Q186" s="13">
        <v>0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43</v>
      </c>
      <c r="AF186"/>
      <c r="AG186" s="18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</row>
    <row r="187" spans="1:69" x14ac:dyDescent="0.25">
      <c r="A187" s="20">
        <v>1371</v>
      </c>
      <c r="B187" t="s">
        <v>263</v>
      </c>
      <c r="C187" t="s">
        <v>2</v>
      </c>
      <c r="D187" t="s">
        <v>4</v>
      </c>
      <c r="E187" t="s">
        <v>307</v>
      </c>
      <c r="F187" s="2">
        <v>16773818000</v>
      </c>
      <c r="G187" s="2">
        <v>1695585000</v>
      </c>
      <c r="H187" s="2">
        <v>15078233000</v>
      </c>
      <c r="I187" s="2">
        <v>44341178</v>
      </c>
      <c r="J187" s="2">
        <v>4606900</v>
      </c>
      <c r="K187" s="2">
        <v>39734278</v>
      </c>
      <c r="L187" s="2">
        <v>37631650.799999997</v>
      </c>
      <c r="M187" s="2">
        <v>3928666</v>
      </c>
      <c r="N187" s="2">
        <v>33702984.799999997</v>
      </c>
      <c r="O187" s="15">
        <v>0.1</v>
      </c>
      <c r="P187" s="2">
        <v>392866.6</v>
      </c>
      <c r="Q187" s="13">
        <v>0.3</v>
      </c>
      <c r="R187" s="15">
        <v>0</v>
      </c>
      <c r="S187" s="2">
        <v>10110895.439999999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10503762.039999999</v>
      </c>
      <c r="AD187" s="4">
        <f t="shared" si="2"/>
        <v>10503762.039999999</v>
      </c>
      <c r="AE187" t="s">
        <v>48</v>
      </c>
      <c r="AF187"/>
      <c r="AG187" s="18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</row>
    <row r="188" spans="1:69" x14ac:dyDescent="0.25">
      <c r="A188" s="20">
        <v>1372</v>
      </c>
      <c r="B188" t="s">
        <v>264</v>
      </c>
      <c r="C188" t="s">
        <v>9</v>
      </c>
      <c r="D188" t="s">
        <v>27</v>
      </c>
      <c r="E188" t="s">
        <v>308</v>
      </c>
      <c r="F188" s="2">
        <v>1911453000</v>
      </c>
      <c r="G188" s="2">
        <v>0</v>
      </c>
      <c r="H188" s="2">
        <v>1911453000</v>
      </c>
      <c r="I188" s="2">
        <v>6498265</v>
      </c>
      <c r="J188" s="2">
        <v>0</v>
      </c>
      <c r="K188" s="2">
        <v>6498265</v>
      </c>
      <c r="L188" s="2">
        <v>5733683.7999999998</v>
      </c>
      <c r="M188" s="2">
        <v>0</v>
      </c>
      <c r="N188" s="2">
        <v>5733683.7999999998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28</v>
      </c>
      <c r="AF188"/>
      <c r="AG188" s="1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</row>
    <row r="189" spans="1:69" x14ac:dyDescent="0.25">
      <c r="A189" s="20">
        <v>1373</v>
      </c>
      <c r="B189" t="s">
        <v>263</v>
      </c>
      <c r="C189" t="s">
        <v>2</v>
      </c>
      <c r="D189" t="s">
        <v>8</v>
      </c>
      <c r="E189" t="s">
        <v>309</v>
      </c>
      <c r="F189" s="2">
        <v>16768323000</v>
      </c>
      <c r="G189" s="2">
        <v>35500000</v>
      </c>
      <c r="H189" s="2">
        <v>16732823000</v>
      </c>
      <c r="I189" s="2">
        <v>42693542</v>
      </c>
      <c r="J189" s="2">
        <v>124250</v>
      </c>
      <c r="K189" s="2">
        <v>42569292</v>
      </c>
      <c r="L189" s="2">
        <v>35986212.799999997</v>
      </c>
      <c r="M189" s="2">
        <v>110050</v>
      </c>
      <c r="N189" s="2">
        <v>35876162.799999997</v>
      </c>
      <c r="O189" s="15">
        <v>0.1</v>
      </c>
      <c r="P189" s="2">
        <v>11005</v>
      </c>
      <c r="Q189" s="13">
        <v>0.3</v>
      </c>
      <c r="R189" s="15">
        <v>0</v>
      </c>
      <c r="S189" s="2">
        <v>10762848.84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10773853.84</v>
      </c>
      <c r="AD189" s="4">
        <f t="shared" si="2"/>
        <v>10773853.84</v>
      </c>
      <c r="AE189" t="s">
        <v>50</v>
      </c>
      <c r="AF189"/>
      <c r="AG189" s="18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</row>
    <row r="190" spans="1:69" x14ac:dyDescent="0.25">
      <c r="A190" s="20">
        <v>1374</v>
      </c>
      <c r="B190" t="s">
        <v>264</v>
      </c>
      <c r="C190" t="s">
        <v>2</v>
      </c>
      <c r="D190" t="s">
        <v>283</v>
      </c>
      <c r="E190" t="s">
        <v>310</v>
      </c>
      <c r="F190" s="2">
        <v>3269458000</v>
      </c>
      <c r="G190" s="2">
        <v>712000000</v>
      </c>
      <c r="H190" s="2">
        <v>2557458000</v>
      </c>
      <c r="I190" s="2">
        <v>8184462</v>
      </c>
      <c r="J190" s="2">
        <v>1520000</v>
      </c>
      <c r="K190" s="2">
        <v>6664462</v>
      </c>
      <c r="L190" s="2">
        <v>6876678.7999999998</v>
      </c>
      <c r="M190" s="2">
        <v>1235200</v>
      </c>
      <c r="N190" s="2">
        <v>5641478.7999999998</v>
      </c>
      <c r="O190" s="15">
        <v>0</v>
      </c>
      <c r="P190" s="2">
        <v>0</v>
      </c>
      <c r="Q190" s="13">
        <v>0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43</v>
      </c>
      <c r="AF190"/>
      <c r="AG190" s="18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</row>
    <row r="191" spans="1:69" x14ac:dyDescent="0.25">
      <c r="A191" s="20">
        <v>1378</v>
      </c>
      <c r="B191" t="s">
        <v>263</v>
      </c>
      <c r="C191" t="s">
        <v>9</v>
      </c>
      <c r="D191" t="s">
        <v>368</v>
      </c>
      <c r="E191" t="s">
        <v>311</v>
      </c>
      <c r="F191" s="2">
        <v>39522086000</v>
      </c>
      <c r="G191" s="2">
        <v>0</v>
      </c>
      <c r="H191" s="2">
        <v>39522086000</v>
      </c>
      <c r="I191" s="2">
        <v>63550564</v>
      </c>
      <c r="J191" s="2">
        <v>0</v>
      </c>
      <c r="K191" s="2">
        <v>63550564</v>
      </c>
      <c r="L191" s="2">
        <v>47741729.600000001</v>
      </c>
      <c r="M191" s="2">
        <v>0</v>
      </c>
      <c r="N191" s="2">
        <v>47741729.600000001</v>
      </c>
      <c r="O191" s="15">
        <v>0.1</v>
      </c>
      <c r="P191" s="2">
        <v>0</v>
      </c>
      <c r="Q191" s="13">
        <v>0.3</v>
      </c>
      <c r="R191" s="15">
        <v>0</v>
      </c>
      <c r="S191" s="2">
        <v>14322518.880000001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14322518.880000001</v>
      </c>
      <c r="AD191" s="4">
        <f t="shared" si="2"/>
        <v>14322518.880000001</v>
      </c>
      <c r="AE191" t="s">
        <v>79</v>
      </c>
      <c r="AF191"/>
      <c r="AG191" s="18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</row>
    <row r="192" spans="1:69" x14ac:dyDescent="0.25">
      <c r="A192" s="20">
        <v>1382</v>
      </c>
      <c r="B192" t="s">
        <v>264</v>
      </c>
      <c r="C192" t="s">
        <v>2</v>
      </c>
      <c r="D192" t="s">
        <v>284</v>
      </c>
      <c r="E192" t="s">
        <v>312</v>
      </c>
      <c r="F192" s="2">
        <v>3629928000</v>
      </c>
      <c r="G192" s="2">
        <v>97352000</v>
      </c>
      <c r="H192" s="2">
        <v>3532576000</v>
      </c>
      <c r="I192" s="2">
        <v>11134496</v>
      </c>
      <c r="J192" s="2">
        <v>340733</v>
      </c>
      <c r="K192" s="2">
        <v>10793763</v>
      </c>
      <c r="L192" s="2">
        <v>9682524.8000000007</v>
      </c>
      <c r="M192" s="2">
        <v>301792.2</v>
      </c>
      <c r="N192" s="2">
        <v>9380732.5999999996</v>
      </c>
      <c r="O192" s="15">
        <v>0</v>
      </c>
      <c r="P192" s="2">
        <v>0</v>
      </c>
      <c r="Q192" s="13">
        <v>0</v>
      </c>
      <c r="R192" s="15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0</v>
      </c>
      <c r="AD192" s="4">
        <f t="shared" si="2"/>
        <v>0</v>
      </c>
      <c r="AE192" t="s">
        <v>166</v>
      </c>
      <c r="AF192"/>
      <c r="AG192" s="18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</row>
    <row r="193" spans="1:69" x14ac:dyDescent="0.25">
      <c r="A193" s="20">
        <v>1383</v>
      </c>
      <c r="B193" t="s">
        <v>264</v>
      </c>
      <c r="C193" t="s">
        <v>9</v>
      </c>
      <c r="D193" t="s">
        <v>27</v>
      </c>
      <c r="E193" t="s">
        <v>313</v>
      </c>
      <c r="F193" s="2">
        <v>12106020000</v>
      </c>
      <c r="G193" s="2">
        <v>0</v>
      </c>
      <c r="H193" s="2">
        <v>12106020000</v>
      </c>
      <c r="I193" s="2">
        <v>18814438</v>
      </c>
      <c r="J193" s="2">
        <v>0</v>
      </c>
      <c r="K193" s="2">
        <v>18814438</v>
      </c>
      <c r="L193" s="2">
        <v>13972030</v>
      </c>
      <c r="M193" s="2">
        <v>0</v>
      </c>
      <c r="N193" s="2">
        <v>13972030</v>
      </c>
      <c r="O193" s="15">
        <v>0</v>
      </c>
      <c r="P193" s="2">
        <v>0</v>
      </c>
      <c r="Q193" s="13">
        <v>0</v>
      </c>
      <c r="R193" s="15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0</v>
      </c>
      <c r="AD193" s="4">
        <f t="shared" si="2"/>
        <v>0</v>
      </c>
      <c r="AE193" t="s">
        <v>28</v>
      </c>
      <c r="AF193"/>
      <c r="AG193" s="18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</row>
    <row r="194" spans="1:69" x14ac:dyDescent="0.25">
      <c r="A194" s="20">
        <v>1384</v>
      </c>
      <c r="B194" t="s">
        <v>263</v>
      </c>
      <c r="C194" t="s">
        <v>2</v>
      </c>
      <c r="D194" t="s">
        <v>284</v>
      </c>
      <c r="E194" t="s">
        <v>314</v>
      </c>
      <c r="F194" s="2">
        <v>12240000</v>
      </c>
      <c r="G194" s="2">
        <v>12240000</v>
      </c>
      <c r="H194" s="2">
        <v>0</v>
      </c>
      <c r="I194" s="2">
        <v>42840</v>
      </c>
      <c r="J194" s="2">
        <v>42840</v>
      </c>
      <c r="K194" s="2">
        <v>0</v>
      </c>
      <c r="L194" s="2">
        <v>37944</v>
      </c>
      <c r="M194" s="2">
        <v>37944</v>
      </c>
      <c r="N194" s="2">
        <v>0</v>
      </c>
      <c r="O194" s="15">
        <v>0.1</v>
      </c>
      <c r="P194" s="2">
        <v>3794.4</v>
      </c>
      <c r="Q194" s="13">
        <v>0.3</v>
      </c>
      <c r="R194" s="15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3794.4</v>
      </c>
      <c r="AD194" s="4">
        <f t="shared" si="2"/>
        <v>3794.4</v>
      </c>
      <c r="AE194" t="s">
        <v>166</v>
      </c>
      <c r="AF194"/>
      <c r="AG194" s="18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</row>
    <row r="195" spans="1:69" x14ac:dyDescent="0.25">
      <c r="A195" s="20">
        <v>1385</v>
      </c>
      <c r="B195" t="s">
        <v>263</v>
      </c>
      <c r="C195" t="s">
        <v>9</v>
      </c>
      <c r="D195" t="s">
        <v>367</v>
      </c>
      <c r="E195" t="s">
        <v>315</v>
      </c>
      <c r="F195" s="2">
        <v>15807089000</v>
      </c>
      <c r="G195" s="2">
        <v>0</v>
      </c>
      <c r="H195" s="2">
        <v>15807089000</v>
      </c>
      <c r="I195" s="2">
        <v>27734873</v>
      </c>
      <c r="J195" s="2">
        <v>0</v>
      </c>
      <c r="K195" s="2">
        <v>27734873</v>
      </c>
      <c r="L195" s="2">
        <v>21412037.399999999</v>
      </c>
      <c r="M195" s="2">
        <v>0</v>
      </c>
      <c r="N195" s="2">
        <v>21412037.399999999</v>
      </c>
      <c r="O195" s="15">
        <v>0.1</v>
      </c>
      <c r="P195" s="2">
        <v>0</v>
      </c>
      <c r="Q195" s="13">
        <v>0.3</v>
      </c>
      <c r="R195" s="15">
        <v>0</v>
      </c>
      <c r="S195" s="2">
        <v>6423611.2199999997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6423611.2199999997</v>
      </c>
      <c r="AD195" s="4">
        <f t="shared" ref="AD195:AD258" si="3">AB195+AC195</f>
        <v>6423611.2199999997</v>
      </c>
      <c r="AE195" t="s">
        <v>189</v>
      </c>
      <c r="AF195"/>
      <c r="AG195" s="18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</row>
    <row r="196" spans="1:69" x14ac:dyDescent="0.25">
      <c r="A196" s="20">
        <v>1390</v>
      </c>
      <c r="B196" t="s">
        <v>263</v>
      </c>
      <c r="C196" t="s">
        <v>2</v>
      </c>
      <c r="D196" t="s">
        <v>8</v>
      </c>
      <c r="E196" t="s">
        <v>319</v>
      </c>
      <c r="F196" s="2">
        <v>1054966000</v>
      </c>
      <c r="G196" s="2">
        <v>55550000</v>
      </c>
      <c r="H196" s="2">
        <v>999416000</v>
      </c>
      <c r="I196" s="2">
        <v>3489310</v>
      </c>
      <c r="J196" s="2">
        <v>194425</v>
      </c>
      <c r="K196" s="2">
        <v>3294885</v>
      </c>
      <c r="L196" s="2">
        <v>3067323.6</v>
      </c>
      <c r="M196" s="2">
        <v>172205</v>
      </c>
      <c r="N196" s="2">
        <v>2895118.6</v>
      </c>
      <c r="O196" s="15">
        <v>0.1</v>
      </c>
      <c r="P196" s="2">
        <v>17220.5</v>
      </c>
      <c r="Q196" s="13">
        <v>0.3</v>
      </c>
      <c r="R196" s="15">
        <v>0</v>
      </c>
      <c r="S196" s="2">
        <v>868535.58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885756.08</v>
      </c>
      <c r="AD196" s="4">
        <f t="shared" si="3"/>
        <v>885756.08</v>
      </c>
      <c r="AE196" t="s">
        <v>50</v>
      </c>
      <c r="AF196"/>
      <c r="AG196" s="18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</row>
    <row r="197" spans="1:69" x14ac:dyDescent="0.25">
      <c r="A197" s="20">
        <v>1391</v>
      </c>
      <c r="B197" t="s">
        <v>264</v>
      </c>
      <c r="C197" t="s">
        <v>2</v>
      </c>
      <c r="D197" t="s">
        <v>283</v>
      </c>
      <c r="E197" t="s">
        <v>320</v>
      </c>
      <c r="F197" s="2">
        <v>2701783000</v>
      </c>
      <c r="G197" s="2">
        <v>1032660000</v>
      </c>
      <c r="H197" s="2">
        <v>1669123000</v>
      </c>
      <c r="I197" s="2">
        <v>8692708</v>
      </c>
      <c r="J197" s="2">
        <v>3175211</v>
      </c>
      <c r="K197" s="2">
        <v>5517497</v>
      </c>
      <c r="L197" s="2">
        <v>7611994.7999999998</v>
      </c>
      <c r="M197" s="2">
        <v>2762147</v>
      </c>
      <c r="N197" s="2">
        <v>4849847.8</v>
      </c>
      <c r="O197" s="15">
        <v>0</v>
      </c>
      <c r="P197" s="2">
        <v>0</v>
      </c>
      <c r="Q197" s="13">
        <v>0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95</v>
      </c>
      <c r="AF197"/>
      <c r="AG197" s="18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</row>
    <row r="198" spans="1:69" x14ac:dyDescent="0.25">
      <c r="A198" s="20">
        <v>1393</v>
      </c>
      <c r="B198" t="s">
        <v>264</v>
      </c>
      <c r="C198" t="s">
        <v>2</v>
      </c>
      <c r="D198" t="s">
        <v>283</v>
      </c>
      <c r="E198" t="s">
        <v>321</v>
      </c>
      <c r="F198" s="2">
        <v>661124000</v>
      </c>
      <c r="G198" s="2">
        <v>244413000</v>
      </c>
      <c r="H198" s="2">
        <v>416711000</v>
      </c>
      <c r="I198" s="2">
        <v>2182935</v>
      </c>
      <c r="J198" s="2">
        <v>800196</v>
      </c>
      <c r="K198" s="2">
        <v>1382739</v>
      </c>
      <c r="L198" s="2">
        <v>1918485.4</v>
      </c>
      <c r="M198" s="2">
        <v>702430.8</v>
      </c>
      <c r="N198" s="2">
        <v>1216054.6000000001</v>
      </c>
      <c r="O198" s="15">
        <v>0</v>
      </c>
      <c r="P198" s="2">
        <v>0</v>
      </c>
      <c r="Q198" s="13">
        <v>0</v>
      </c>
      <c r="R198" s="15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0</v>
      </c>
      <c r="AD198" s="4">
        <f t="shared" si="3"/>
        <v>0</v>
      </c>
      <c r="AE198" t="s">
        <v>43</v>
      </c>
      <c r="AF198"/>
      <c r="AG198" s="1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</row>
    <row r="199" spans="1:69" x14ac:dyDescent="0.25">
      <c r="A199" s="20">
        <v>1395</v>
      </c>
      <c r="B199" t="s">
        <v>264</v>
      </c>
      <c r="C199" t="s">
        <v>2</v>
      </c>
      <c r="D199" t="s">
        <v>538</v>
      </c>
      <c r="E199" t="s">
        <v>322</v>
      </c>
      <c r="F199" s="2">
        <v>5958072000</v>
      </c>
      <c r="G199" s="2">
        <v>693500000</v>
      </c>
      <c r="H199" s="2">
        <v>5264572000</v>
      </c>
      <c r="I199" s="2">
        <v>18814330</v>
      </c>
      <c r="J199" s="2">
        <v>2080500</v>
      </c>
      <c r="K199" s="2">
        <v>16733830</v>
      </c>
      <c r="L199" s="2">
        <v>16431101.199999999</v>
      </c>
      <c r="M199" s="2">
        <v>1803100</v>
      </c>
      <c r="N199" s="2">
        <v>14628001.199999999</v>
      </c>
      <c r="O199" s="15">
        <v>0.1</v>
      </c>
      <c r="P199" s="2">
        <v>180310</v>
      </c>
      <c r="Q199" s="13">
        <v>0.1</v>
      </c>
      <c r="R199" s="15">
        <v>0</v>
      </c>
      <c r="S199" s="2">
        <v>1462800.12</v>
      </c>
      <c r="T199" s="2">
        <v>1000000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2643110.12</v>
      </c>
      <c r="AD199" s="4">
        <f t="shared" si="3"/>
        <v>2643110.12</v>
      </c>
      <c r="AE199" t="s">
        <v>107</v>
      </c>
      <c r="AF199"/>
      <c r="AG199" s="18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</row>
    <row r="200" spans="1:69" x14ac:dyDescent="0.25">
      <c r="A200" s="20">
        <v>1397</v>
      </c>
      <c r="B200" t="s">
        <v>264</v>
      </c>
      <c r="C200" t="s">
        <v>2</v>
      </c>
      <c r="D200" t="s">
        <v>284</v>
      </c>
      <c r="E200" t="s">
        <v>323</v>
      </c>
      <c r="F200" s="2">
        <v>9517064000</v>
      </c>
      <c r="G200" s="2">
        <v>9517064000</v>
      </c>
      <c r="H200" s="2">
        <v>0</v>
      </c>
      <c r="I200" s="2">
        <v>16259973</v>
      </c>
      <c r="J200" s="2">
        <v>16259973</v>
      </c>
      <c r="K200" s="2">
        <v>0</v>
      </c>
      <c r="L200" s="2">
        <v>12453147.4</v>
      </c>
      <c r="M200" s="2">
        <v>12453147.4</v>
      </c>
      <c r="N200" s="2">
        <v>0</v>
      </c>
      <c r="O200" s="15">
        <v>0</v>
      </c>
      <c r="P200" s="2">
        <v>0</v>
      </c>
      <c r="Q200" s="13">
        <v>0</v>
      </c>
      <c r="R200" s="15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0</v>
      </c>
      <c r="AD200" s="4">
        <f t="shared" si="3"/>
        <v>0</v>
      </c>
      <c r="AE200" t="s">
        <v>87</v>
      </c>
      <c r="AF200"/>
      <c r="AG200" s="18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</row>
    <row r="201" spans="1:69" x14ac:dyDescent="0.25">
      <c r="A201" s="20">
        <v>1401</v>
      </c>
      <c r="B201" t="s">
        <v>264</v>
      </c>
      <c r="C201" t="s">
        <v>2</v>
      </c>
      <c r="D201" t="s">
        <v>4</v>
      </c>
      <c r="E201" t="s">
        <v>329</v>
      </c>
      <c r="F201" s="2">
        <v>7061538000</v>
      </c>
      <c r="G201" s="2">
        <v>15481000</v>
      </c>
      <c r="H201" s="2">
        <v>7046057000</v>
      </c>
      <c r="I201" s="2">
        <v>17237890</v>
      </c>
      <c r="J201" s="2">
        <v>54188</v>
      </c>
      <c r="K201" s="2">
        <v>17183702</v>
      </c>
      <c r="L201" s="2">
        <v>14413274.800000001</v>
      </c>
      <c r="M201" s="2">
        <v>47995.6</v>
      </c>
      <c r="N201" s="2">
        <v>14365279.199999999</v>
      </c>
      <c r="O201" s="15">
        <v>0</v>
      </c>
      <c r="P201" s="2">
        <v>0</v>
      </c>
      <c r="Q201" s="13">
        <v>0</v>
      </c>
      <c r="R201" s="15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0</v>
      </c>
      <c r="AD201" s="4">
        <f t="shared" si="3"/>
        <v>0</v>
      </c>
      <c r="AE201" t="s">
        <v>277</v>
      </c>
      <c r="AF201"/>
      <c r="AG201" s="18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</row>
    <row r="202" spans="1:69" x14ac:dyDescent="0.25">
      <c r="A202" s="20">
        <v>1403</v>
      </c>
      <c r="B202" t="s">
        <v>263</v>
      </c>
      <c r="C202" t="s">
        <v>2</v>
      </c>
      <c r="D202" t="s">
        <v>200</v>
      </c>
      <c r="E202" t="s">
        <v>324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5">
        <v>0.1</v>
      </c>
      <c r="P202" s="2">
        <v>0</v>
      </c>
      <c r="Q202" s="13">
        <v>0.3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184</v>
      </c>
      <c r="AF202"/>
      <c r="AG202" s="18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</row>
    <row r="203" spans="1:69" x14ac:dyDescent="0.25">
      <c r="A203" s="20">
        <v>1408</v>
      </c>
      <c r="B203" t="s">
        <v>263</v>
      </c>
      <c r="C203" t="s">
        <v>2</v>
      </c>
      <c r="D203" t="s">
        <v>283</v>
      </c>
      <c r="E203" t="s">
        <v>330</v>
      </c>
      <c r="F203" s="2">
        <v>6900900</v>
      </c>
      <c r="G203" s="2">
        <v>0</v>
      </c>
      <c r="H203" s="2">
        <v>6900900</v>
      </c>
      <c r="I203" s="2">
        <v>24155</v>
      </c>
      <c r="J203" s="2">
        <v>0</v>
      </c>
      <c r="K203" s="2">
        <v>24155</v>
      </c>
      <c r="L203" s="2">
        <v>21394.639999999999</v>
      </c>
      <c r="M203" s="2">
        <v>0</v>
      </c>
      <c r="N203" s="2">
        <v>21394.639999999999</v>
      </c>
      <c r="O203" s="15">
        <v>0.1</v>
      </c>
      <c r="P203" s="2">
        <v>0</v>
      </c>
      <c r="Q203" s="13">
        <v>0.3</v>
      </c>
      <c r="R203" s="15">
        <v>0</v>
      </c>
      <c r="S203" s="2">
        <v>6418.3919999999998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6418.3919999999998</v>
      </c>
      <c r="AD203" s="4">
        <f t="shared" si="3"/>
        <v>6418.3919999999998</v>
      </c>
      <c r="AE203" t="s">
        <v>95</v>
      </c>
      <c r="AF203"/>
      <c r="AG203" s="18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</row>
    <row r="204" spans="1:69" x14ac:dyDescent="0.25">
      <c r="A204" s="20">
        <v>1409</v>
      </c>
      <c r="B204" t="s">
        <v>263</v>
      </c>
      <c r="C204" t="s">
        <v>2</v>
      </c>
      <c r="D204" t="s">
        <v>283</v>
      </c>
      <c r="E204" t="s">
        <v>331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15">
        <v>0.1</v>
      </c>
      <c r="P204" s="2">
        <v>0</v>
      </c>
      <c r="Q204" s="13">
        <v>0.3</v>
      </c>
      <c r="R204" s="15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0</v>
      </c>
      <c r="AD204" s="4">
        <f t="shared" si="3"/>
        <v>0</v>
      </c>
      <c r="AE204" t="s">
        <v>95</v>
      </c>
      <c r="AF204"/>
      <c r="AG204" s="18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</row>
    <row r="205" spans="1:69" x14ac:dyDescent="0.25">
      <c r="A205" s="20">
        <v>1412</v>
      </c>
      <c r="B205" t="s">
        <v>263</v>
      </c>
      <c r="C205" t="s">
        <v>2</v>
      </c>
      <c r="D205" t="s">
        <v>284</v>
      </c>
      <c r="E205" t="s">
        <v>332</v>
      </c>
      <c r="F205" s="2">
        <v>49200000</v>
      </c>
      <c r="G205" s="2">
        <v>0</v>
      </c>
      <c r="H205" s="2">
        <v>49200000</v>
      </c>
      <c r="I205" s="2">
        <v>172200</v>
      </c>
      <c r="J205" s="2">
        <v>0</v>
      </c>
      <c r="K205" s="2">
        <v>172200</v>
      </c>
      <c r="L205" s="2">
        <v>152520</v>
      </c>
      <c r="M205" s="2">
        <v>0</v>
      </c>
      <c r="N205" s="2">
        <v>152520</v>
      </c>
      <c r="O205" s="15">
        <v>0.1</v>
      </c>
      <c r="P205" s="2">
        <v>0</v>
      </c>
      <c r="Q205" s="13">
        <v>0.3</v>
      </c>
      <c r="R205" s="15">
        <v>0</v>
      </c>
      <c r="S205" s="2">
        <v>45756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45756</v>
      </c>
      <c r="AD205" s="4">
        <f t="shared" si="3"/>
        <v>45756</v>
      </c>
      <c r="AE205" t="s">
        <v>166</v>
      </c>
      <c r="AF205"/>
      <c r="AG205" s="18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</row>
    <row r="206" spans="1:69" x14ac:dyDescent="0.25">
      <c r="A206" s="20">
        <v>1413</v>
      </c>
      <c r="B206" t="s">
        <v>264</v>
      </c>
      <c r="C206" t="s">
        <v>2</v>
      </c>
      <c r="D206" t="s">
        <v>284</v>
      </c>
      <c r="E206" t="s">
        <v>333</v>
      </c>
      <c r="F206" s="2">
        <v>10148411000</v>
      </c>
      <c r="G206" s="2">
        <v>0</v>
      </c>
      <c r="H206" s="2">
        <v>10148411000</v>
      </c>
      <c r="I206" s="2">
        <v>16414038</v>
      </c>
      <c r="J206" s="2">
        <v>0</v>
      </c>
      <c r="K206" s="2">
        <v>16414038</v>
      </c>
      <c r="L206" s="2">
        <v>12354673.6</v>
      </c>
      <c r="M206" s="2">
        <v>0</v>
      </c>
      <c r="N206" s="2">
        <v>12354673.6</v>
      </c>
      <c r="O206" s="15">
        <v>0</v>
      </c>
      <c r="P206" s="2">
        <v>0</v>
      </c>
      <c r="Q206" s="13">
        <v>0</v>
      </c>
      <c r="R206" s="15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0</v>
      </c>
      <c r="AD206" s="4">
        <f t="shared" si="3"/>
        <v>0</v>
      </c>
      <c r="AE206" t="s">
        <v>192</v>
      </c>
      <c r="AF206"/>
      <c r="AG206" s="18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</row>
    <row r="207" spans="1:69" x14ac:dyDescent="0.25">
      <c r="A207" s="20">
        <v>1414</v>
      </c>
      <c r="B207" t="s">
        <v>263</v>
      </c>
      <c r="C207" t="s">
        <v>2</v>
      </c>
      <c r="D207" t="s">
        <v>284</v>
      </c>
      <c r="E207" t="s">
        <v>334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15">
        <v>0.1</v>
      </c>
      <c r="P207" s="2">
        <v>0</v>
      </c>
      <c r="Q207" s="13">
        <v>0.3</v>
      </c>
      <c r="R207" s="15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0</v>
      </c>
      <c r="AD207" s="4">
        <f t="shared" si="3"/>
        <v>0</v>
      </c>
      <c r="AE207" t="s">
        <v>87</v>
      </c>
      <c r="AF207"/>
      <c r="AG207" s="18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</row>
    <row r="208" spans="1:69" x14ac:dyDescent="0.25">
      <c r="A208" s="20">
        <v>1415</v>
      </c>
      <c r="B208" t="s">
        <v>264</v>
      </c>
      <c r="C208" t="s">
        <v>2</v>
      </c>
      <c r="D208" t="s">
        <v>538</v>
      </c>
      <c r="E208" t="s">
        <v>335</v>
      </c>
      <c r="F208" s="2">
        <v>6128371000</v>
      </c>
      <c r="G208" s="2">
        <v>0</v>
      </c>
      <c r="H208" s="2">
        <v>6128371000</v>
      </c>
      <c r="I208" s="2">
        <v>18126032</v>
      </c>
      <c r="J208" s="2">
        <v>0</v>
      </c>
      <c r="K208" s="2">
        <v>18126032</v>
      </c>
      <c r="L208" s="2">
        <v>15674683.6</v>
      </c>
      <c r="M208" s="2">
        <v>0</v>
      </c>
      <c r="N208" s="2">
        <v>15674683.6</v>
      </c>
      <c r="O208" s="15">
        <v>0.1</v>
      </c>
      <c r="P208" s="2">
        <v>0</v>
      </c>
      <c r="Q208" s="13">
        <v>0.1</v>
      </c>
      <c r="R208" s="15">
        <v>0</v>
      </c>
      <c r="S208" s="2">
        <v>1567468.36</v>
      </c>
      <c r="T208" s="2">
        <v>1000000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2567468.36</v>
      </c>
      <c r="AD208" s="4">
        <f t="shared" si="3"/>
        <v>2567468.36</v>
      </c>
      <c r="AE208" t="s">
        <v>179</v>
      </c>
      <c r="AF208"/>
      <c r="AG208" s="1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</row>
    <row r="209" spans="1:69" x14ac:dyDescent="0.25">
      <c r="A209" s="20">
        <v>1418</v>
      </c>
      <c r="B209" t="s">
        <v>264</v>
      </c>
      <c r="C209" t="s">
        <v>2</v>
      </c>
      <c r="D209" t="s">
        <v>200</v>
      </c>
      <c r="E209" t="s">
        <v>336</v>
      </c>
      <c r="F209" s="2">
        <v>1044665000</v>
      </c>
      <c r="G209" s="2">
        <v>0</v>
      </c>
      <c r="H209" s="2">
        <v>1044665000</v>
      </c>
      <c r="I209" s="2">
        <v>3437628</v>
      </c>
      <c r="J209" s="2">
        <v>0</v>
      </c>
      <c r="K209" s="2">
        <v>3437628</v>
      </c>
      <c r="L209" s="2">
        <v>3019762</v>
      </c>
      <c r="M209" s="2">
        <v>0</v>
      </c>
      <c r="N209" s="2">
        <v>3019762</v>
      </c>
      <c r="O209" s="15">
        <v>0</v>
      </c>
      <c r="P209" s="2">
        <v>0</v>
      </c>
      <c r="Q209" s="13">
        <v>0</v>
      </c>
      <c r="R209" s="15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0</v>
      </c>
      <c r="AD209" s="4">
        <f t="shared" si="3"/>
        <v>0</v>
      </c>
      <c r="AE209" t="s">
        <v>184</v>
      </c>
      <c r="AF209"/>
      <c r="AG209" s="18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</row>
    <row r="210" spans="1:69" x14ac:dyDescent="0.25">
      <c r="A210" s="20">
        <v>1420</v>
      </c>
      <c r="B210" t="s">
        <v>264</v>
      </c>
      <c r="C210" t="s">
        <v>2</v>
      </c>
      <c r="D210" t="s">
        <v>317</v>
      </c>
      <c r="E210" t="s">
        <v>337</v>
      </c>
      <c r="F210" s="2">
        <v>9733028000</v>
      </c>
      <c r="G210" s="2">
        <v>0</v>
      </c>
      <c r="H210" s="2">
        <v>9733028000</v>
      </c>
      <c r="I210" s="2">
        <v>22793067</v>
      </c>
      <c r="J210" s="2">
        <v>0</v>
      </c>
      <c r="K210" s="2">
        <v>22793067</v>
      </c>
      <c r="L210" s="2">
        <v>18899855.800000001</v>
      </c>
      <c r="M210" s="2">
        <v>0</v>
      </c>
      <c r="N210" s="2">
        <v>18899855.800000001</v>
      </c>
      <c r="O210" s="15">
        <v>0.1</v>
      </c>
      <c r="P210" s="2">
        <v>0</v>
      </c>
      <c r="Q210" s="13">
        <v>0.1</v>
      </c>
      <c r="R210" s="15">
        <v>0</v>
      </c>
      <c r="S210" s="2">
        <v>1889985.58</v>
      </c>
      <c r="T210" s="2">
        <v>1000000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2889985.58</v>
      </c>
      <c r="AD210" s="4">
        <f t="shared" si="3"/>
        <v>2889985.58</v>
      </c>
      <c r="AE210" t="s">
        <v>326</v>
      </c>
      <c r="AF210"/>
      <c r="AG210" s="18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</row>
    <row r="211" spans="1:69" x14ac:dyDescent="0.25">
      <c r="A211" s="20">
        <v>1423</v>
      </c>
      <c r="B211" t="s">
        <v>263</v>
      </c>
      <c r="C211" t="s">
        <v>2</v>
      </c>
      <c r="D211" t="s">
        <v>317</v>
      </c>
      <c r="E211" t="s">
        <v>338</v>
      </c>
      <c r="F211" s="2">
        <v>5950682000</v>
      </c>
      <c r="G211" s="2">
        <v>0</v>
      </c>
      <c r="H211" s="2">
        <v>5950682000</v>
      </c>
      <c r="I211" s="2">
        <v>18436981</v>
      </c>
      <c r="J211" s="2">
        <v>0</v>
      </c>
      <c r="K211" s="2">
        <v>18436981</v>
      </c>
      <c r="L211" s="2">
        <v>16056708.199999999</v>
      </c>
      <c r="M211" s="2">
        <v>0</v>
      </c>
      <c r="N211" s="2">
        <v>16056708.199999999</v>
      </c>
      <c r="O211" s="15">
        <v>0.1</v>
      </c>
      <c r="P211" s="2">
        <v>0</v>
      </c>
      <c r="Q211" s="13">
        <v>0.3</v>
      </c>
      <c r="R211" s="15">
        <v>0</v>
      </c>
      <c r="S211" s="2">
        <v>4817012.46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4817012.46</v>
      </c>
      <c r="AD211" s="4">
        <f t="shared" si="3"/>
        <v>4817012.46</v>
      </c>
      <c r="AE211" t="s">
        <v>326</v>
      </c>
      <c r="AF211"/>
      <c r="AG211" s="18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</row>
    <row r="212" spans="1:69" s="35" customFormat="1" x14ac:dyDescent="0.25">
      <c r="A212" s="20">
        <v>1426</v>
      </c>
      <c r="B212" t="s">
        <v>263</v>
      </c>
      <c r="C212" t="s">
        <v>2</v>
      </c>
      <c r="D212" t="s">
        <v>284</v>
      </c>
      <c r="E212" t="s">
        <v>339</v>
      </c>
      <c r="F212" s="2">
        <v>1759049000</v>
      </c>
      <c r="G212" s="2">
        <v>0</v>
      </c>
      <c r="H212" s="2">
        <v>1759049000</v>
      </c>
      <c r="I212" s="2">
        <v>3765694</v>
      </c>
      <c r="J212" s="2">
        <v>0</v>
      </c>
      <c r="K212" s="2">
        <v>3765694</v>
      </c>
      <c r="L212" s="2">
        <v>3062074.4</v>
      </c>
      <c r="M212" s="2">
        <v>0</v>
      </c>
      <c r="N212" s="2">
        <v>3062074.4</v>
      </c>
      <c r="O212" s="15">
        <v>0.1</v>
      </c>
      <c r="P212" s="2">
        <v>0</v>
      </c>
      <c r="Q212" s="13">
        <v>0.3</v>
      </c>
      <c r="R212" s="15">
        <v>0</v>
      </c>
      <c r="S212" s="2">
        <v>918622.32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918622.32</v>
      </c>
      <c r="AC212" s="4"/>
      <c r="AD212" s="4">
        <f t="shared" si="3"/>
        <v>918622.32</v>
      </c>
      <c r="AE212" t="s">
        <v>87</v>
      </c>
      <c r="AG212" s="48"/>
      <c r="AH212" s="37"/>
      <c r="AI212" s="37"/>
      <c r="AJ212" s="37"/>
    </row>
    <row r="213" spans="1:69" x14ac:dyDescent="0.25">
      <c r="A213" s="20">
        <v>1427</v>
      </c>
      <c r="B213" t="s">
        <v>263</v>
      </c>
      <c r="C213" t="s">
        <v>2</v>
      </c>
      <c r="D213" t="s">
        <v>317</v>
      </c>
      <c r="E213" t="s">
        <v>340</v>
      </c>
      <c r="F213" s="2">
        <v>911270000</v>
      </c>
      <c r="G213" s="2">
        <v>2040000</v>
      </c>
      <c r="H213" s="2">
        <v>909230000</v>
      </c>
      <c r="I213" s="2">
        <v>3047246</v>
      </c>
      <c r="J213" s="2">
        <v>7140</v>
      </c>
      <c r="K213" s="2">
        <v>3040106</v>
      </c>
      <c r="L213" s="2">
        <v>2682738</v>
      </c>
      <c r="M213" s="2">
        <v>6324</v>
      </c>
      <c r="N213" s="2">
        <v>2676414</v>
      </c>
      <c r="O213" s="15">
        <v>0.1</v>
      </c>
      <c r="P213" s="2">
        <v>632.4</v>
      </c>
      <c r="Q213" s="13">
        <v>0.3</v>
      </c>
      <c r="R213" s="15">
        <v>0</v>
      </c>
      <c r="S213" s="2">
        <v>802924.2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803556.6</v>
      </c>
      <c r="AD213" s="4">
        <f t="shared" si="3"/>
        <v>803556.6</v>
      </c>
      <c r="AE213" t="s">
        <v>326</v>
      </c>
      <c r="AF213"/>
      <c r="AG213" s="18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</row>
    <row r="214" spans="1:69" x14ac:dyDescent="0.25">
      <c r="A214" s="20">
        <v>1428</v>
      </c>
      <c r="B214" t="s">
        <v>264</v>
      </c>
      <c r="C214" t="s">
        <v>9</v>
      </c>
      <c r="D214" t="s">
        <v>368</v>
      </c>
      <c r="E214" t="s">
        <v>341</v>
      </c>
      <c r="F214" s="2">
        <v>12905220000</v>
      </c>
      <c r="G214" s="2">
        <v>0</v>
      </c>
      <c r="H214" s="2">
        <v>12905220000</v>
      </c>
      <c r="I214" s="2">
        <v>22266653</v>
      </c>
      <c r="J214" s="2">
        <v>0</v>
      </c>
      <c r="K214" s="2">
        <v>22266653</v>
      </c>
      <c r="L214" s="2">
        <v>17104565</v>
      </c>
      <c r="M214" s="2">
        <v>0</v>
      </c>
      <c r="N214" s="2">
        <v>17104565</v>
      </c>
      <c r="O214" s="15">
        <v>0.1</v>
      </c>
      <c r="P214" s="2">
        <v>0</v>
      </c>
      <c r="Q214" s="13">
        <v>0.1</v>
      </c>
      <c r="R214" s="15">
        <v>0</v>
      </c>
      <c r="S214" s="2">
        <v>1710456.5</v>
      </c>
      <c r="T214" s="2">
        <v>1000000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2710456.5</v>
      </c>
      <c r="AD214" s="4">
        <f t="shared" si="3"/>
        <v>2710456.5</v>
      </c>
      <c r="AE214" t="s">
        <v>79</v>
      </c>
      <c r="AF214"/>
      <c r="AG214" s="18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</row>
    <row r="215" spans="1:69" x14ac:dyDescent="0.25">
      <c r="A215" s="20">
        <v>1429</v>
      </c>
      <c r="B215" t="s">
        <v>263</v>
      </c>
      <c r="C215" t="s">
        <v>2</v>
      </c>
      <c r="D215" t="s">
        <v>283</v>
      </c>
      <c r="E215" t="s">
        <v>342</v>
      </c>
      <c r="F215" s="2">
        <v>4772631000</v>
      </c>
      <c r="G215" s="2">
        <v>0</v>
      </c>
      <c r="H215" s="2">
        <v>4772631000</v>
      </c>
      <c r="I215" s="2">
        <v>8195083</v>
      </c>
      <c r="J215" s="2">
        <v>0</v>
      </c>
      <c r="K215" s="2">
        <v>8195083</v>
      </c>
      <c r="L215" s="2">
        <v>6286030.5999999996</v>
      </c>
      <c r="M215" s="2">
        <v>0</v>
      </c>
      <c r="N215" s="2">
        <v>6286030.5999999996</v>
      </c>
      <c r="O215" s="15">
        <v>0.1</v>
      </c>
      <c r="P215" s="2">
        <v>0</v>
      </c>
      <c r="Q215" s="13">
        <v>0.3</v>
      </c>
      <c r="R215" s="15">
        <v>0</v>
      </c>
      <c r="S215" s="2">
        <v>1885809.18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1885809.18</v>
      </c>
      <c r="AD215" s="4">
        <f t="shared" si="3"/>
        <v>1885809.18</v>
      </c>
      <c r="AE215" t="s">
        <v>43</v>
      </c>
      <c r="AF215"/>
      <c r="AG215" s="18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</row>
    <row r="216" spans="1:69" x14ac:dyDescent="0.25">
      <c r="A216" s="20">
        <v>1431</v>
      </c>
      <c r="B216" t="s">
        <v>263</v>
      </c>
      <c r="C216" t="s">
        <v>2</v>
      </c>
      <c r="D216" t="s">
        <v>317</v>
      </c>
      <c r="E216" t="s">
        <v>343</v>
      </c>
      <c r="F216" s="2">
        <v>13660000</v>
      </c>
      <c r="G216" s="2">
        <v>0</v>
      </c>
      <c r="H216" s="2">
        <v>13660000</v>
      </c>
      <c r="I216" s="2">
        <v>47810</v>
      </c>
      <c r="J216" s="2">
        <v>0</v>
      </c>
      <c r="K216" s="2">
        <v>47810</v>
      </c>
      <c r="L216" s="2">
        <v>42346</v>
      </c>
      <c r="M216" s="2">
        <v>0</v>
      </c>
      <c r="N216" s="2">
        <v>42346</v>
      </c>
      <c r="O216" s="15">
        <v>0.1</v>
      </c>
      <c r="P216" s="2">
        <v>0</v>
      </c>
      <c r="Q216" s="13">
        <v>0.3</v>
      </c>
      <c r="R216" s="15">
        <v>0</v>
      </c>
      <c r="S216" s="2">
        <v>12703.8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12703.8</v>
      </c>
      <c r="AD216" s="4">
        <f t="shared" si="3"/>
        <v>12703.8</v>
      </c>
      <c r="AE216" t="s">
        <v>325</v>
      </c>
      <c r="AF216"/>
      <c r="AG216" s="18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</row>
    <row r="217" spans="1:69" x14ac:dyDescent="0.25">
      <c r="A217" s="20">
        <v>1432</v>
      </c>
      <c r="B217" t="s">
        <v>263</v>
      </c>
      <c r="C217" t="s">
        <v>2</v>
      </c>
      <c r="D217" t="s">
        <v>317</v>
      </c>
      <c r="E217" t="s">
        <v>344</v>
      </c>
      <c r="F217" s="2">
        <v>3610351000</v>
      </c>
      <c r="G217" s="2">
        <v>0</v>
      </c>
      <c r="H217" s="2">
        <v>3610351000</v>
      </c>
      <c r="I217" s="2">
        <v>11685590</v>
      </c>
      <c r="J217" s="2">
        <v>0</v>
      </c>
      <c r="K217" s="2">
        <v>11685590</v>
      </c>
      <c r="L217" s="2">
        <v>10241449.6</v>
      </c>
      <c r="M217" s="2">
        <v>0</v>
      </c>
      <c r="N217" s="2">
        <v>10241449.6</v>
      </c>
      <c r="O217" s="15">
        <v>0.1</v>
      </c>
      <c r="P217" s="2">
        <v>0</v>
      </c>
      <c r="Q217" s="13">
        <v>0.3</v>
      </c>
      <c r="R217" s="15">
        <v>0</v>
      </c>
      <c r="S217" s="2">
        <v>3072434.88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3072434.88</v>
      </c>
      <c r="AD217" s="4">
        <f t="shared" si="3"/>
        <v>3072434.88</v>
      </c>
      <c r="AE217" t="s">
        <v>325</v>
      </c>
      <c r="AF217"/>
      <c r="AG217" s="18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</row>
    <row r="218" spans="1:69" x14ac:dyDescent="0.25">
      <c r="A218" s="20">
        <v>1434</v>
      </c>
      <c r="B218" t="s">
        <v>264</v>
      </c>
      <c r="C218" t="s">
        <v>2</v>
      </c>
      <c r="D218" t="s">
        <v>317</v>
      </c>
      <c r="E218" t="s">
        <v>345</v>
      </c>
      <c r="F218" s="2">
        <v>10286044000</v>
      </c>
      <c r="G218" s="2">
        <v>41600000</v>
      </c>
      <c r="H218" s="2">
        <v>10244444000</v>
      </c>
      <c r="I218" s="2">
        <v>24605380</v>
      </c>
      <c r="J218" s="2">
        <v>145600</v>
      </c>
      <c r="K218" s="2">
        <v>24459780</v>
      </c>
      <c r="L218" s="2">
        <v>20490962.399999999</v>
      </c>
      <c r="M218" s="2">
        <v>128960</v>
      </c>
      <c r="N218" s="2">
        <v>20362002.399999999</v>
      </c>
      <c r="O218" s="15">
        <v>0.1</v>
      </c>
      <c r="P218" s="2">
        <v>12896</v>
      </c>
      <c r="Q218" s="13">
        <v>0.1</v>
      </c>
      <c r="R218" s="15">
        <v>0</v>
      </c>
      <c r="S218" s="2">
        <v>2036200.24</v>
      </c>
      <c r="T218" s="2">
        <v>2000000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4049096.24</v>
      </c>
      <c r="AD218" s="4">
        <f t="shared" si="3"/>
        <v>4049096.24</v>
      </c>
      <c r="AE218" t="s">
        <v>325</v>
      </c>
      <c r="AF218"/>
      <c r="AG218" s="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</row>
    <row r="219" spans="1:69" x14ac:dyDescent="0.25">
      <c r="A219" s="20">
        <v>1435</v>
      </c>
      <c r="B219" t="s">
        <v>263</v>
      </c>
      <c r="C219" t="s">
        <v>2</v>
      </c>
      <c r="D219" t="s">
        <v>284</v>
      </c>
      <c r="E219" t="s">
        <v>346</v>
      </c>
      <c r="F219" s="2">
        <v>3350735000</v>
      </c>
      <c r="G219" s="2">
        <v>0</v>
      </c>
      <c r="H219" s="2">
        <v>3350735000</v>
      </c>
      <c r="I219" s="2">
        <v>10214406</v>
      </c>
      <c r="J219" s="2">
        <v>0</v>
      </c>
      <c r="K219" s="2">
        <v>10214406</v>
      </c>
      <c r="L219" s="2">
        <v>8874112</v>
      </c>
      <c r="M219" s="2">
        <v>0</v>
      </c>
      <c r="N219" s="2">
        <v>8874112</v>
      </c>
      <c r="O219" s="15">
        <v>0.1</v>
      </c>
      <c r="P219" s="2">
        <v>0</v>
      </c>
      <c r="Q219" s="13">
        <v>0.3</v>
      </c>
      <c r="R219" s="15">
        <v>0</v>
      </c>
      <c r="S219" s="2">
        <v>2662233.6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2662233.6</v>
      </c>
      <c r="AD219" s="4">
        <f t="shared" si="3"/>
        <v>2662233.6</v>
      </c>
      <c r="AE219" t="s">
        <v>192</v>
      </c>
      <c r="AF219"/>
      <c r="AG219" s="18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</row>
    <row r="220" spans="1:69" x14ac:dyDescent="0.25">
      <c r="A220" s="20">
        <v>1436</v>
      </c>
      <c r="B220" t="s">
        <v>264</v>
      </c>
      <c r="C220" t="s">
        <v>2</v>
      </c>
      <c r="D220" t="s">
        <v>8</v>
      </c>
      <c r="E220" t="s">
        <v>347</v>
      </c>
      <c r="F220" s="2">
        <v>9503195000</v>
      </c>
      <c r="G220" s="2">
        <v>122911000</v>
      </c>
      <c r="H220" s="2">
        <v>9380284000</v>
      </c>
      <c r="I220" s="2">
        <v>24437066</v>
      </c>
      <c r="J220" s="2">
        <v>430191</v>
      </c>
      <c r="K220" s="2">
        <v>24006875</v>
      </c>
      <c r="L220" s="2">
        <v>20635788</v>
      </c>
      <c r="M220" s="2">
        <v>381026.6</v>
      </c>
      <c r="N220" s="2">
        <v>20254761.399999999</v>
      </c>
      <c r="O220" s="15">
        <v>0.1</v>
      </c>
      <c r="P220" s="2">
        <v>38102.660000000003</v>
      </c>
      <c r="Q220" s="13">
        <v>0.1</v>
      </c>
      <c r="R220" s="15">
        <v>0</v>
      </c>
      <c r="S220" s="2">
        <v>2025476.14</v>
      </c>
      <c r="T220" s="2">
        <v>2000000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4063578.8</v>
      </c>
      <c r="AD220" s="4">
        <f t="shared" si="3"/>
        <v>4063578.8</v>
      </c>
      <c r="AE220" t="s">
        <v>33</v>
      </c>
      <c r="AF220"/>
      <c r="AG220" s="18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</row>
    <row r="221" spans="1:69" x14ac:dyDescent="0.25">
      <c r="A221" s="20">
        <v>1438</v>
      </c>
      <c r="B221" t="s">
        <v>264</v>
      </c>
      <c r="C221" t="s">
        <v>2</v>
      </c>
      <c r="D221" t="s">
        <v>317</v>
      </c>
      <c r="E221" t="s">
        <v>348</v>
      </c>
      <c r="F221" s="2">
        <v>5420887000</v>
      </c>
      <c r="G221" s="2">
        <v>0</v>
      </c>
      <c r="H221" s="2">
        <v>5420887000</v>
      </c>
      <c r="I221" s="2">
        <v>17237103</v>
      </c>
      <c r="J221" s="2">
        <v>0</v>
      </c>
      <c r="K221" s="2">
        <v>17237103</v>
      </c>
      <c r="L221" s="2">
        <v>15068748.199999999</v>
      </c>
      <c r="M221" s="2">
        <v>0</v>
      </c>
      <c r="N221" s="2">
        <v>15068748.199999999</v>
      </c>
      <c r="O221" s="15">
        <v>0.1</v>
      </c>
      <c r="P221" s="2">
        <v>0</v>
      </c>
      <c r="Q221" s="13">
        <v>0.1</v>
      </c>
      <c r="R221" s="15">
        <v>0</v>
      </c>
      <c r="S221" s="2">
        <v>1506874.82</v>
      </c>
      <c r="T221" s="2">
        <v>1000000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2506874.8199999998</v>
      </c>
      <c r="AD221" s="4">
        <f t="shared" si="3"/>
        <v>2506874.8199999998</v>
      </c>
      <c r="AE221" t="s">
        <v>325</v>
      </c>
      <c r="AF221"/>
      <c r="AG221" s="18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</row>
    <row r="222" spans="1:69" x14ac:dyDescent="0.25">
      <c r="A222" s="20">
        <v>1443</v>
      </c>
      <c r="B222" t="s">
        <v>263</v>
      </c>
      <c r="C222" t="s">
        <v>2</v>
      </c>
      <c r="D222" t="s">
        <v>4</v>
      </c>
      <c r="E222" t="s">
        <v>349</v>
      </c>
      <c r="F222" s="2">
        <v>464111600</v>
      </c>
      <c r="G222" s="2">
        <v>0</v>
      </c>
      <c r="H222" s="2">
        <v>464111600</v>
      </c>
      <c r="I222" s="2">
        <v>1199610</v>
      </c>
      <c r="J222" s="2">
        <v>0</v>
      </c>
      <c r="K222" s="2">
        <v>1199610</v>
      </c>
      <c r="L222" s="2">
        <v>1013965.36</v>
      </c>
      <c r="M222" s="2">
        <v>0</v>
      </c>
      <c r="N222" s="2">
        <v>1013965.36</v>
      </c>
      <c r="O222" s="15">
        <v>0.1</v>
      </c>
      <c r="P222" s="2">
        <v>0</v>
      </c>
      <c r="Q222" s="13">
        <v>0.3</v>
      </c>
      <c r="R222" s="15">
        <v>0</v>
      </c>
      <c r="S222" s="2">
        <v>304189.60800000001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304189.60800000001</v>
      </c>
      <c r="AD222" s="4">
        <f t="shared" si="3"/>
        <v>304189.60800000001</v>
      </c>
      <c r="AE222" t="s">
        <v>41</v>
      </c>
      <c r="AF222"/>
      <c r="AG222" s="18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</row>
    <row r="223" spans="1:69" s="42" customFormat="1" x14ac:dyDescent="0.25">
      <c r="A223" s="20">
        <v>1444</v>
      </c>
      <c r="B223" t="s">
        <v>264</v>
      </c>
      <c r="C223" t="s">
        <v>2</v>
      </c>
      <c r="D223" t="s">
        <v>283</v>
      </c>
      <c r="E223" t="s">
        <v>350</v>
      </c>
      <c r="F223" s="2">
        <v>28962358000</v>
      </c>
      <c r="G223" s="2">
        <v>1183450000</v>
      </c>
      <c r="H223" s="2">
        <v>27778908000</v>
      </c>
      <c r="I223" s="2">
        <v>63927005</v>
      </c>
      <c r="J223" s="2">
        <v>3685500</v>
      </c>
      <c r="K223" s="2">
        <v>60241505</v>
      </c>
      <c r="L223" s="2">
        <v>52342061.799999997</v>
      </c>
      <c r="M223" s="2">
        <v>3212120</v>
      </c>
      <c r="N223" s="2">
        <v>49129941.799999997</v>
      </c>
      <c r="O223" s="15">
        <v>0.1</v>
      </c>
      <c r="P223" s="2">
        <v>321212</v>
      </c>
      <c r="Q223" s="13">
        <v>0.15</v>
      </c>
      <c r="R223" s="15">
        <v>0</v>
      </c>
      <c r="S223" s="2">
        <v>7369491.2699999996</v>
      </c>
      <c r="T223" s="2">
        <v>3000000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10690703.27</v>
      </c>
      <c r="AC223" s="4"/>
      <c r="AD223" s="4">
        <f t="shared" si="3"/>
        <v>10690703.27</v>
      </c>
      <c r="AE223" t="s">
        <v>95</v>
      </c>
      <c r="AF223"/>
      <c r="AG223" s="18"/>
      <c r="AH223" s="4"/>
      <c r="AI223" s="4"/>
      <c r="AJ223" s="4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</row>
    <row r="224" spans="1:69" x14ac:dyDescent="0.25">
      <c r="A224" s="20">
        <v>1445</v>
      </c>
      <c r="B224" t="s">
        <v>263</v>
      </c>
      <c r="C224" t="s">
        <v>2</v>
      </c>
      <c r="D224" t="s">
        <v>317</v>
      </c>
      <c r="E224" t="s">
        <v>351</v>
      </c>
      <c r="F224" s="2">
        <v>5307899000</v>
      </c>
      <c r="G224" s="2">
        <v>0</v>
      </c>
      <c r="H224" s="2">
        <v>5307899000</v>
      </c>
      <c r="I224" s="2">
        <v>14291461</v>
      </c>
      <c r="J224" s="2">
        <v>0</v>
      </c>
      <c r="K224" s="2">
        <v>14291461</v>
      </c>
      <c r="L224" s="2">
        <v>12168301.4</v>
      </c>
      <c r="M224" s="2">
        <v>0</v>
      </c>
      <c r="N224" s="2">
        <v>12168301.4</v>
      </c>
      <c r="O224" s="15">
        <v>0.1</v>
      </c>
      <c r="P224" s="2">
        <v>0</v>
      </c>
      <c r="Q224" s="13">
        <v>0.3</v>
      </c>
      <c r="R224" s="15">
        <v>0</v>
      </c>
      <c r="S224" s="2">
        <v>3650490.42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3650490.42</v>
      </c>
      <c r="AD224" s="4">
        <f t="shared" si="3"/>
        <v>3650490.42</v>
      </c>
      <c r="AE224" t="s">
        <v>325</v>
      </c>
      <c r="AF224"/>
      <c r="AG224" s="18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</row>
    <row r="225" spans="1:69" x14ac:dyDescent="0.25">
      <c r="A225" s="20">
        <v>1447</v>
      </c>
      <c r="B225" t="s">
        <v>263</v>
      </c>
      <c r="C225" t="s">
        <v>2</v>
      </c>
      <c r="D225" t="s">
        <v>538</v>
      </c>
      <c r="E225" t="s">
        <v>352</v>
      </c>
      <c r="F225" s="2">
        <v>1283014600</v>
      </c>
      <c r="G225" s="2">
        <v>0</v>
      </c>
      <c r="H225" s="2">
        <v>1283014600</v>
      </c>
      <c r="I225" s="2">
        <v>4430656</v>
      </c>
      <c r="J225" s="2">
        <v>0</v>
      </c>
      <c r="K225" s="2">
        <v>4430656</v>
      </c>
      <c r="L225" s="2">
        <v>3917450.16</v>
      </c>
      <c r="M225" s="2">
        <v>0</v>
      </c>
      <c r="N225" s="2">
        <v>3917450.16</v>
      </c>
      <c r="O225" s="15">
        <v>0.1</v>
      </c>
      <c r="P225" s="2">
        <v>0</v>
      </c>
      <c r="Q225" s="13">
        <v>0.3</v>
      </c>
      <c r="R225" s="15">
        <v>0</v>
      </c>
      <c r="S225" s="2">
        <v>1175235.048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1175235.048</v>
      </c>
      <c r="AD225" s="4">
        <f t="shared" si="3"/>
        <v>1175235.048</v>
      </c>
      <c r="AE225" t="s">
        <v>107</v>
      </c>
      <c r="AF225"/>
      <c r="AG225" s="18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</row>
    <row r="226" spans="1:69" x14ac:dyDescent="0.25">
      <c r="A226" s="20">
        <v>1449</v>
      </c>
      <c r="B226" t="s">
        <v>263</v>
      </c>
      <c r="C226" t="s">
        <v>2</v>
      </c>
      <c r="D226" t="s">
        <v>317</v>
      </c>
      <c r="E226" t="s">
        <v>314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325</v>
      </c>
      <c r="AF226"/>
      <c r="AG226" s="18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</row>
    <row r="227" spans="1:69" x14ac:dyDescent="0.25">
      <c r="A227" s="20">
        <v>1452</v>
      </c>
      <c r="B227" t="s">
        <v>264</v>
      </c>
      <c r="C227" t="s">
        <v>2</v>
      </c>
      <c r="D227" t="s">
        <v>200</v>
      </c>
      <c r="E227" t="s">
        <v>353</v>
      </c>
      <c r="F227" s="2">
        <v>2216242000</v>
      </c>
      <c r="G227" s="2">
        <v>0</v>
      </c>
      <c r="H227" s="2">
        <v>2216242000</v>
      </c>
      <c r="I227" s="2">
        <v>5743464</v>
      </c>
      <c r="J227" s="2">
        <v>0</v>
      </c>
      <c r="K227" s="2">
        <v>5743464</v>
      </c>
      <c r="L227" s="2">
        <v>4856967.2</v>
      </c>
      <c r="M227" s="2">
        <v>0</v>
      </c>
      <c r="N227" s="2">
        <v>4856967.2</v>
      </c>
      <c r="O227" s="15">
        <v>0</v>
      </c>
      <c r="P227" s="2">
        <v>0</v>
      </c>
      <c r="Q227" s="13">
        <v>0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184</v>
      </c>
      <c r="AF227"/>
      <c r="AG227" s="18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</row>
    <row r="228" spans="1:69" x14ac:dyDescent="0.25">
      <c r="A228" s="20">
        <v>1455</v>
      </c>
      <c r="B228" t="s">
        <v>263</v>
      </c>
      <c r="C228" t="s">
        <v>2</v>
      </c>
      <c r="D228" t="s">
        <v>538</v>
      </c>
      <c r="E228" t="s">
        <v>354</v>
      </c>
      <c r="F228" s="2">
        <v>14634656000</v>
      </c>
      <c r="G228" s="2">
        <v>0</v>
      </c>
      <c r="H228" s="2">
        <v>14634656000</v>
      </c>
      <c r="I228" s="2">
        <v>29668035</v>
      </c>
      <c r="J228" s="2">
        <v>0</v>
      </c>
      <c r="K228" s="2">
        <v>29668035</v>
      </c>
      <c r="L228" s="2">
        <v>23814172.600000001</v>
      </c>
      <c r="M228" s="2">
        <v>0</v>
      </c>
      <c r="N228" s="2">
        <v>23814172.600000001</v>
      </c>
      <c r="O228" s="15">
        <v>0.1</v>
      </c>
      <c r="P228" s="2">
        <v>0</v>
      </c>
      <c r="Q228" s="13">
        <v>0.3</v>
      </c>
      <c r="R228" s="15">
        <v>0</v>
      </c>
      <c r="S228" s="2">
        <v>7144251.7800000003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7144251.7800000003</v>
      </c>
      <c r="AD228" s="4">
        <f t="shared" si="3"/>
        <v>7144251.7800000003</v>
      </c>
      <c r="AE228" t="s">
        <v>179</v>
      </c>
      <c r="AF228"/>
      <c r="AG228" s="1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</row>
    <row r="229" spans="1:69" x14ac:dyDescent="0.25">
      <c r="A229" s="20">
        <v>1456</v>
      </c>
      <c r="B229" t="s">
        <v>264</v>
      </c>
      <c r="C229" t="s">
        <v>9</v>
      </c>
      <c r="D229" t="s">
        <v>15</v>
      </c>
      <c r="E229" t="s">
        <v>355</v>
      </c>
      <c r="F229" s="2">
        <v>11199077000</v>
      </c>
      <c r="G229" s="2">
        <v>0</v>
      </c>
      <c r="H229" s="2">
        <v>11199077000</v>
      </c>
      <c r="I229" s="2">
        <v>27126452</v>
      </c>
      <c r="J229" s="2">
        <v>0</v>
      </c>
      <c r="K229" s="2">
        <v>27126452</v>
      </c>
      <c r="L229" s="2">
        <v>22646821.199999999</v>
      </c>
      <c r="M229" s="2">
        <v>0</v>
      </c>
      <c r="N229" s="2">
        <v>22646821.199999999</v>
      </c>
      <c r="O229" s="15">
        <v>0.1</v>
      </c>
      <c r="P229" s="2">
        <v>0</v>
      </c>
      <c r="Q229" s="13">
        <v>0.1</v>
      </c>
      <c r="R229" s="15">
        <v>0</v>
      </c>
      <c r="S229" s="2">
        <v>2264682.12</v>
      </c>
      <c r="T229" s="2">
        <v>2000000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4264682.12</v>
      </c>
      <c r="AD229" s="4">
        <f t="shared" si="3"/>
        <v>4264682.12</v>
      </c>
      <c r="AE229" t="s">
        <v>17</v>
      </c>
      <c r="AF229"/>
      <c r="AG229" s="18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</row>
    <row r="230" spans="1:69" x14ac:dyDescent="0.25">
      <c r="A230" s="20">
        <v>1460</v>
      </c>
      <c r="B230" t="s">
        <v>263</v>
      </c>
      <c r="C230" t="s">
        <v>9</v>
      </c>
      <c r="D230" t="s">
        <v>367</v>
      </c>
      <c r="E230" t="s">
        <v>356</v>
      </c>
      <c r="F230" s="2">
        <v>25487661000</v>
      </c>
      <c r="G230" s="2">
        <v>0</v>
      </c>
      <c r="H230" s="2">
        <v>25487661000</v>
      </c>
      <c r="I230" s="2">
        <v>43771545</v>
      </c>
      <c r="J230" s="2">
        <v>0</v>
      </c>
      <c r="K230" s="2">
        <v>43771545</v>
      </c>
      <c r="L230" s="2">
        <v>33576480.600000001</v>
      </c>
      <c r="M230" s="2">
        <v>0</v>
      </c>
      <c r="N230" s="2">
        <v>33576480.600000001</v>
      </c>
      <c r="O230" s="15">
        <v>0.1</v>
      </c>
      <c r="P230" s="2">
        <v>0</v>
      </c>
      <c r="Q230" s="13">
        <v>0.3</v>
      </c>
      <c r="R230" s="15">
        <v>0</v>
      </c>
      <c r="S230" s="2">
        <v>10072944.18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10072944.18</v>
      </c>
      <c r="AD230" s="4">
        <f t="shared" si="3"/>
        <v>10072944.18</v>
      </c>
      <c r="AE230" t="s">
        <v>62</v>
      </c>
      <c r="AF230"/>
      <c r="AG230" s="18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</row>
    <row r="231" spans="1:69" x14ac:dyDescent="0.25">
      <c r="A231" s="20">
        <v>1462</v>
      </c>
      <c r="B231" t="s">
        <v>263</v>
      </c>
      <c r="C231" t="s">
        <v>9</v>
      </c>
      <c r="D231" t="s">
        <v>27</v>
      </c>
      <c r="E231" t="s">
        <v>357</v>
      </c>
      <c r="F231" s="2">
        <v>2782240000</v>
      </c>
      <c r="G231" s="2">
        <v>0</v>
      </c>
      <c r="H231" s="2">
        <v>2782240000</v>
      </c>
      <c r="I231" s="2">
        <v>8577676</v>
      </c>
      <c r="J231" s="2">
        <v>0</v>
      </c>
      <c r="K231" s="2">
        <v>8577676</v>
      </c>
      <c r="L231" s="2">
        <v>7464780</v>
      </c>
      <c r="M231" s="2">
        <v>0</v>
      </c>
      <c r="N231" s="2">
        <v>7464780</v>
      </c>
      <c r="O231" s="15">
        <v>0.1</v>
      </c>
      <c r="P231" s="2">
        <v>0</v>
      </c>
      <c r="Q231" s="13">
        <v>0.3</v>
      </c>
      <c r="R231" s="15">
        <v>0</v>
      </c>
      <c r="S231" s="2">
        <v>2239434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2239434</v>
      </c>
      <c r="AD231" s="4">
        <f t="shared" si="3"/>
        <v>2239434</v>
      </c>
      <c r="AE231" t="s">
        <v>32</v>
      </c>
      <c r="AF231"/>
      <c r="AG231" s="18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</row>
    <row r="232" spans="1:69" x14ac:dyDescent="0.25">
      <c r="A232" s="20">
        <v>1466</v>
      </c>
      <c r="B232" t="s">
        <v>264</v>
      </c>
      <c r="C232" t="s">
        <v>2</v>
      </c>
      <c r="D232" t="s">
        <v>283</v>
      </c>
      <c r="E232" t="s">
        <v>358</v>
      </c>
      <c r="F232" s="2">
        <v>264611000</v>
      </c>
      <c r="G232" s="2">
        <v>0</v>
      </c>
      <c r="H232" s="2">
        <v>264611000</v>
      </c>
      <c r="I232" s="2">
        <v>841789</v>
      </c>
      <c r="J232" s="2">
        <v>0</v>
      </c>
      <c r="K232" s="2">
        <v>841789</v>
      </c>
      <c r="L232" s="2">
        <v>735944.6</v>
      </c>
      <c r="M232" s="2">
        <v>0</v>
      </c>
      <c r="N232" s="2">
        <v>735944.6</v>
      </c>
      <c r="O232" s="15">
        <v>0</v>
      </c>
      <c r="P232" s="2">
        <v>0</v>
      </c>
      <c r="Q232" s="13">
        <v>0</v>
      </c>
      <c r="R232" s="15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0</v>
      </c>
      <c r="AD232" s="4">
        <f t="shared" si="3"/>
        <v>0</v>
      </c>
      <c r="AE232" t="s">
        <v>43</v>
      </c>
      <c r="AF232"/>
      <c r="AG232" s="18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</row>
    <row r="233" spans="1:69" x14ac:dyDescent="0.25">
      <c r="A233" s="20">
        <v>1475</v>
      </c>
      <c r="B233" t="s">
        <v>263</v>
      </c>
      <c r="C233" t="s">
        <v>2</v>
      </c>
      <c r="D233" t="s">
        <v>317</v>
      </c>
      <c r="E233" t="s">
        <v>360</v>
      </c>
      <c r="F233" s="2">
        <v>297642000</v>
      </c>
      <c r="G233" s="2">
        <v>0</v>
      </c>
      <c r="H233" s="2">
        <v>297642000</v>
      </c>
      <c r="I233" s="2">
        <v>985845</v>
      </c>
      <c r="J233" s="2">
        <v>0</v>
      </c>
      <c r="K233" s="2">
        <v>985845</v>
      </c>
      <c r="L233" s="2">
        <v>866788.2</v>
      </c>
      <c r="M233" s="2">
        <v>0</v>
      </c>
      <c r="N233" s="2">
        <v>866788.2</v>
      </c>
      <c r="O233" s="15">
        <v>0.1</v>
      </c>
      <c r="P233" s="2">
        <v>0</v>
      </c>
      <c r="Q233" s="13">
        <v>0.3</v>
      </c>
      <c r="R233" s="15">
        <v>0</v>
      </c>
      <c r="S233" s="2">
        <v>260036.46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260036.46</v>
      </c>
      <c r="AD233" s="4">
        <f t="shared" si="3"/>
        <v>260036.46</v>
      </c>
      <c r="AE233" t="s">
        <v>326</v>
      </c>
      <c r="AF233"/>
      <c r="AG233" s="18"/>
      <c r="AK233"/>
      <c r="AL233"/>
      <c r="AM233"/>
      <c r="AN233"/>
    </row>
    <row r="234" spans="1:69" x14ac:dyDescent="0.25">
      <c r="A234" s="20">
        <v>1478</v>
      </c>
      <c r="B234" t="s">
        <v>263</v>
      </c>
      <c r="C234" t="s">
        <v>2</v>
      </c>
      <c r="D234" t="s">
        <v>283</v>
      </c>
      <c r="E234" t="s">
        <v>361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15">
        <v>0.1</v>
      </c>
      <c r="P234" s="2">
        <v>0</v>
      </c>
      <c r="Q234" s="13">
        <v>0.3</v>
      </c>
      <c r="R234" s="15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0</v>
      </c>
      <c r="AD234" s="4">
        <f t="shared" si="3"/>
        <v>0</v>
      </c>
      <c r="AE234" t="s">
        <v>95</v>
      </c>
      <c r="AF234"/>
      <c r="AG234" s="18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</row>
    <row r="235" spans="1:69" x14ac:dyDescent="0.25">
      <c r="A235" s="20">
        <v>1481</v>
      </c>
      <c r="B235" t="s">
        <v>264</v>
      </c>
      <c r="C235" t="s">
        <v>2</v>
      </c>
      <c r="D235" t="s">
        <v>8</v>
      </c>
      <c r="E235" t="s">
        <v>362</v>
      </c>
      <c r="F235" s="2">
        <v>3541244000</v>
      </c>
      <c r="G235" s="2">
        <v>0</v>
      </c>
      <c r="H235" s="2">
        <v>3541244000</v>
      </c>
      <c r="I235" s="2">
        <v>7945307</v>
      </c>
      <c r="J235" s="2">
        <v>0</v>
      </c>
      <c r="K235" s="2">
        <v>7945307</v>
      </c>
      <c r="L235" s="2">
        <v>6528809.4000000004</v>
      </c>
      <c r="M235" s="2">
        <v>0</v>
      </c>
      <c r="N235" s="2">
        <v>6528809.4000000004</v>
      </c>
      <c r="O235" s="15">
        <v>0</v>
      </c>
      <c r="P235" s="2">
        <v>0</v>
      </c>
      <c r="Q235" s="13">
        <v>0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38</v>
      </c>
      <c r="AF235"/>
      <c r="AG235" s="18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</row>
    <row r="236" spans="1:69" x14ac:dyDescent="0.25">
      <c r="A236" s="20">
        <v>1485</v>
      </c>
      <c r="B236" t="s">
        <v>264</v>
      </c>
      <c r="C236" t="s">
        <v>2</v>
      </c>
      <c r="D236" t="s">
        <v>538</v>
      </c>
      <c r="E236" t="s">
        <v>363</v>
      </c>
      <c r="F236" s="2">
        <v>12253319000</v>
      </c>
      <c r="G236" s="2">
        <v>0</v>
      </c>
      <c r="H236" s="2">
        <v>12253319000</v>
      </c>
      <c r="I236" s="2">
        <v>19914621</v>
      </c>
      <c r="J236" s="2">
        <v>0</v>
      </c>
      <c r="K236" s="2">
        <v>19914621</v>
      </c>
      <c r="L236" s="2">
        <v>15013293.4</v>
      </c>
      <c r="M236" s="2">
        <v>0</v>
      </c>
      <c r="N236" s="2">
        <v>15013293.4</v>
      </c>
      <c r="O236" s="15">
        <v>0.1</v>
      </c>
      <c r="P236" s="2">
        <v>0</v>
      </c>
      <c r="Q236" s="13">
        <v>0.1</v>
      </c>
      <c r="R236" s="15">
        <v>0</v>
      </c>
      <c r="S236" s="2">
        <v>1501329.34</v>
      </c>
      <c r="T236" s="2">
        <v>1000000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2501329.34</v>
      </c>
      <c r="AD236" s="4">
        <f t="shared" si="3"/>
        <v>2501329.34</v>
      </c>
      <c r="AE236" t="s">
        <v>107</v>
      </c>
      <c r="AF236"/>
      <c r="AG236" s="18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</row>
    <row r="237" spans="1:69" x14ac:dyDescent="0.25">
      <c r="A237" s="20">
        <v>1487</v>
      </c>
      <c r="B237" t="s">
        <v>263</v>
      </c>
      <c r="C237" t="s">
        <v>2</v>
      </c>
      <c r="D237" t="s">
        <v>284</v>
      </c>
      <c r="E237" t="s">
        <v>380</v>
      </c>
      <c r="F237" s="2">
        <v>2247744000</v>
      </c>
      <c r="G237" s="2">
        <v>0</v>
      </c>
      <c r="H237" s="2">
        <v>2247744000</v>
      </c>
      <c r="I237" s="2">
        <v>7060962</v>
      </c>
      <c r="J237" s="2">
        <v>0</v>
      </c>
      <c r="K237" s="2">
        <v>7060962</v>
      </c>
      <c r="L237" s="2">
        <v>6161864.4000000004</v>
      </c>
      <c r="M237" s="2">
        <v>0</v>
      </c>
      <c r="N237" s="2">
        <v>6161864.4000000004</v>
      </c>
      <c r="O237" s="15">
        <v>0.1</v>
      </c>
      <c r="P237" s="2">
        <v>0</v>
      </c>
      <c r="Q237" s="13">
        <v>0.3</v>
      </c>
      <c r="R237" s="15">
        <v>0</v>
      </c>
      <c r="S237" s="2">
        <v>1848559.32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1848559.32</v>
      </c>
      <c r="AD237" s="4">
        <f t="shared" si="3"/>
        <v>1848559.32</v>
      </c>
      <c r="AE237" t="s">
        <v>87</v>
      </c>
      <c r="AF237"/>
      <c r="AG237" s="18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</row>
    <row r="238" spans="1:69" x14ac:dyDescent="0.25">
      <c r="A238" s="20">
        <v>1489</v>
      </c>
      <c r="B238" t="s">
        <v>263</v>
      </c>
      <c r="C238" t="s">
        <v>9</v>
      </c>
      <c r="D238" t="s">
        <v>367</v>
      </c>
      <c r="E238" t="s">
        <v>364</v>
      </c>
      <c r="F238" s="2">
        <v>1913529000</v>
      </c>
      <c r="G238" s="2">
        <v>0</v>
      </c>
      <c r="H238" s="2">
        <v>1913529000</v>
      </c>
      <c r="I238" s="2">
        <v>5716803</v>
      </c>
      <c r="J238" s="2">
        <v>0</v>
      </c>
      <c r="K238" s="2">
        <v>5716803</v>
      </c>
      <c r="L238" s="2">
        <v>4951391.4000000004</v>
      </c>
      <c r="M238" s="2">
        <v>0</v>
      </c>
      <c r="N238" s="2">
        <v>4951391.4000000004</v>
      </c>
      <c r="O238" s="15">
        <v>0.1</v>
      </c>
      <c r="P238" s="2">
        <v>0</v>
      </c>
      <c r="Q238" s="13">
        <v>0.3</v>
      </c>
      <c r="R238" s="15">
        <v>0</v>
      </c>
      <c r="S238" s="2">
        <v>1485417.42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1485417.42</v>
      </c>
      <c r="AD238" s="4">
        <f t="shared" si="3"/>
        <v>1485417.42</v>
      </c>
      <c r="AE238" t="s">
        <v>70</v>
      </c>
      <c r="AF238"/>
      <c r="AG238" s="1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</row>
    <row r="239" spans="1:69" x14ac:dyDescent="0.25">
      <c r="A239" s="20">
        <v>1493</v>
      </c>
      <c r="B239" t="s">
        <v>264</v>
      </c>
      <c r="C239" t="s">
        <v>2</v>
      </c>
      <c r="D239" t="s">
        <v>538</v>
      </c>
      <c r="E239" t="s">
        <v>365</v>
      </c>
      <c r="F239" s="2">
        <v>8013097000</v>
      </c>
      <c r="G239" s="2">
        <v>4871860000</v>
      </c>
      <c r="H239" s="2">
        <v>3141237000</v>
      </c>
      <c r="I239" s="2">
        <v>18679150</v>
      </c>
      <c r="J239" s="2">
        <v>8782235</v>
      </c>
      <c r="K239" s="2">
        <v>9896915</v>
      </c>
      <c r="L239" s="2">
        <v>15473911.199999999</v>
      </c>
      <c r="M239" s="2">
        <v>6833491</v>
      </c>
      <c r="N239" s="2">
        <v>8640420.1999999993</v>
      </c>
      <c r="O239" s="15">
        <v>0.1</v>
      </c>
      <c r="P239" s="2">
        <v>683349.1</v>
      </c>
      <c r="Q239" s="13">
        <v>0.1</v>
      </c>
      <c r="R239" s="15">
        <v>0</v>
      </c>
      <c r="S239" s="2">
        <v>864042.02</v>
      </c>
      <c r="T239" s="2">
        <v>1000000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2547391.12</v>
      </c>
      <c r="AD239" s="4">
        <f t="shared" si="3"/>
        <v>2547391.12</v>
      </c>
      <c r="AE239" t="s">
        <v>179</v>
      </c>
      <c r="AF239"/>
      <c r="AG239" s="18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</row>
    <row r="240" spans="1:69" x14ac:dyDescent="0.25">
      <c r="A240" s="20">
        <v>1494</v>
      </c>
      <c r="B240" t="s">
        <v>264</v>
      </c>
      <c r="C240" t="s">
        <v>2</v>
      </c>
      <c r="D240" t="s">
        <v>317</v>
      </c>
      <c r="E240" t="s">
        <v>359</v>
      </c>
      <c r="F240" s="2">
        <v>12589520000</v>
      </c>
      <c r="G240" s="2">
        <v>0</v>
      </c>
      <c r="H240" s="2">
        <v>12589520000</v>
      </c>
      <c r="I240" s="2">
        <v>25471854</v>
      </c>
      <c r="J240" s="2">
        <v>0</v>
      </c>
      <c r="K240" s="2">
        <v>25471854</v>
      </c>
      <c r="L240" s="2">
        <v>20436046</v>
      </c>
      <c r="M240" s="2">
        <v>0</v>
      </c>
      <c r="N240" s="2">
        <v>20436046</v>
      </c>
      <c r="O240" s="15">
        <v>0.1</v>
      </c>
      <c r="P240" s="2">
        <v>0</v>
      </c>
      <c r="Q240" s="13">
        <v>0.1</v>
      </c>
      <c r="R240" s="15">
        <v>0</v>
      </c>
      <c r="S240" s="2">
        <v>2043604.6</v>
      </c>
      <c r="T240" s="2">
        <v>2000000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4043604.6</v>
      </c>
      <c r="AD240" s="4">
        <f t="shared" si="3"/>
        <v>4043604.6</v>
      </c>
      <c r="AE240" t="s">
        <v>326</v>
      </c>
      <c r="AF240"/>
      <c r="AG240" s="18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</row>
    <row r="241" spans="1:69" x14ac:dyDescent="0.25">
      <c r="A241" s="20">
        <v>1498</v>
      </c>
      <c r="B241" t="s">
        <v>263</v>
      </c>
      <c r="C241" t="s">
        <v>2</v>
      </c>
      <c r="D241" t="s">
        <v>317</v>
      </c>
      <c r="E241" t="s">
        <v>370</v>
      </c>
      <c r="F241" s="2">
        <v>1036177000</v>
      </c>
      <c r="G241" s="2">
        <v>0</v>
      </c>
      <c r="H241" s="2">
        <v>1036177000</v>
      </c>
      <c r="I241" s="2">
        <v>3170665</v>
      </c>
      <c r="J241" s="2">
        <v>0</v>
      </c>
      <c r="K241" s="2">
        <v>3170665</v>
      </c>
      <c r="L241" s="2">
        <v>2756194.2</v>
      </c>
      <c r="M241" s="2">
        <v>0</v>
      </c>
      <c r="N241" s="2">
        <v>2756194.2</v>
      </c>
      <c r="O241" s="15">
        <v>0.1</v>
      </c>
      <c r="P241" s="2">
        <v>0</v>
      </c>
      <c r="Q241" s="13">
        <v>0.3</v>
      </c>
      <c r="R241" s="15">
        <v>0</v>
      </c>
      <c r="S241" s="2">
        <v>826858.26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826858.26</v>
      </c>
      <c r="AD241" s="4">
        <f t="shared" si="3"/>
        <v>826858.26</v>
      </c>
      <c r="AE241" t="s">
        <v>325</v>
      </c>
      <c r="AF241"/>
      <c r="AG241" s="18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</row>
    <row r="242" spans="1:69" x14ac:dyDescent="0.25">
      <c r="A242" s="20">
        <v>1499</v>
      </c>
      <c r="B242" t="s">
        <v>263</v>
      </c>
      <c r="C242" t="s">
        <v>9</v>
      </c>
      <c r="D242" t="s">
        <v>368</v>
      </c>
      <c r="E242" t="s">
        <v>366</v>
      </c>
      <c r="F242" s="2">
        <v>23599928000</v>
      </c>
      <c r="G242" s="2">
        <v>0</v>
      </c>
      <c r="H242" s="2">
        <v>23599928000</v>
      </c>
      <c r="I242" s="2">
        <v>40200027</v>
      </c>
      <c r="J242" s="2">
        <v>0</v>
      </c>
      <c r="K242" s="2">
        <v>40200027</v>
      </c>
      <c r="L242" s="2">
        <v>30760055.800000001</v>
      </c>
      <c r="M242" s="2">
        <v>0</v>
      </c>
      <c r="N242" s="2">
        <v>30760055.800000001</v>
      </c>
      <c r="O242" s="15">
        <v>0.1</v>
      </c>
      <c r="P242" s="2">
        <v>0</v>
      </c>
      <c r="Q242" s="13">
        <v>0.3</v>
      </c>
      <c r="R242" s="15">
        <v>0</v>
      </c>
      <c r="S242" s="2">
        <v>9228016.7400000002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9228016.7400000002</v>
      </c>
      <c r="AD242" s="4">
        <f t="shared" si="3"/>
        <v>9228016.7400000002</v>
      </c>
      <c r="AE242" t="s">
        <v>79</v>
      </c>
      <c r="AF242"/>
      <c r="AG242" s="18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</row>
    <row r="243" spans="1:69" x14ac:dyDescent="0.25">
      <c r="A243" s="20">
        <v>1501</v>
      </c>
      <c r="B243" t="s">
        <v>263</v>
      </c>
      <c r="C243" t="s">
        <v>2</v>
      </c>
      <c r="D243" t="s">
        <v>283</v>
      </c>
      <c r="E243" t="s">
        <v>428</v>
      </c>
      <c r="F243" s="2">
        <v>92444828000</v>
      </c>
      <c r="G243" s="2">
        <v>0</v>
      </c>
      <c r="H243" s="2">
        <v>92444828000</v>
      </c>
      <c r="I243" s="2">
        <v>160211029</v>
      </c>
      <c r="J243" s="2">
        <v>0</v>
      </c>
      <c r="K243" s="2">
        <v>160211029</v>
      </c>
      <c r="L243" s="2">
        <v>123233097.8</v>
      </c>
      <c r="M243" s="2">
        <v>0</v>
      </c>
      <c r="N243" s="2">
        <v>123233097.8</v>
      </c>
      <c r="O243" s="15">
        <v>0.1</v>
      </c>
      <c r="P243" s="2">
        <v>0</v>
      </c>
      <c r="Q243" s="13">
        <v>0.3</v>
      </c>
      <c r="R243" s="15">
        <v>0</v>
      </c>
      <c r="S243" s="2">
        <v>36969929.340000004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36969929.340000004</v>
      </c>
      <c r="AD243" s="4">
        <f t="shared" si="3"/>
        <v>36969929.340000004</v>
      </c>
      <c r="AE243" t="s">
        <v>95</v>
      </c>
      <c r="AF243"/>
      <c r="AG243" s="18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</row>
    <row r="244" spans="1:69" x14ac:dyDescent="0.25">
      <c r="A244" s="20">
        <v>1506</v>
      </c>
      <c r="B244" t="s">
        <v>263</v>
      </c>
      <c r="C244" t="s">
        <v>2</v>
      </c>
      <c r="D244" t="s">
        <v>4</v>
      </c>
      <c r="E244" t="s">
        <v>372</v>
      </c>
      <c r="F244" s="2">
        <v>13828153000</v>
      </c>
      <c r="G244" s="2">
        <v>457280000</v>
      </c>
      <c r="H244" s="2">
        <v>13370873000</v>
      </c>
      <c r="I244" s="2">
        <v>26259590</v>
      </c>
      <c r="J244" s="2">
        <v>1533381</v>
      </c>
      <c r="K244" s="2">
        <v>24726209</v>
      </c>
      <c r="L244" s="2">
        <v>20728328.800000001</v>
      </c>
      <c r="M244" s="2">
        <v>1350469</v>
      </c>
      <c r="N244" s="2">
        <v>19377859.800000001</v>
      </c>
      <c r="O244" s="15">
        <v>0.1</v>
      </c>
      <c r="P244" s="2">
        <v>135046.9</v>
      </c>
      <c r="Q244" s="13">
        <v>0.3</v>
      </c>
      <c r="R244" s="15">
        <v>0</v>
      </c>
      <c r="S244" s="2">
        <v>5813357.9400000004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5948404.8399999999</v>
      </c>
      <c r="AD244" s="4">
        <f t="shared" si="3"/>
        <v>5948404.8399999999</v>
      </c>
      <c r="AE244" t="s">
        <v>277</v>
      </c>
      <c r="AF244"/>
      <c r="AG244" s="18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</row>
    <row r="245" spans="1:69" s="34" customFormat="1" x14ac:dyDescent="0.25">
      <c r="A245" s="70">
        <v>1510</v>
      </c>
      <c r="B245" s="34" t="s">
        <v>263</v>
      </c>
      <c r="C245" s="34" t="s">
        <v>2</v>
      </c>
      <c r="D245" s="34" t="s">
        <v>4</v>
      </c>
      <c r="E245" s="34" t="s">
        <v>373</v>
      </c>
      <c r="F245" s="71">
        <v>140333310000</v>
      </c>
      <c r="G245" s="71">
        <v>0</v>
      </c>
      <c r="H245" s="71">
        <v>140333310000</v>
      </c>
      <c r="I245" s="71">
        <v>228337950</v>
      </c>
      <c r="J245" s="71">
        <v>0</v>
      </c>
      <c r="K245" s="71">
        <v>228337950</v>
      </c>
      <c r="L245" s="71">
        <v>172204626</v>
      </c>
      <c r="M245" s="71">
        <v>0</v>
      </c>
      <c r="N245" s="71">
        <v>172204626</v>
      </c>
      <c r="O245" s="72">
        <v>0.4</v>
      </c>
      <c r="P245" s="71">
        <v>0</v>
      </c>
      <c r="Q245" s="73">
        <v>0.4</v>
      </c>
      <c r="R245" s="72">
        <v>0.4</v>
      </c>
      <c r="S245" s="71">
        <f>N245*Q245</f>
        <v>68881850.400000006</v>
      </c>
      <c r="T245" s="71">
        <v>0</v>
      </c>
      <c r="U245" s="71">
        <v>0</v>
      </c>
      <c r="V245" s="71">
        <v>0</v>
      </c>
      <c r="W245" s="71">
        <v>0</v>
      </c>
      <c r="X245" s="71">
        <v>0</v>
      </c>
      <c r="Y245" s="71">
        <v>0</v>
      </c>
      <c r="Z245" s="71">
        <v>0</v>
      </c>
      <c r="AA245" s="74">
        <v>0</v>
      </c>
      <c r="AB245" s="75">
        <f>P245+S245</f>
        <v>68881850.400000006</v>
      </c>
      <c r="AC245" s="75"/>
      <c r="AD245" s="75">
        <f t="shared" si="3"/>
        <v>68881850.400000006</v>
      </c>
      <c r="AE245" s="34" t="s">
        <v>250</v>
      </c>
      <c r="AG245" s="74"/>
      <c r="AH245" s="75"/>
      <c r="AI245" s="75"/>
      <c r="AJ245" s="75"/>
    </row>
    <row r="246" spans="1:69" x14ac:dyDescent="0.25">
      <c r="A246" s="20">
        <v>1518</v>
      </c>
      <c r="B246" t="s">
        <v>263</v>
      </c>
      <c r="C246" t="s">
        <v>9</v>
      </c>
      <c r="D246" t="s">
        <v>368</v>
      </c>
      <c r="E246" t="s">
        <v>374</v>
      </c>
      <c r="F246" s="2">
        <v>10990083000</v>
      </c>
      <c r="G246" s="2">
        <v>0</v>
      </c>
      <c r="H246" s="2">
        <v>10990083000</v>
      </c>
      <c r="I246" s="2">
        <v>16485141</v>
      </c>
      <c r="J246" s="2">
        <v>0</v>
      </c>
      <c r="K246" s="2">
        <v>16485141</v>
      </c>
      <c r="L246" s="2">
        <v>12089107.800000001</v>
      </c>
      <c r="M246" s="2">
        <v>0</v>
      </c>
      <c r="N246" s="2">
        <v>12089107.800000001</v>
      </c>
      <c r="O246" s="15">
        <v>0.1</v>
      </c>
      <c r="P246" s="2">
        <v>0</v>
      </c>
      <c r="Q246" s="13">
        <v>0.3</v>
      </c>
      <c r="R246" s="15">
        <v>0</v>
      </c>
      <c r="S246" s="2">
        <v>3626732.34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3626732.34</v>
      </c>
      <c r="AD246" s="4">
        <f t="shared" si="3"/>
        <v>3626732.34</v>
      </c>
      <c r="AE246" t="s">
        <v>19</v>
      </c>
      <c r="AF246"/>
      <c r="AG246" s="18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</row>
    <row r="247" spans="1:69" x14ac:dyDescent="0.25">
      <c r="A247" s="20">
        <v>1519</v>
      </c>
      <c r="B247" t="s">
        <v>263</v>
      </c>
      <c r="C247" t="s">
        <v>2</v>
      </c>
      <c r="D247" t="s">
        <v>8</v>
      </c>
      <c r="E247" t="s">
        <v>57</v>
      </c>
      <c r="F247" s="2">
        <v>6430914000</v>
      </c>
      <c r="G247" s="2">
        <v>0</v>
      </c>
      <c r="H247" s="2">
        <v>6430914000</v>
      </c>
      <c r="I247" s="2">
        <v>17034032</v>
      </c>
      <c r="J247" s="2">
        <v>0</v>
      </c>
      <c r="K247" s="2">
        <v>17034032</v>
      </c>
      <c r="L247" s="2">
        <v>14461666.4</v>
      </c>
      <c r="M247" s="2">
        <v>0</v>
      </c>
      <c r="N247" s="2">
        <v>14461666.4</v>
      </c>
      <c r="O247" s="15">
        <v>0.1</v>
      </c>
      <c r="P247" s="2">
        <v>0</v>
      </c>
      <c r="Q247" s="13">
        <v>0.3</v>
      </c>
      <c r="R247" s="15">
        <v>0</v>
      </c>
      <c r="S247" s="2">
        <v>4338499.92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4338499.92</v>
      </c>
      <c r="AD247" s="4">
        <f t="shared" si="3"/>
        <v>4338499.92</v>
      </c>
      <c r="AE247" t="s">
        <v>42</v>
      </c>
      <c r="AF247"/>
      <c r="AG247" s="18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</row>
    <row r="248" spans="1:69" x14ac:dyDescent="0.25">
      <c r="A248" s="20">
        <v>1522</v>
      </c>
      <c r="B248" t="s">
        <v>263</v>
      </c>
      <c r="C248" t="s">
        <v>2</v>
      </c>
      <c r="D248" t="s">
        <v>200</v>
      </c>
      <c r="E248" t="s">
        <v>375</v>
      </c>
      <c r="F248" s="2">
        <v>27215946000</v>
      </c>
      <c r="G248" s="2">
        <v>0</v>
      </c>
      <c r="H248" s="2">
        <v>27215946000</v>
      </c>
      <c r="I248" s="2">
        <v>47033917</v>
      </c>
      <c r="J248" s="2">
        <v>0</v>
      </c>
      <c r="K248" s="2">
        <v>47033917</v>
      </c>
      <c r="L248" s="2">
        <v>36147538.600000001</v>
      </c>
      <c r="M248" s="2">
        <v>0</v>
      </c>
      <c r="N248" s="2">
        <v>36147538.600000001</v>
      </c>
      <c r="O248" s="15">
        <v>0.1</v>
      </c>
      <c r="P248" s="2">
        <v>0</v>
      </c>
      <c r="Q248" s="13">
        <v>0.3</v>
      </c>
      <c r="R248" s="15">
        <v>0</v>
      </c>
      <c r="S248" s="2">
        <v>10844261.58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10844261.58</v>
      </c>
      <c r="AD248" s="4">
        <f t="shared" si="3"/>
        <v>10844261.58</v>
      </c>
      <c r="AE248" t="s">
        <v>241</v>
      </c>
      <c r="AF248"/>
      <c r="AG248" s="1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</row>
    <row r="249" spans="1:69" x14ac:dyDescent="0.25">
      <c r="A249" s="20">
        <v>1523</v>
      </c>
      <c r="B249" t="s">
        <v>263</v>
      </c>
      <c r="C249" t="s">
        <v>2</v>
      </c>
      <c r="D249" t="s">
        <v>317</v>
      </c>
      <c r="E249" t="s">
        <v>376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15">
        <v>0.1</v>
      </c>
      <c r="P249" s="2">
        <v>0</v>
      </c>
      <c r="Q249" s="13">
        <v>0.3</v>
      </c>
      <c r="R249" s="15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0</v>
      </c>
      <c r="AD249" s="4">
        <f t="shared" si="3"/>
        <v>0</v>
      </c>
      <c r="AE249" t="s">
        <v>326</v>
      </c>
      <c r="AF249"/>
      <c r="AG249" s="18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</row>
    <row r="250" spans="1:69" x14ac:dyDescent="0.25">
      <c r="A250" s="20">
        <v>1524</v>
      </c>
      <c r="B250" t="s">
        <v>263</v>
      </c>
      <c r="C250" t="s">
        <v>9</v>
      </c>
      <c r="D250" t="s">
        <v>15</v>
      </c>
      <c r="E250" t="s">
        <v>377</v>
      </c>
      <c r="F250" s="2">
        <v>1039080000</v>
      </c>
      <c r="G250" s="2">
        <v>0</v>
      </c>
      <c r="H250" s="2">
        <v>1039080000</v>
      </c>
      <c r="I250" s="2">
        <v>3406032</v>
      </c>
      <c r="J250" s="2">
        <v>0</v>
      </c>
      <c r="K250" s="2">
        <v>3406032</v>
      </c>
      <c r="L250" s="2">
        <v>2990400</v>
      </c>
      <c r="M250" s="2">
        <v>0</v>
      </c>
      <c r="N250" s="2">
        <v>2990400</v>
      </c>
      <c r="O250" s="15">
        <v>0.1</v>
      </c>
      <c r="P250" s="2">
        <v>0</v>
      </c>
      <c r="Q250" s="13">
        <v>0.3</v>
      </c>
      <c r="R250" s="15">
        <v>0</v>
      </c>
      <c r="S250" s="2">
        <v>897120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897120</v>
      </c>
      <c r="AD250" s="4">
        <f t="shared" si="3"/>
        <v>897120</v>
      </c>
      <c r="AE250" t="s">
        <v>31</v>
      </c>
      <c r="AF250"/>
      <c r="AG250" s="18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</row>
    <row r="251" spans="1:69" x14ac:dyDescent="0.25">
      <c r="A251" s="20">
        <v>1528</v>
      </c>
      <c r="B251" t="s">
        <v>264</v>
      </c>
      <c r="C251" t="s">
        <v>9</v>
      </c>
      <c r="D251" t="s">
        <v>27</v>
      </c>
      <c r="E251" t="s">
        <v>381</v>
      </c>
      <c r="F251" s="2">
        <v>28734997000</v>
      </c>
      <c r="G251" s="2">
        <v>0</v>
      </c>
      <c r="H251" s="2">
        <v>28734997000</v>
      </c>
      <c r="I251" s="2">
        <v>58976640</v>
      </c>
      <c r="J251" s="2">
        <v>0</v>
      </c>
      <c r="K251" s="2">
        <v>58976640</v>
      </c>
      <c r="L251" s="2">
        <v>47482641.200000003</v>
      </c>
      <c r="M251" s="2">
        <v>0</v>
      </c>
      <c r="N251" s="2">
        <v>47482641.200000003</v>
      </c>
      <c r="O251" s="15">
        <v>0.1</v>
      </c>
      <c r="P251" s="2">
        <v>0</v>
      </c>
      <c r="Q251" s="13">
        <v>0.15</v>
      </c>
      <c r="R251" s="15">
        <v>0</v>
      </c>
      <c r="S251" s="2">
        <v>7122396.1799999997</v>
      </c>
      <c r="T251" s="2">
        <v>3000000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10122396.18</v>
      </c>
      <c r="AD251" s="4">
        <f t="shared" si="3"/>
        <v>10122396.18</v>
      </c>
      <c r="AE251" t="s">
        <v>29</v>
      </c>
      <c r="AF251"/>
      <c r="AG251" s="18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</row>
    <row r="252" spans="1:69" x14ac:dyDescent="0.25">
      <c r="A252" s="20">
        <v>1532</v>
      </c>
      <c r="B252" t="s">
        <v>263</v>
      </c>
      <c r="C252" t="s">
        <v>9</v>
      </c>
      <c r="D252" t="s">
        <v>368</v>
      </c>
      <c r="E252" t="s">
        <v>382</v>
      </c>
      <c r="F252" s="2">
        <v>102256553000</v>
      </c>
      <c r="G252" s="2">
        <v>0</v>
      </c>
      <c r="H252" s="2">
        <v>102256553000</v>
      </c>
      <c r="I252" s="2">
        <v>172722626</v>
      </c>
      <c r="J252" s="2">
        <v>0</v>
      </c>
      <c r="K252" s="2">
        <v>172722626</v>
      </c>
      <c r="L252" s="2">
        <v>131820004.8</v>
      </c>
      <c r="M252" s="2">
        <v>0</v>
      </c>
      <c r="N252" s="2">
        <v>131820004.8</v>
      </c>
      <c r="O252" s="15">
        <v>0.1</v>
      </c>
      <c r="P252" s="2">
        <v>0</v>
      </c>
      <c r="Q252" s="13">
        <v>0.3</v>
      </c>
      <c r="R252" s="15">
        <v>0</v>
      </c>
      <c r="S252" s="2">
        <v>39546001.439999998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39546001.439999998</v>
      </c>
      <c r="AD252" s="4">
        <f t="shared" si="3"/>
        <v>39546001.439999998</v>
      </c>
      <c r="AE252" t="s">
        <v>39</v>
      </c>
      <c r="AF252"/>
      <c r="AG252" s="18"/>
      <c r="AK252"/>
      <c r="AL252"/>
      <c r="AM252"/>
      <c r="AN252"/>
      <c r="AO252"/>
      <c r="AP252"/>
      <c r="AQ252"/>
      <c r="AR25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</row>
    <row r="253" spans="1:69" s="51" customFormat="1" x14ac:dyDescent="0.25">
      <c r="A253" s="20">
        <v>1533</v>
      </c>
      <c r="B253" t="s">
        <v>263</v>
      </c>
      <c r="C253" t="s">
        <v>9</v>
      </c>
      <c r="D253" t="s">
        <v>367</v>
      </c>
      <c r="E253" t="s">
        <v>383</v>
      </c>
      <c r="F253" s="2">
        <v>790186000</v>
      </c>
      <c r="G253" s="2">
        <v>0</v>
      </c>
      <c r="H253" s="2">
        <v>790186000</v>
      </c>
      <c r="I253" s="2">
        <v>2494228</v>
      </c>
      <c r="J253" s="2">
        <v>0</v>
      </c>
      <c r="K253" s="2">
        <v>2494228</v>
      </c>
      <c r="L253" s="2">
        <v>2178153.6</v>
      </c>
      <c r="M253" s="2">
        <v>0</v>
      </c>
      <c r="N253" s="2">
        <v>2178153.6</v>
      </c>
      <c r="O253" s="15">
        <v>0.1</v>
      </c>
      <c r="P253" s="2">
        <v>0</v>
      </c>
      <c r="Q253" s="13">
        <v>0.3</v>
      </c>
      <c r="R253" s="15">
        <v>0</v>
      </c>
      <c r="S253" s="2">
        <v>653446.07999999996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653446.07999999996</v>
      </c>
      <c r="AC253" s="4"/>
      <c r="AD253" s="4">
        <f t="shared" si="3"/>
        <v>653446.07999999996</v>
      </c>
      <c r="AE253" t="s">
        <v>35</v>
      </c>
      <c r="AG253" s="52"/>
      <c r="AH253" s="53"/>
      <c r="AI253" s="53"/>
      <c r="AJ253" s="53"/>
    </row>
    <row r="254" spans="1:69" x14ac:dyDescent="0.25">
      <c r="A254" s="20">
        <v>1536</v>
      </c>
      <c r="B254" t="s">
        <v>264</v>
      </c>
      <c r="C254" t="s">
        <v>2</v>
      </c>
      <c r="D254" t="s">
        <v>283</v>
      </c>
      <c r="E254" t="s">
        <v>386</v>
      </c>
      <c r="F254" s="2">
        <v>2937226000</v>
      </c>
      <c r="G254" s="2">
        <v>0</v>
      </c>
      <c r="H254" s="2">
        <v>2937226000</v>
      </c>
      <c r="I254" s="2">
        <v>7034284</v>
      </c>
      <c r="J254" s="2">
        <v>0</v>
      </c>
      <c r="K254" s="2">
        <v>7034284</v>
      </c>
      <c r="L254" s="2">
        <v>5859393.5999999996</v>
      </c>
      <c r="M254" s="2">
        <v>0</v>
      </c>
      <c r="N254" s="2">
        <v>5859393.5999999996</v>
      </c>
      <c r="O254" s="15">
        <v>0</v>
      </c>
      <c r="P254" s="2">
        <v>0</v>
      </c>
      <c r="Q254" s="13">
        <v>0</v>
      </c>
      <c r="R254" s="15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0</v>
      </c>
      <c r="AD254" s="4">
        <f t="shared" si="3"/>
        <v>0</v>
      </c>
      <c r="AE254" t="s">
        <v>43</v>
      </c>
      <c r="AF254"/>
      <c r="AG254" s="18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</row>
    <row r="255" spans="1:69" x14ac:dyDescent="0.25">
      <c r="A255" s="20">
        <v>1538</v>
      </c>
      <c r="B255" t="s">
        <v>263</v>
      </c>
      <c r="C255" t="s">
        <v>2</v>
      </c>
      <c r="D255" t="s">
        <v>317</v>
      </c>
      <c r="E255" t="s">
        <v>387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15">
        <v>0.1</v>
      </c>
      <c r="P255" s="2">
        <v>0</v>
      </c>
      <c r="Q255" s="13">
        <v>0.3</v>
      </c>
      <c r="R255" s="15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0</v>
      </c>
      <c r="AD255" s="4">
        <f t="shared" si="3"/>
        <v>0</v>
      </c>
      <c r="AE255" t="s">
        <v>325</v>
      </c>
      <c r="AF255"/>
      <c r="AG255" s="18"/>
      <c r="AK255"/>
      <c r="AL255"/>
      <c r="AM255"/>
      <c r="AN255"/>
      <c r="AO255"/>
      <c r="AP255"/>
      <c r="AQ255"/>
      <c r="AR255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</row>
    <row r="256" spans="1:69" s="35" customFormat="1" x14ac:dyDescent="0.25">
      <c r="A256" s="20">
        <v>1539</v>
      </c>
      <c r="B256" t="s">
        <v>263</v>
      </c>
      <c r="C256" t="s">
        <v>9</v>
      </c>
      <c r="D256" t="s">
        <v>368</v>
      </c>
      <c r="E256" t="s">
        <v>388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15">
        <v>0.1</v>
      </c>
      <c r="P256" s="2">
        <v>0</v>
      </c>
      <c r="Q256" s="13">
        <v>0.3</v>
      </c>
      <c r="R256" s="15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0</v>
      </c>
      <c r="AC256" s="4"/>
      <c r="AD256" s="4">
        <f t="shared" si="3"/>
        <v>0</v>
      </c>
      <c r="AE256" t="s">
        <v>39</v>
      </c>
      <c r="AG256" s="48"/>
      <c r="AH256" s="37"/>
      <c r="AI256" s="37"/>
      <c r="AJ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</row>
    <row r="257" spans="1:69" x14ac:dyDescent="0.25">
      <c r="A257" s="20">
        <v>1542</v>
      </c>
      <c r="B257" t="s">
        <v>263</v>
      </c>
      <c r="C257" t="s">
        <v>2</v>
      </c>
      <c r="D257" t="s">
        <v>283</v>
      </c>
      <c r="E257" t="s">
        <v>389</v>
      </c>
      <c r="F257" s="2">
        <v>11510310000</v>
      </c>
      <c r="G257" s="2">
        <v>0</v>
      </c>
      <c r="H257" s="2">
        <v>11510310000</v>
      </c>
      <c r="I257" s="2">
        <v>24394953</v>
      </c>
      <c r="J257" s="2">
        <v>0</v>
      </c>
      <c r="K257" s="2">
        <v>24394953</v>
      </c>
      <c r="L257" s="2">
        <v>19790829</v>
      </c>
      <c r="M257" s="2">
        <v>0</v>
      </c>
      <c r="N257" s="2">
        <v>19790829</v>
      </c>
      <c r="O257" s="15">
        <v>0.1</v>
      </c>
      <c r="P257" s="2">
        <v>0</v>
      </c>
      <c r="Q257" s="13">
        <v>0.3</v>
      </c>
      <c r="R257" s="15">
        <v>0</v>
      </c>
      <c r="S257" s="2">
        <v>5937248.7000000002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5937248.7000000002</v>
      </c>
      <c r="AD257" s="4">
        <f t="shared" si="3"/>
        <v>5937248.7000000002</v>
      </c>
      <c r="AE257" t="s">
        <v>43</v>
      </c>
      <c r="AF257"/>
      <c r="AG257" s="18"/>
      <c r="AK257"/>
      <c r="AL257"/>
      <c r="AM257"/>
      <c r="AN257"/>
    </row>
    <row r="258" spans="1:69" x14ac:dyDescent="0.25">
      <c r="A258" s="20">
        <v>1543</v>
      </c>
      <c r="B258" t="s">
        <v>263</v>
      </c>
      <c r="C258" t="s">
        <v>2</v>
      </c>
      <c r="D258" t="s">
        <v>200</v>
      </c>
      <c r="E258" t="s">
        <v>390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184</v>
      </c>
      <c r="AF258"/>
      <c r="AG258" s="18"/>
      <c r="AK258"/>
      <c r="AL258"/>
      <c r="AM258"/>
      <c r="AN258"/>
    </row>
    <row r="259" spans="1:69" x14ac:dyDescent="0.25">
      <c r="A259" s="20">
        <v>1544</v>
      </c>
      <c r="B259" t="s">
        <v>263</v>
      </c>
      <c r="C259" t="s">
        <v>2</v>
      </c>
      <c r="D259" t="s">
        <v>200</v>
      </c>
      <c r="E259" t="s">
        <v>391</v>
      </c>
      <c r="F259" s="2">
        <v>26083643000</v>
      </c>
      <c r="G259" s="2">
        <v>0</v>
      </c>
      <c r="H259" s="2">
        <v>26083643000</v>
      </c>
      <c r="I259" s="2">
        <v>43674987</v>
      </c>
      <c r="J259" s="2">
        <v>0</v>
      </c>
      <c r="K259" s="2">
        <v>43674987</v>
      </c>
      <c r="L259" s="2">
        <v>33241529.800000001</v>
      </c>
      <c r="M259" s="2">
        <v>0</v>
      </c>
      <c r="N259" s="2">
        <v>33241529.800000001</v>
      </c>
      <c r="O259" s="15">
        <v>0.1</v>
      </c>
      <c r="P259" s="2">
        <v>0</v>
      </c>
      <c r="Q259" s="13">
        <v>0.3</v>
      </c>
      <c r="R259" s="15">
        <v>0</v>
      </c>
      <c r="S259" s="2">
        <v>9972458.9399999995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9972458.9399999995</v>
      </c>
      <c r="AD259" s="4">
        <f t="shared" ref="AD259:AD322" si="4">AB259+AC259</f>
        <v>9972458.9399999995</v>
      </c>
      <c r="AE259" t="s">
        <v>184</v>
      </c>
      <c r="AF259"/>
      <c r="AG259" s="18"/>
      <c r="AK259"/>
      <c r="AL259"/>
      <c r="AM259"/>
      <c r="AN259"/>
    </row>
    <row r="260" spans="1:69" x14ac:dyDescent="0.25">
      <c r="A260" s="20">
        <v>1545</v>
      </c>
      <c r="B260" t="s">
        <v>263</v>
      </c>
      <c r="C260" t="s">
        <v>2</v>
      </c>
      <c r="D260" t="s">
        <v>317</v>
      </c>
      <c r="E260" t="s">
        <v>392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15">
        <v>0.1</v>
      </c>
      <c r="P260" s="2">
        <v>0</v>
      </c>
      <c r="Q260" s="13">
        <v>0.3</v>
      </c>
      <c r="R260" s="15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0</v>
      </c>
      <c r="AD260" s="4">
        <f t="shared" si="4"/>
        <v>0</v>
      </c>
      <c r="AE260" t="s">
        <v>326</v>
      </c>
      <c r="AF260"/>
      <c r="AG260" s="18"/>
      <c r="AK260"/>
      <c r="AL260"/>
      <c r="AM260"/>
      <c r="AN260"/>
    </row>
    <row r="261" spans="1:69" x14ac:dyDescent="0.25">
      <c r="A261" s="20">
        <v>1546</v>
      </c>
      <c r="B261" t="s">
        <v>263</v>
      </c>
      <c r="C261" t="s">
        <v>2</v>
      </c>
      <c r="D261" t="s">
        <v>4</v>
      </c>
      <c r="E261" t="s">
        <v>393</v>
      </c>
      <c r="F261" s="2">
        <v>59964416000</v>
      </c>
      <c r="G261" s="2">
        <v>0</v>
      </c>
      <c r="H261" s="2">
        <v>59964416000</v>
      </c>
      <c r="I261" s="2">
        <v>98779314</v>
      </c>
      <c r="J261" s="2">
        <v>0</v>
      </c>
      <c r="K261" s="2">
        <v>98779314</v>
      </c>
      <c r="L261" s="2">
        <v>74793547.599999994</v>
      </c>
      <c r="M261" s="2">
        <v>0</v>
      </c>
      <c r="N261" s="2">
        <v>74793547.599999994</v>
      </c>
      <c r="O261" s="15">
        <v>0.1</v>
      </c>
      <c r="P261" s="2">
        <v>0</v>
      </c>
      <c r="Q261" s="13">
        <v>0.3</v>
      </c>
      <c r="R261" s="15">
        <v>0</v>
      </c>
      <c r="S261" s="2">
        <v>22438064.280000001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22438064.280000001</v>
      </c>
      <c r="AD261" s="4">
        <f t="shared" si="4"/>
        <v>22438064.280000001</v>
      </c>
      <c r="AE261" t="s">
        <v>215</v>
      </c>
      <c r="AF261"/>
      <c r="AG261" s="18"/>
      <c r="AK261"/>
      <c r="AL261"/>
      <c r="AM261"/>
      <c r="AN261"/>
    </row>
    <row r="262" spans="1:69" x14ac:dyDescent="0.25">
      <c r="A262" s="20">
        <v>1555</v>
      </c>
      <c r="B262" t="s">
        <v>263</v>
      </c>
      <c r="C262" t="s">
        <v>2</v>
      </c>
      <c r="D262" t="s">
        <v>200</v>
      </c>
      <c r="E262" t="s">
        <v>394</v>
      </c>
      <c r="F262" s="2">
        <v>3037024000</v>
      </c>
      <c r="G262" s="2">
        <v>0</v>
      </c>
      <c r="H262" s="2">
        <v>3037024000</v>
      </c>
      <c r="I262" s="2">
        <v>9523712</v>
      </c>
      <c r="J262" s="2">
        <v>0</v>
      </c>
      <c r="K262" s="2">
        <v>9523712</v>
      </c>
      <c r="L262" s="2">
        <v>8308902.4000000004</v>
      </c>
      <c r="M262" s="2">
        <v>0</v>
      </c>
      <c r="N262" s="2">
        <v>8308902.4000000004</v>
      </c>
      <c r="O262" s="15">
        <v>0.1</v>
      </c>
      <c r="P262" s="2">
        <v>0</v>
      </c>
      <c r="Q262" s="13">
        <v>0.3</v>
      </c>
      <c r="R262" s="15">
        <v>0</v>
      </c>
      <c r="S262" s="2">
        <v>2492670.7200000002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2492670.7200000002</v>
      </c>
      <c r="AD262" s="4">
        <f t="shared" si="4"/>
        <v>2492670.7200000002</v>
      </c>
      <c r="AE262" t="s">
        <v>241</v>
      </c>
      <c r="AF262"/>
      <c r="AG262" s="18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</row>
    <row r="263" spans="1:69" x14ac:dyDescent="0.25">
      <c r="A263" s="20">
        <v>1558</v>
      </c>
      <c r="B263" t="s">
        <v>263</v>
      </c>
      <c r="C263" t="s">
        <v>9</v>
      </c>
      <c r="D263" t="s">
        <v>15</v>
      </c>
      <c r="E263" t="s">
        <v>395</v>
      </c>
      <c r="F263" s="2">
        <v>11453508000</v>
      </c>
      <c r="G263" s="2">
        <v>0</v>
      </c>
      <c r="H263" s="2">
        <v>11453508000</v>
      </c>
      <c r="I263" s="2">
        <v>22115303</v>
      </c>
      <c r="J263" s="2">
        <v>0</v>
      </c>
      <c r="K263" s="2">
        <v>22115303</v>
      </c>
      <c r="L263" s="2">
        <v>17533899.800000001</v>
      </c>
      <c r="M263" s="2">
        <v>0</v>
      </c>
      <c r="N263" s="2">
        <v>17533899.800000001</v>
      </c>
      <c r="O263" s="15">
        <v>0.1</v>
      </c>
      <c r="P263" s="2">
        <v>0</v>
      </c>
      <c r="Q263" s="13">
        <v>0.3</v>
      </c>
      <c r="R263" s="15">
        <v>0</v>
      </c>
      <c r="S263" s="2">
        <v>5260169.9400000004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5260169.9400000004</v>
      </c>
      <c r="AD263" s="4">
        <f t="shared" si="4"/>
        <v>5260169.9400000004</v>
      </c>
      <c r="AE263" t="s">
        <v>26</v>
      </c>
      <c r="AF263"/>
      <c r="AG263" s="18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</row>
    <row r="264" spans="1:69" x14ac:dyDescent="0.25">
      <c r="A264" s="20">
        <v>1559</v>
      </c>
      <c r="B264" t="s">
        <v>263</v>
      </c>
      <c r="C264" t="s">
        <v>2</v>
      </c>
      <c r="D264" t="s">
        <v>284</v>
      </c>
      <c r="E264" t="s">
        <v>396</v>
      </c>
      <c r="F264" s="2">
        <v>66460000</v>
      </c>
      <c r="G264" s="2">
        <v>43660000</v>
      </c>
      <c r="H264" s="2">
        <v>22800000</v>
      </c>
      <c r="I264" s="2">
        <v>232610</v>
      </c>
      <c r="J264" s="2">
        <v>152810</v>
      </c>
      <c r="K264" s="2">
        <v>79800</v>
      </c>
      <c r="L264" s="2">
        <v>206026</v>
      </c>
      <c r="M264" s="2">
        <v>135346</v>
      </c>
      <c r="N264" s="2">
        <v>70680</v>
      </c>
      <c r="O264" s="15">
        <v>0.1</v>
      </c>
      <c r="P264" s="2">
        <v>13534.6</v>
      </c>
      <c r="Q264" s="13">
        <v>0.3</v>
      </c>
      <c r="R264" s="15">
        <v>0</v>
      </c>
      <c r="S264" s="2">
        <v>21204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34738.6</v>
      </c>
      <c r="AD264" s="4">
        <f t="shared" si="4"/>
        <v>34738.6</v>
      </c>
      <c r="AE264" t="s">
        <v>166</v>
      </c>
      <c r="AF264"/>
      <c r="AG264" s="18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</row>
    <row r="265" spans="1:69" x14ac:dyDescent="0.25">
      <c r="A265" s="20">
        <v>1565</v>
      </c>
      <c r="B265" t="s">
        <v>263</v>
      </c>
      <c r="C265" t="s">
        <v>2</v>
      </c>
      <c r="D265" t="s">
        <v>8</v>
      </c>
      <c r="E265" t="s">
        <v>397</v>
      </c>
      <c r="F265" s="2">
        <v>733690000</v>
      </c>
      <c r="G265" s="2">
        <v>0</v>
      </c>
      <c r="H265" s="2">
        <v>733690000</v>
      </c>
      <c r="I265" s="2">
        <v>2226130</v>
      </c>
      <c r="J265" s="2">
        <v>0</v>
      </c>
      <c r="K265" s="2">
        <v>2226130</v>
      </c>
      <c r="L265" s="2">
        <v>1932654</v>
      </c>
      <c r="M265" s="2">
        <v>0</v>
      </c>
      <c r="N265" s="2">
        <v>1932654</v>
      </c>
      <c r="O265" s="15">
        <v>0.1</v>
      </c>
      <c r="P265" s="2">
        <v>0</v>
      </c>
      <c r="Q265" s="13">
        <v>0.3</v>
      </c>
      <c r="R265" s="15">
        <v>0</v>
      </c>
      <c r="S265" s="2">
        <v>579796.19999999995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579796.19999999995</v>
      </c>
      <c r="AD265" s="4">
        <f t="shared" si="4"/>
        <v>579796.19999999995</v>
      </c>
      <c r="AE265" t="s">
        <v>33</v>
      </c>
      <c r="AF265"/>
      <c r="AG265" s="18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</row>
    <row r="266" spans="1:69" s="32" customFormat="1" x14ac:dyDescent="0.25">
      <c r="A266" s="20">
        <v>1566</v>
      </c>
      <c r="B266" t="s">
        <v>263</v>
      </c>
      <c r="C266" t="s">
        <v>2</v>
      </c>
      <c r="D266" t="s">
        <v>200</v>
      </c>
      <c r="E266" t="s">
        <v>398</v>
      </c>
      <c r="F266" s="2">
        <v>11474116000</v>
      </c>
      <c r="G266" s="2">
        <v>1525288000</v>
      </c>
      <c r="H266" s="2">
        <v>9948828000</v>
      </c>
      <c r="I266" s="2">
        <v>32629493</v>
      </c>
      <c r="J266" s="2">
        <v>4233032</v>
      </c>
      <c r="K266" s="2">
        <v>28396461</v>
      </c>
      <c r="L266" s="2">
        <v>28039846.600000001</v>
      </c>
      <c r="M266" s="2">
        <v>3622916.8</v>
      </c>
      <c r="N266" s="2">
        <v>24416929.800000001</v>
      </c>
      <c r="O266" s="15">
        <v>0.1</v>
      </c>
      <c r="P266" s="2">
        <v>362291.68</v>
      </c>
      <c r="Q266" s="13">
        <v>0.3</v>
      </c>
      <c r="R266" s="15">
        <v>0</v>
      </c>
      <c r="S266" s="2">
        <v>7325078.9400000004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7687370.6200000001</v>
      </c>
      <c r="AC266" s="4"/>
      <c r="AD266" s="4">
        <f t="shared" si="4"/>
        <v>7687370.6200000001</v>
      </c>
      <c r="AE266" t="s">
        <v>184</v>
      </c>
      <c r="AG266" s="49"/>
      <c r="AH266" s="33"/>
      <c r="AI266" s="33"/>
      <c r="AJ266" s="33"/>
    </row>
    <row r="267" spans="1:69" x14ac:dyDescent="0.25">
      <c r="A267" s="20">
        <v>1568</v>
      </c>
      <c r="B267" t="s">
        <v>263</v>
      </c>
      <c r="C267" t="s">
        <v>2</v>
      </c>
      <c r="D267" t="s">
        <v>4</v>
      </c>
      <c r="E267" t="s">
        <v>399</v>
      </c>
      <c r="F267" s="2">
        <v>14387796000</v>
      </c>
      <c r="G267" s="2">
        <v>0</v>
      </c>
      <c r="H267" s="2">
        <v>14387796000</v>
      </c>
      <c r="I267" s="2">
        <v>31057292</v>
      </c>
      <c r="J267" s="2">
        <v>0</v>
      </c>
      <c r="K267" s="2">
        <v>31057292</v>
      </c>
      <c r="L267" s="2">
        <v>25302173.600000001</v>
      </c>
      <c r="M267" s="2">
        <v>0</v>
      </c>
      <c r="N267" s="2">
        <v>25302173.600000001</v>
      </c>
      <c r="O267" s="15">
        <v>0.1</v>
      </c>
      <c r="P267" s="2">
        <v>0</v>
      </c>
      <c r="Q267" s="13">
        <v>0.3</v>
      </c>
      <c r="R267" s="15">
        <v>0</v>
      </c>
      <c r="S267" s="2">
        <v>7590652.0800000001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7590652.0800000001</v>
      </c>
      <c r="AD267" s="4">
        <f t="shared" si="4"/>
        <v>7590652.0800000001</v>
      </c>
      <c r="AE267" t="s">
        <v>215</v>
      </c>
      <c r="AF267"/>
      <c r="AG267" s="18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</row>
    <row r="268" spans="1:69" x14ac:dyDescent="0.25">
      <c r="A268" s="20">
        <v>1571</v>
      </c>
      <c r="B268" t="s">
        <v>263</v>
      </c>
      <c r="C268" t="s">
        <v>9</v>
      </c>
      <c r="D268" t="s">
        <v>367</v>
      </c>
      <c r="E268" t="s">
        <v>406</v>
      </c>
      <c r="F268" s="2">
        <v>207600000</v>
      </c>
      <c r="G268" s="2">
        <v>0</v>
      </c>
      <c r="H268" s="2">
        <v>207600000</v>
      </c>
      <c r="I268" s="2">
        <v>726600</v>
      </c>
      <c r="J268" s="2">
        <v>0</v>
      </c>
      <c r="K268" s="2">
        <v>726600</v>
      </c>
      <c r="L268" s="2">
        <v>643560</v>
      </c>
      <c r="M268" s="2">
        <v>0</v>
      </c>
      <c r="N268" s="2">
        <v>643560</v>
      </c>
      <c r="O268" s="15">
        <v>0.1</v>
      </c>
      <c r="P268" s="2">
        <v>0</v>
      </c>
      <c r="Q268" s="13">
        <v>0.3</v>
      </c>
      <c r="R268" s="15">
        <v>0</v>
      </c>
      <c r="S268" s="2">
        <v>193068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193068</v>
      </c>
      <c r="AD268" s="4">
        <f t="shared" si="4"/>
        <v>193068</v>
      </c>
      <c r="AE268" t="s">
        <v>35</v>
      </c>
      <c r="AF268"/>
      <c r="AG268" s="1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</row>
    <row r="269" spans="1:69" x14ac:dyDescent="0.25">
      <c r="A269" s="20">
        <v>1572</v>
      </c>
      <c r="B269" t="s">
        <v>263</v>
      </c>
      <c r="C269" t="s">
        <v>2</v>
      </c>
      <c r="D269" t="s">
        <v>200</v>
      </c>
      <c r="E269" t="s">
        <v>400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15">
        <v>0.1</v>
      </c>
      <c r="P269" s="2">
        <v>0</v>
      </c>
      <c r="Q269" s="13">
        <v>0.3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241</v>
      </c>
      <c r="AF269"/>
      <c r="AG269" s="18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</row>
    <row r="270" spans="1:69" x14ac:dyDescent="0.25">
      <c r="A270" s="20">
        <v>1573</v>
      </c>
      <c r="B270" t="s">
        <v>263</v>
      </c>
      <c r="C270" t="s">
        <v>2</v>
      </c>
      <c r="D270" t="s">
        <v>200</v>
      </c>
      <c r="E270" t="s">
        <v>401</v>
      </c>
      <c r="F270" s="2">
        <v>504233000</v>
      </c>
      <c r="G270" s="2">
        <v>0</v>
      </c>
      <c r="H270" s="2">
        <v>504233000</v>
      </c>
      <c r="I270" s="2">
        <v>1352864</v>
      </c>
      <c r="J270" s="2">
        <v>0</v>
      </c>
      <c r="K270" s="2">
        <v>1352864</v>
      </c>
      <c r="L270" s="2">
        <v>1151170.8</v>
      </c>
      <c r="M270" s="2">
        <v>0</v>
      </c>
      <c r="N270" s="2">
        <v>1151170.8</v>
      </c>
      <c r="O270" s="15">
        <v>0.1</v>
      </c>
      <c r="P270" s="2">
        <v>0</v>
      </c>
      <c r="Q270" s="13">
        <v>0.3</v>
      </c>
      <c r="R270" s="15">
        <v>0</v>
      </c>
      <c r="S270" s="2">
        <v>345351.24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345351.24</v>
      </c>
      <c r="AD270" s="4">
        <f t="shared" si="4"/>
        <v>345351.24</v>
      </c>
      <c r="AE270" t="s">
        <v>241</v>
      </c>
      <c r="AF270"/>
      <c r="AG270" s="18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</row>
    <row r="271" spans="1:69" x14ac:dyDescent="0.25">
      <c r="A271" s="20">
        <v>1574</v>
      </c>
      <c r="B271" t="s">
        <v>263</v>
      </c>
      <c r="C271" t="s">
        <v>2</v>
      </c>
      <c r="D271" t="s">
        <v>4</v>
      </c>
      <c r="E271" t="s">
        <v>402</v>
      </c>
      <c r="F271" s="2">
        <v>66934188000</v>
      </c>
      <c r="G271" s="2">
        <v>24094873000</v>
      </c>
      <c r="H271" s="2">
        <v>42839315000</v>
      </c>
      <c r="I271" s="2">
        <v>112770982</v>
      </c>
      <c r="J271" s="2">
        <v>40908833</v>
      </c>
      <c r="K271" s="2">
        <v>71862149</v>
      </c>
      <c r="L271" s="2">
        <v>85997306.799999997</v>
      </c>
      <c r="M271" s="2">
        <v>31270883.800000001</v>
      </c>
      <c r="N271" s="2">
        <v>54726423</v>
      </c>
      <c r="O271" s="15">
        <v>0.1</v>
      </c>
      <c r="P271" s="2">
        <v>3127088.38</v>
      </c>
      <c r="Q271" s="13">
        <v>0.3</v>
      </c>
      <c r="R271" s="15">
        <v>0</v>
      </c>
      <c r="S271" s="2">
        <v>16417926.9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19545015.280000001</v>
      </c>
      <c r="AD271" s="4">
        <f t="shared" si="4"/>
        <v>19545015.280000001</v>
      </c>
      <c r="AE271" t="s">
        <v>277</v>
      </c>
      <c r="AF271"/>
      <c r="AG271" s="18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</row>
    <row r="272" spans="1:69" s="34" customFormat="1" x14ac:dyDescent="0.25">
      <c r="A272" s="70">
        <v>1575</v>
      </c>
      <c r="B272" s="34" t="s">
        <v>263</v>
      </c>
      <c r="C272" s="34" t="s">
        <v>2</v>
      </c>
      <c r="D272" s="34" t="s">
        <v>200</v>
      </c>
      <c r="E272" s="34" t="s">
        <v>403</v>
      </c>
      <c r="F272" s="71">
        <v>671363514000</v>
      </c>
      <c r="G272" s="71">
        <v>0</v>
      </c>
      <c r="H272" s="71">
        <v>671363514000</v>
      </c>
      <c r="I272" s="71">
        <v>1010029217</v>
      </c>
      <c r="J272" s="71">
        <v>0</v>
      </c>
      <c r="K272" s="71">
        <v>1010029217</v>
      </c>
      <c r="L272" s="71">
        <v>741483811.39999998</v>
      </c>
      <c r="M272" s="71">
        <v>0</v>
      </c>
      <c r="N272" s="71">
        <v>741483811.39999998</v>
      </c>
      <c r="O272" s="72">
        <v>0.5</v>
      </c>
      <c r="P272" s="71">
        <v>0</v>
      </c>
      <c r="Q272" s="73">
        <v>0.5</v>
      </c>
      <c r="R272" s="72">
        <v>0.5</v>
      </c>
      <c r="S272" s="71">
        <f>N272*Q272</f>
        <v>370741905.69999999</v>
      </c>
      <c r="T272" s="71">
        <v>0</v>
      </c>
      <c r="U272" s="71">
        <v>0</v>
      </c>
      <c r="V272" s="71">
        <v>0</v>
      </c>
      <c r="W272" s="71">
        <v>0</v>
      </c>
      <c r="X272" s="71">
        <v>0</v>
      </c>
      <c r="Y272" s="71">
        <v>0</v>
      </c>
      <c r="Z272" s="71">
        <v>0</v>
      </c>
      <c r="AA272" s="74">
        <v>0</v>
      </c>
      <c r="AB272" s="75">
        <f>P272+S272</f>
        <v>370741905.69999999</v>
      </c>
      <c r="AC272" s="75"/>
      <c r="AD272" s="75">
        <f t="shared" si="4"/>
        <v>370741905.69999999</v>
      </c>
      <c r="AE272" s="34" t="s">
        <v>203</v>
      </c>
      <c r="AG272" s="74"/>
      <c r="AH272" s="75"/>
      <c r="AI272" s="75"/>
      <c r="AJ272" s="75"/>
    </row>
    <row r="273" spans="1:69" x14ac:dyDescent="0.25">
      <c r="A273" s="20">
        <v>1576</v>
      </c>
      <c r="B273" t="s">
        <v>263</v>
      </c>
      <c r="C273" t="s">
        <v>9</v>
      </c>
      <c r="D273" t="s">
        <v>367</v>
      </c>
      <c r="E273" t="s">
        <v>404</v>
      </c>
      <c r="F273" s="2">
        <v>9472794000</v>
      </c>
      <c r="G273" s="2">
        <v>0</v>
      </c>
      <c r="H273" s="2">
        <v>9472794000</v>
      </c>
      <c r="I273" s="2">
        <v>20970737</v>
      </c>
      <c r="J273" s="2">
        <v>0</v>
      </c>
      <c r="K273" s="2">
        <v>20970737</v>
      </c>
      <c r="L273" s="2">
        <v>17181619.399999999</v>
      </c>
      <c r="M273" s="2">
        <v>0</v>
      </c>
      <c r="N273" s="2">
        <v>17181619.399999999</v>
      </c>
      <c r="O273" s="15">
        <v>0.1</v>
      </c>
      <c r="P273" s="2">
        <v>0</v>
      </c>
      <c r="Q273" s="13">
        <v>0.3</v>
      </c>
      <c r="R273" s="15">
        <v>0</v>
      </c>
      <c r="S273" s="2">
        <v>5154485.82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5154485.82</v>
      </c>
      <c r="AD273" s="4">
        <f t="shared" si="4"/>
        <v>5154485.82</v>
      </c>
      <c r="AE273" t="s">
        <v>35</v>
      </c>
      <c r="AF273"/>
      <c r="AG273" s="18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</row>
    <row r="274" spans="1:69" x14ac:dyDescent="0.25">
      <c r="A274" s="20">
        <v>1579</v>
      </c>
      <c r="B274" t="s">
        <v>263</v>
      </c>
      <c r="C274" t="s">
        <v>2</v>
      </c>
      <c r="D274" t="s">
        <v>317</v>
      </c>
      <c r="E274" t="s">
        <v>178</v>
      </c>
      <c r="F274" s="2">
        <v>1603281000</v>
      </c>
      <c r="G274" s="2">
        <v>0</v>
      </c>
      <c r="H274" s="2">
        <v>1603281000</v>
      </c>
      <c r="I274" s="2">
        <v>5079206</v>
      </c>
      <c r="J274" s="2">
        <v>0</v>
      </c>
      <c r="K274" s="2">
        <v>5079206</v>
      </c>
      <c r="L274" s="2">
        <v>4437893.5999999996</v>
      </c>
      <c r="M274" s="2">
        <v>0</v>
      </c>
      <c r="N274" s="2">
        <v>4437893.5999999996</v>
      </c>
      <c r="O274" s="15">
        <v>0.1</v>
      </c>
      <c r="P274" s="2">
        <v>0</v>
      </c>
      <c r="Q274" s="13">
        <v>0.3</v>
      </c>
      <c r="R274" s="15">
        <v>0</v>
      </c>
      <c r="S274" s="2">
        <v>1331368.08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1331368.08</v>
      </c>
      <c r="AD274" s="4">
        <f t="shared" si="4"/>
        <v>1331368.08</v>
      </c>
      <c r="AE274" t="s">
        <v>325</v>
      </c>
      <c r="AF274"/>
      <c r="AG274" s="18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</row>
    <row r="275" spans="1:69" x14ac:dyDescent="0.25">
      <c r="A275" s="20">
        <v>1580</v>
      </c>
      <c r="B275" t="s">
        <v>264</v>
      </c>
      <c r="C275" t="s">
        <v>2</v>
      </c>
      <c r="D275" t="s">
        <v>538</v>
      </c>
      <c r="E275" t="s">
        <v>407</v>
      </c>
      <c r="F275" s="2">
        <v>8492848000</v>
      </c>
      <c r="G275" s="2">
        <v>2063059000</v>
      </c>
      <c r="H275" s="2">
        <v>6429789000</v>
      </c>
      <c r="I275" s="2">
        <v>23306509</v>
      </c>
      <c r="J275" s="2">
        <v>6176357</v>
      </c>
      <c r="K275" s="2">
        <v>17130152</v>
      </c>
      <c r="L275" s="2">
        <v>19909369.800000001</v>
      </c>
      <c r="M275" s="2">
        <v>5351133.4000000004</v>
      </c>
      <c r="N275" s="2">
        <v>14558236.4</v>
      </c>
      <c r="O275" s="15">
        <v>0.1</v>
      </c>
      <c r="P275" s="2">
        <v>535113.34</v>
      </c>
      <c r="Q275" s="13">
        <v>0.1</v>
      </c>
      <c r="R275" s="15">
        <v>0</v>
      </c>
      <c r="S275" s="2">
        <v>1455823.64</v>
      </c>
      <c r="T275" s="2">
        <v>1000000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2990936.98</v>
      </c>
      <c r="AD275" s="4">
        <f t="shared" si="4"/>
        <v>2990936.98</v>
      </c>
      <c r="AE275" t="s">
        <v>107</v>
      </c>
      <c r="AF275"/>
      <c r="AG275" s="18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</row>
    <row r="276" spans="1:69" x14ac:dyDescent="0.25">
      <c r="A276" s="20">
        <v>1581</v>
      </c>
      <c r="B276" t="s">
        <v>263</v>
      </c>
      <c r="C276" t="s">
        <v>2</v>
      </c>
      <c r="D276" t="s">
        <v>317</v>
      </c>
      <c r="E276" t="s">
        <v>408</v>
      </c>
      <c r="F276" s="2">
        <v>97945000</v>
      </c>
      <c r="G276" s="2">
        <v>0</v>
      </c>
      <c r="H276" s="2">
        <v>97945000</v>
      </c>
      <c r="I276" s="2">
        <v>342809</v>
      </c>
      <c r="J276" s="2">
        <v>0</v>
      </c>
      <c r="K276" s="2">
        <v>342809</v>
      </c>
      <c r="L276" s="2">
        <v>303631</v>
      </c>
      <c r="M276" s="2">
        <v>0</v>
      </c>
      <c r="N276" s="2">
        <v>303631</v>
      </c>
      <c r="O276" s="15">
        <v>0.1</v>
      </c>
      <c r="P276" s="2">
        <v>0</v>
      </c>
      <c r="Q276" s="13">
        <v>0.3</v>
      </c>
      <c r="R276" s="15">
        <v>0</v>
      </c>
      <c r="S276" s="2">
        <v>91089.3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91089.3</v>
      </c>
      <c r="AD276" s="4">
        <f t="shared" si="4"/>
        <v>91089.3</v>
      </c>
      <c r="AE276" t="s">
        <v>326</v>
      </c>
      <c r="AF276"/>
      <c r="AG276" s="18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</row>
    <row r="277" spans="1:69" s="39" customFormat="1" x14ac:dyDescent="0.25">
      <c r="A277" s="20">
        <v>1586</v>
      </c>
      <c r="B277" t="s">
        <v>263</v>
      </c>
      <c r="C277" t="s">
        <v>2</v>
      </c>
      <c r="D277" t="s">
        <v>284</v>
      </c>
      <c r="E277" t="s">
        <v>409</v>
      </c>
      <c r="F277" s="2">
        <v>5445598000</v>
      </c>
      <c r="G277" s="2">
        <v>120140000</v>
      </c>
      <c r="H277" s="2">
        <v>5325458000</v>
      </c>
      <c r="I277" s="2">
        <v>10698880</v>
      </c>
      <c r="J277" s="2">
        <v>420490</v>
      </c>
      <c r="K277" s="2">
        <v>10278390</v>
      </c>
      <c r="L277" s="2">
        <v>8520640.8000000007</v>
      </c>
      <c r="M277" s="2">
        <v>372434</v>
      </c>
      <c r="N277" s="2">
        <v>8148206.7999999998</v>
      </c>
      <c r="O277" s="15">
        <v>0.1</v>
      </c>
      <c r="P277" s="2">
        <v>37243.4</v>
      </c>
      <c r="Q277" s="13">
        <v>0.3</v>
      </c>
      <c r="R277" s="15">
        <v>0</v>
      </c>
      <c r="S277" s="2">
        <v>2444462.04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2481705.44</v>
      </c>
      <c r="AC277" s="4"/>
      <c r="AD277" s="4">
        <f t="shared" si="4"/>
        <v>2481705.44</v>
      </c>
      <c r="AE277" t="s">
        <v>192</v>
      </c>
      <c r="AF277"/>
      <c r="AG277" s="18"/>
      <c r="AH277" s="4"/>
      <c r="AI277" s="4"/>
      <c r="AJ277" s="4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</row>
    <row r="278" spans="1:69" x14ac:dyDescent="0.25">
      <c r="A278" s="20">
        <v>1587</v>
      </c>
      <c r="B278" t="s">
        <v>263</v>
      </c>
      <c r="C278" t="s">
        <v>2</v>
      </c>
      <c r="D278" t="s">
        <v>284</v>
      </c>
      <c r="E278" t="s">
        <v>410</v>
      </c>
      <c r="F278" s="2">
        <v>596722000</v>
      </c>
      <c r="G278" s="2">
        <v>529724000</v>
      </c>
      <c r="H278" s="2">
        <v>66998000</v>
      </c>
      <c r="I278" s="2">
        <v>1380228</v>
      </c>
      <c r="J278" s="2">
        <v>1145734</v>
      </c>
      <c r="K278" s="2">
        <v>234494</v>
      </c>
      <c r="L278" s="2">
        <v>1141539.2</v>
      </c>
      <c r="M278" s="2">
        <v>933844.4</v>
      </c>
      <c r="N278" s="2">
        <v>207694.8</v>
      </c>
      <c r="O278" s="15">
        <v>0.1</v>
      </c>
      <c r="P278" s="2">
        <v>93384.44</v>
      </c>
      <c r="Q278" s="13">
        <v>0.3</v>
      </c>
      <c r="R278" s="15">
        <v>0</v>
      </c>
      <c r="S278" s="2">
        <v>62308.44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155692.88</v>
      </c>
      <c r="AD278" s="4">
        <f t="shared" si="4"/>
        <v>155692.88</v>
      </c>
      <c r="AE278" t="s">
        <v>192</v>
      </c>
      <c r="AF278"/>
      <c r="AG278" s="1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</row>
    <row r="279" spans="1:69" x14ac:dyDescent="0.25">
      <c r="A279" s="20">
        <v>1589</v>
      </c>
      <c r="B279" t="s">
        <v>263</v>
      </c>
      <c r="C279" t="s">
        <v>2</v>
      </c>
      <c r="D279" t="s">
        <v>369</v>
      </c>
      <c r="E279" t="s">
        <v>411</v>
      </c>
      <c r="F279" s="2">
        <v>2597113900</v>
      </c>
      <c r="G279" s="2">
        <v>0</v>
      </c>
      <c r="H279" s="2">
        <v>2597113900</v>
      </c>
      <c r="I279" s="2">
        <v>7611890</v>
      </c>
      <c r="J279" s="2">
        <v>0</v>
      </c>
      <c r="K279" s="2">
        <v>7611890</v>
      </c>
      <c r="L279" s="2">
        <v>6573044.4400000004</v>
      </c>
      <c r="M279" s="2">
        <v>0</v>
      </c>
      <c r="N279" s="2">
        <v>6573044.4400000004</v>
      </c>
      <c r="O279" s="15">
        <v>0.1</v>
      </c>
      <c r="P279" s="2">
        <v>0</v>
      </c>
      <c r="Q279" s="13">
        <v>0.3</v>
      </c>
      <c r="R279" s="15">
        <v>0</v>
      </c>
      <c r="S279" s="2">
        <v>1971913.3319999999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1971913.3319999999</v>
      </c>
      <c r="AD279" s="4">
        <f t="shared" si="4"/>
        <v>1971913.3319999999</v>
      </c>
      <c r="AE279" t="s">
        <v>412</v>
      </c>
      <c r="AF279"/>
      <c r="AG279" s="18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</row>
    <row r="280" spans="1:69" s="51" customFormat="1" x14ac:dyDescent="0.25">
      <c r="A280" s="20">
        <v>1591</v>
      </c>
      <c r="B280" t="s">
        <v>263</v>
      </c>
      <c r="C280" t="s">
        <v>2</v>
      </c>
      <c r="D280" t="s">
        <v>369</v>
      </c>
      <c r="E280" t="s">
        <v>413</v>
      </c>
      <c r="F280" s="2">
        <v>435926000</v>
      </c>
      <c r="G280" s="2">
        <v>0</v>
      </c>
      <c r="H280" s="2">
        <v>435926000</v>
      </c>
      <c r="I280" s="2">
        <v>1525743</v>
      </c>
      <c r="J280" s="2">
        <v>0</v>
      </c>
      <c r="K280" s="2">
        <v>1525743</v>
      </c>
      <c r="L280" s="2">
        <v>1351372.6</v>
      </c>
      <c r="M280" s="2">
        <v>0</v>
      </c>
      <c r="N280" s="2">
        <v>1351372.6</v>
      </c>
      <c r="O280" s="15">
        <v>0.1</v>
      </c>
      <c r="P280" s="2">
        <v>0</v>
      </c>
      <c r="Q280" s="13">
        <v>0.3</v>
      </c>
      <c r="R280" s="15">
        <v>0</v>
      </c>
      <c r="S280" s="2">
        <v>405411.78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405411.78</v>
      </c>
      <c r="AC280" s="4"/>
      <c r="AD280" s="4">
        <f t="shared" si="4"/>
        <v>405411.78</v>
      </c>
      <c r="AE280" t="s">
        <v>412</v>
      </c>
      <c r="AG280" s="52"/>
      <c r="AH280" s="53"/>
      <c r="AI280" s="53"/>
      <c r="AJ280" s="53"/>
    </row>
    <row r="281" spans="1:69" s="35" customFormat="1" x14ac:dyDescent="0.25">
      <c r="A281" s="20">
        <v>1593</v>
      </c>
      <c r="B281" t="s">
        <v>263</v>
      </c>
      <c r="C281" t="s">
        <v>2</v>
      </c>
      <c r="D281" t="s">
        <v>317</v>
      </c>
      <c r="E281" t="s">
        <v>371</v>
      </c>
      <c r="F281" s="2">
        <v>4256351000</v>
      </c>
      <c r="G281" s="2">
        <v>0</v>
      </c>
      <c r="H281" s="2">
        <v>4256351000</v>
      </c>
      <c r="I281" s="2">
        <v>12025503</v>
      </c>
      <c r="J281" s="2">
        <v>0</v>
      </c>
      <c r="K281" s="2">
        <v>12025503</v>
      </c>
      <c r="L281" s="2">
        <v>10322962.6</v>
      </c>
      <c r="M281" s="2">
        <v>0</v>
      </c>
      <c r="N281" s="2">
        <v>10322962.6</v>
      </c>
      <c r="O281" s="15">
        <v>0.1</v>
      </c>
      <c r="P281" s="2">
        <v>0</v>
      </c>
      <c r="Q281" s="13">
        <v>0.3</v>
      </c>
      <c r="R281" s="15">
        <v>0</v>
      </c>
      <c r="S281" s="2">
        <v>3096888.78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3096888.78</v>
      </c>
      <c r="AC281" s="4"/>
      <c r="AD281" s="4">
        <f t="shared" si="4"/>
        <v>3096888.78</v>
      </c>
      <c r="AE281" t="s">
        <v>326</v>
      </c>
      <c r="AF281"/>
      <c r="AG281" s="18"/>
      <c r="AH281" s="4"/>
      <c r="AI281" s="4"/>
      <c r="AJ281" s="4"/>
      <c r="AK281"/>
    </row>
    <row r="282" spans="1:69" s="40" customFormat="1" x14ac:dyDescent="0.25">
      <c r="A282" s="20">
        <v>1594</v>
      </c>
      <c r="B282" t="s">
        <v>263</v>
      </c>
      <c r="C282" t="s">
        <v>2</v>
      </c>
      <c r="D282" t="s">
        <v>284</v>
      </c>
      <c r="E282" t="s">
        <v>414</v>
      </c>
      <c r="F282" s="2">
        <v>7798676000</v>
      </c>
      <c r="G282" s="2">
        <v>1920000</v>
      </c>
      <c r="H282" s="2">
        <v>7796756000</v>
      </c>
      <c r="I282" s="2">
        <v>18194136</v>
      </c>
      <c r="J282" s="2">
        <v>6720</v>
      </c>
      <c r="K282" s="2">
        <v>18187416</v>
      </c>
      <c r="L282" s="2">
        <v>15074665.6</v>
      </c>
      <c r="M282" s="2">
        <v>5952</v>
      </c>
      <c r="N282" s="2">
        <v>15068713.6</v>
      </c>
      <c r="O282" s="15">
        <v>0.1</v>
      </c>
      <c r="P282" s="2">
        <v>595.20000000000005</v>
      </c>
      <c r="Q282" s="13">
        <v>0.3</v>
      </c>
      <c r="R282" s="15">
        <v>0</v>
      </c>
      <c r="S282" s="2">
        <v>4520614.08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4521209.28</v>
      </c>
      <c r="AC282" s="4"/>
      <c r="AD282" s="4">
        <f t="shared" si="4"/>
        <v>4521209.28</v>
      </c>
      <c r="AE282" t="s">
        <v>166</v>
      </c>
      <c r="AF282"/>
      <c r="AG282" s="18"/>
      <c r="AH282" s="4"/>
      <c r="AI282" s="4"/>
      <c r="AJ282" s="4"/>
      <c r="AK28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</row>
    <row r="283" spans="1:69" x14ac:dyDescent="0.25">
      <c r="A283" s="20">
        <v>1595</v>
      </c>
      <c r="B283" t="s">
        <v>263</v>
      </c>
      <c r="C283" t="s">
        <v>2</v>
      </c>
      <c r="D283" t="s">
        <v>284</v>
      </c>
      <c r="E283" t="s">
        <v>415</v>
      </c>
      <c r="F283" s="2">
        <v>1283924000</v>
      </c>
      <c r="G283" s="2">
        <v>686827000</v>
      </c>
      <c r="H283" s="2">
        <v>597097000</v>
      </c>
      <c r="I283" s="2">
        <v>4175709</v>
      </c>
      <c r="J283" s="2">
        <v>2246143</v>
      </c>
      <c r="K283" s="2">
        <v>1929566</v>
      </c>
      <c r="L283" s="2">
        <v>3662139.4</v>
      </c>
      <c r="M283" s="2">
        <v>1971412.2</v>
      </c>
      <c r="N283" s="2">
        <v>1690727.2</v>
      </c>
      <c r="O283" s="15">
        <v>0.1</v>
      </c>
      <c r="P283" s="2">
        <v>197141.22</v>
      </c>
      <c r="Q283" s="13">
        <v>0.3</v>
      </c>
      <c r="R283" s="15">
        <v>0</v>
      </c>
      <c r="S283" s="2">
        <v>507218.16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704359.38</v>
      </c>
      <c r="AD283" s="4">
        <f t="shared" si="4"/>
        <v>704359.38</v>
      </c>
      <c r="AE283" t="s">
        <v>166</v>
      </c>
      <c r="AF283"/>
      <c r="AG283" s="18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</row>
    <row r="284" spans="1:69" s="34" customFormat="1" x14ac:dyDescent="0.25">
      <c r="A284" s="70">
        <v>1596</v>
      </c>
      <c r="B284" s="34" t="s">
        <v>264</v>
      </c>
      <c r="C284" s="34" t="s">
        <v>2</v>
      </c>
      <c r="D284" s="34" t="s">
        <v>369</v>
      </c>
      <c r="E284" s="34" t="s">
        <v>416</v>
      </c>
      <c r="F284" s="71">
        <v>12821731000</v>
      </c>
      <c r="G284" s="71">
        <v>0</v>
      </c>
      <c r="H284" s="71">
        <v>12821731000</v>
      </c>
      <c r="I284" s="71">
        <v>25335923</v>
      </c>
      <c r="J284" s="71">
        <v>0</v>
      </c>
      <c r="K284" s="71">
        <v>25335923</v>
      </c>
      <c r="L284" s="71">
        <v>20207230.600000001</v>
      </c>
      <c r="M284" s="71">
        <v>0</v>
      </c>
      <c r="N284" s="71">
        <v>20207230.600000001</v>
      </c>
      <c r="O284" s="72">
        <v>0.1</v>
      </c>
      <c r="P284" s="71">
        <v>0</v>
      </c>
      <c r="Q284" s="73">
        <v>0.1</v>
      </c>
      <c r="R284" s="72">
        <v>0</v>
      </c>
      <c r="S284" s="71">
        <v>2020723.06</v>
      </c>
      <c r="T284" s="71">
        <v>2000000</v>
      </c>
      <c r="U284" s="71">
        <v>0</v>
      </c>
      <c r="V284" s="71">
        <v>0</v>
      </c>
      <c r="W284" s="71">
        <v>0</v>
      </c>
      <c r="X284" s="71">
        <v>0</v>
      </c>
      <c r="Y284" s="71">
        <v>0</v>
      </c>
      <c r="Z284" s="71">
        <v>0</v>
      </c>
      <c r="AA284" s="74">
        <v>0</v>
      </c>
      <c r="AB284" s="75">
        <v>4020723.06</v>
      </c>
      <c r="AC284" s="75">
        <v>4000000</v>
      </c>
      <c r="AD284" s="75">
        <f t="shared" si="4"/>
        <v>8020723.0600000005</v>
      </c>
      <c r="AE284" s="34" t="s">
        <v>412</v>
      </c>
      <c r="AG284" s="74"/>
      <c r="AH284" s="75"/>
      <c r="AI284" s="75"/>
      <c r="AJ284" s="75"/>
    </row>
    <row r="285" spans="1:69" s="35" customFormat="1" x14ac:dyDescent="0.25">
      <c r="A285" s="20">
        <v>1599</v>
      </c>
      <c r="B285" t="s">
        <v>264</v>
      </c>
      <c r="C285" t="s">
        <v>9</v>
      </c>
      <c r="D285" t="s">
        <v>368</v>
      </c>
      <c r="E285" t="s">
        <v>417</v>
      </c>
      <c r="F285" s="2">
        <v>9461535000</v>
      </c>
      <c r="G285" s="2">
        <v>0</v>
      </c>
      <c r="H285" s="2">
        <v>9461535000</v>
      </c>
      <c r="I285" s="2">
        <v>15821912</v>
      </c>
      <c r="J285" s="2">
        <v>0</v>
      </c>
      <c r="K285" s="2">
        <v>15821912</v>
      </c>
      <c r="L285" s="2">
        <v>12037298</v>
      </c>
      <c r="M285" s="2">
        <v>0</v>
      </c>
      <c r="N285" s="2">
        <v>12037298</v>
      </c>
      <c r="O285" s="15">
        <v>0</v>
      </c>
      <c r="P285" s="2">
        <v>0</v>
      </c>
      <c r="Q285" s="13">
        <v>0</v>
      </c>
      <c r="R285" s="15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18">
        <v>0</v>
      </c>
      <c r="AB285" s="4">
        <v>0</v>
      </c>
      <c r="AC285" s="4"/>
      <c r="AD285" s="4">
        <f t="shared" si="4"/>
        <v>0</v>
      </c>
      <c r="AE285" t="s">
        <v>39</v>
      </c>
      <c r="AF285"/>
      <c r="AG285" s="18"/>
      <c r="AH285" s="4"/>
      <c r="AI285" s="4"/>
      <c r="AJ285" s="4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</row>
    <row r="286" spans="1:69" s="40" customFormat="1" x14ac:dyDescent="0.25">
      <c r="A286" s="20">
        <v>1600</v>
      </c>
      <c r="B286" t="s">
        <v>263</v>
      </c>
      <c r="C286" t="s">
        <v>9</v>
      </c>
      <c r="D286" t="s">
        <v>15</v>
      </c>
      <c r="E286" t="s">
        <v>418</v>
      </c>
      <c r="F286" s="2">
        <v>23806878000</v>
      </c>
      <c r="G286" s="2">
        <v>0</v>
      </c>
      <c r="H286" s="2">
        <v>23806878000</v>
      </c>
      <c r="I286" s="2">
        <v>37625562</v>
      </c>
      <c r="J286" s="2">
        <v>0</v>
      </c>
      <c r="K286" s="2">
        <v>37625562</v>
      </c>
      <c r="L286" s="2">
        <v>28102810.800000001</v>
      </c>
      <c r="M286" s="2">
        <v>0</v>
      </c>
      <c r="N286" s="2">
        <v>28102810.800000001</v>
      </c>
      <c r="O286" s="15">
        <v>0.1</v>
      </c>
      <c r="P286" s="2">
        <v>0</v>
      </c>
      <c r="Q286" s="13">
        <v>0.3</v>
      </c>
      <c r="R286" s="15">
        <v>0</v>
      </c>
      <c r="S286" s="2">
        <v>8430843.2400000002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8430843.2400000002</v>
      </c>
      <c r="AC286" s="4"/>
      <c r="AD286" s="4">
        <f t="shared" si="4"/>
        <v>8430843.2400000002</v>
      </c>
      <c r="AE286" t="s">
        <v>17</v>
      </c>
      <c r="AF286"/>
      <c r="AG286" s="18"/>
      <c r="AH286" s="4"/>
      <c r="AI286" s="4"/>
      <c r="AJ286" s="4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</row>
    <row r="287" spans="1:69" s="39" customFormat="1" x14ac:dyDescent="0.25">
      <c r="A287" s="20">
        <v>1601</v>
      </c>
      <c r="B287" t="s">
        <v>263</v>
      </c>
      <c r="C287" t="s">
        <v>9</v>
      </c>
      <c r="D287" t="s">
        <v>15</v>
      </c>
      <c r="E287" t="s">
        <v>30</v>
      </c>
      <c r="F287" s="2">
        <v>32157487000</v>
      </c>
      <c r="G287" s="2">
        <v>0</v>
      </c>
      <c r="H287" s="2">
        <v>32157487000</v>
      </c>
      <c r="I287" s="2">
        <v>49096734</v>
      </c>
      <c r="J287" s="2">
        <v>0</v>
      </c>
      <c r="K287" s="2">
        <v>49096734</v>
      </c>
      <c r="L287" s="2">
        <v>36233739.200000003</v>
      </c>
      <c r="M287" s="2">
        <v>0</v>
      </c>
      <c r="N287" s="2">
        <v>36233739.200000003</v>
      </c>
      <c r="O287" s="15">
        <v>0.1</v>
      </c>
      <c r="P287" s="2">
        <v>0</v>
      </c>
      <c r="Q287" s="13">
        <v>0.3</v>
      </c>
      <c r="R287" s="15">
        <v>0</v>
      </c>
      <c r="S287" s="2">
        <v>10870121.76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10870121.76</v>
      </c>
      <c r="AC287" s="4"/>
      <c r="AD287" s="4">
        <f t="shared" si="4"/>
        <v>10870121.76</v>
      </c>
      <c r="AE287" t="s">
        <v>24</v>
      </c>
      <c r="AF287"/>
      <c r="AG287" s="18"/>
      <c r="AH287" s="4"/>
      <c r="AI287" s="4"/>
      <c r="AJ287" s="4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</row>
    <row r="288" spans="1:69" s="34" customFormat="1" x14ac:dyDescent="0.25">
      <c r="A288" s="70">
        <v>1602</v>
      </c>
      <c r="B288" s="34" t="s">
        <v>264</v>
      </c>
      <c r="C288" s="34" t="s">
        <v>2</v>
      </c>
      <c r="D288" s="34" t="s">
        <v>369</v>
      </c>
      <c r="E288" s="34" t="s">
        <v>419</v>
      </c>
      <c r="F288" s="71">
        <v>540085000</v>
      </c>
      <c r="G288" s="71">
        <v>0</v>
      </c>
      <c r="H288" s="71">
        <v>540085000</v>
      </c>
      <c r="I288" s="71">
        <v>1749273</v>
      </c>
      <c r="J288" s="71">
        <v>0</v>
      </c>
      <c r="K288" s="71">
        <v>1749273</v>
      </c>
      <c r="L288" s="71">
        <v>1533239</v>
      </c>
      <c r="M288" s="71">
        <v>0</v>
      </c>
      <c r="N288" s="71">
        <v>1533239</v>
      </c>
      <c r="O288" s="72">
        <v>0</v>
      </c>
      <c r="P288" s="71">
        <v>0</v>
      </c>
      <c r="Q288" s="73">
        <v>0</v>
      </c>
      <c r="R288" s="72">
        <v>0</v>
      </c>
      <c r="S288" s="71">
        <v>0</v>
      </c>
      <c r="T288" s="71">
        <v>0</v>
      </c>
      <c r="U288" s="71">
        <v>0</v>
      </c>
      <c r="V288" s="71">
        <v>0</v>
      </c>
      <c r="W288" s="71">
        <v>0</v>
      </c>
      <c r="X288" s="71">
        <v>0</v>
      </c>
      <c r="Y288" s="71">
        <v>0</v>
      </c>
      <c r="Z288" s="71">
        <v>0</v>
      </c>
      <c r="AA288" s="74">
        <v>0</v>
      </c>
      <c r="AB288" s="75">
        <v>0</v>
      </c>
      <c r="AC288" s="75">
        <v>4000000</v>
      </c>
      <c r="AD288" s="75">
        <f t="shared" si="4"/>
        <v>4000000</v>
      </c>
      <c r="AE288" s="34" t="s">
        <v>412</v>
      </c>
      <c r="AG288" s="74"/>
      <c r="AH288" s="75"/>
      <c r="AI288" s="75"/>
      <c r="AJ288" s="75"/>
    </row>
    <row r="289" spans="1:69" x14ac:dyDescent="0.25">
      <c r="A289" s="20">
        <v>1603</v>
      </c>
      <c r="B289" t="s">
        <v>263</v>
      </c>
      <c r="C289" t="s">
        <v>2</v>
      </c>
      <c r="D289" t="s">
        <v>284</v>
      </c>
      <c r="E289" t="s">
        <v>420</v>
      </c>
      <c r="F289" s="2">
        <v>801868000</v>
      </c>
      <c r="G289" s="2">
        <v>0</v>
      </c>
      <c r="H289" s="2">
        <v>801868000</v>
      </c>
      <c r="I289" s="2">
        <v>2633439</v>
      </c>
      <c r="J289" s="2">
        <v>0</v>
      </c>
      <c r="K289" s="2">
        <v>2633439</v>
      </c>
      <c r="L289" s="2">
        <v>2312691.7999999998</v>
      </c>
      <c r="M289" s="2">
        <v>0</v>
      </c>
      <c r="N289" s="2">
        <v>2312691.7999999998</v>
      </c>
      <c r="O289" s="15">
        <v>0.1</v>
      </c>
      <c r="P289" s="2">
        <v>0</v>
      </c>
      <c r="Q289" s="13">
        <v>0.3</v>
      </c>
      <c r="R289" s="15">
        <v>0</v>
      </c>
      <c r="S289" s="2">
        <v>693807.54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693807.54</v>
      </c>
      <c r="AD289" s="4">
        <f t="shared" si="4"/>
        <v>693807.54</v>
      </c>
      <c r="AE289" t="s">
        <v>166</v>
      </c>
      <c r="AF289"/>
      <c r="AG289" s="18"/>
      <c r="AK289"/>
      <c r="AL289"/>
      <c r="AM289"/>
      <c r="AN289"/>
    </row>
    <row r="290" spans="1:69" x14ac:dyDescent="0.25">
      <c r="A290" s="20">
        <v>1604</v>
      </c>
      <c r="B290" t="s">
        <v>263</v>
      </c>
      <c r="C290" t="s">
        <v>2</v>
      </c>
      <c r="D290" t="s">
        <v>284</v>
      </c>
      <c r="E290" t="s">
        <v>421</v>
      </c>
      <c r="F290" s="2">
        <v>5359715000</v>
      </c>
      <c r="G290" s="2">
        <v>139700000</v>
      </c>
      <c r="H290" s="2">
        <v>5220015000</v>
      </c>
      <c r="I290" s="2">
        <v>14660294</v>
      </c>
      <c r="J290" s="2">
        <v>488950</v>
      </c>
      <c r="K290" s="2">
        <v>14171344</v>
      </c>
      <c r="L290" s="2">
        <v>12516408</v>
      </c>
      <c r="M290" s="2">
        <v>433070</v>
      </c>
      <c r="N290" s="2">
        <v>12083338</v>
      </c>
      <c r="O290" s="15">
        <v>0.1</v>
      </c>
      <c r="P290" s="2">
        <v>43307</v>
      </c>
      <c r="Q290" s="13">
        <v>0.3</v>
      </c>
      <c r="R290" s="15">
        <v>0</v>
      </c>
      <c r="S290" s="2">
        <v>3625001.4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3668308.4</v>
      </c>
      <c r="AD290" s="4">
        <f t="shared" si="4"/>
        <v>3668308.4</v>
      </c>
      <c r="AE290" t="s">
        <v>166</v>
      </c>
      <c r="AF290"/>
      <c r="AG290" s="18"/>
      <c r="AK290"/>
      <c r="AL290"/>
      <c r="AM290"/>
      <c r="AN290"/>
    </row>
    <row r="291" spans="1:69" s="39" customFormat="1" x14ac:dyDescent="0.25">
      <c r="A291" s="20">
        <v>1605</v>
      </c>
      <c r="B291" t="s">
        <v>263</v>
      </c>
      <c r="C291" t="s">
        <v>2</v>
      </c>
      <c r="D291" t="s">
        <v>284</v>
      </c>
      <c r="E291" t="s">
        <v>422</v>
      </c>
      <c r="F291" s="2">
        <v>325457000</v>
      </c>
      <c r="G291" s="2">
        <v>0</v>
      </c>
      <c r="H291" s="2">
        <v>325457000</v>
      </c>
      <c r="I291" s="2">
        <v>1139102</v>
      </c>
      <c r="J291" s="2">
        <v>0</v>
      </c>
      <c r="K291" s="2">
        <v>1139102</v>
      </c>
      <c r="L291" s="2">
        <v>1008919.2</v>
      </c>
      <c r="M291" s="2">
        <v>0</v>
      </c>
      <c r="N291" s="2">
        <v>1008919.2</v>
      </c>
      <c r="O291" s="15">
        <v>0.1</v>
      </c>
      <c r="P291" s="2">
        <v>0</v>
      </c>
      <c r="Q291" s="13">
        <v>0.3</v>
      </c>
      <c r="R291" s="15">
        <v>0</v>
      </c>
      <c r="S291" s="2">
        <v>302675.76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302675.76</v>
      </c>
      <c r="AC291" s="4"/>
      <c r="AD291" s="4">
        <f t="shared" si="4"/>
        <v>302675.76</v>
      </c>
      <c r="AE291" t="s">
        <v>166</v>
      </c>
      <c r="AF291"/>
      <c r="AG291" s="18"/>
      <c r="AH291" s="4"/>
      <c r="AI291" s="4"/>
      <c r="AJ291" s="4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</row>
    <row r="292" spans="1:69" s="35" customFormat="1" x14ac:dyDescent="0.25">
      <c r="A292" s="20">
        <v>1606</v>
      </c>
      <c r="B292" t="s">
        <v>263</v>
      </c>
      <c r="C292" t="s">
        <v>2</v>
      </c>
      <c r="D292" t="s">
        <v>317</v>
      </c>
      <c r="E292" t="s">
        <v>423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C292" s="4"/>
      <c r="AD292" s="4">
        <f t="shared" si="4"/>
        <v>0</v>
      </c>
      <c r="AE292" t="s">
        <v>326</v>
      </c>
      <c r="AG292" s="48"/>
      <c r="AH292" s="37"/>
      <c r="AI292" s="37"/>
      <c r="AJ292" s="37"/>
    </row>
    <row r="293" spans="1:69" s="40" customFormat="1" x14ac:dyDescent="0.25">
      <c r="A293" s="20">
        <v>1612</v>
      </c>
      <c r="B293" t="s">
        <v>263</v>
      </c>
      <c r="C293" t="s">
        <v>2</v>
      </c>
      <c r="D293" t="s">
        <v>4</v>
      </c>
      <c r="E293" t="s">
        <v>424</v>
      </c>
      <c r="F293" s="2">
        <v>365289000</v>
      </c>
      <c r="G293" s="2">
        <v>0</v>
      </c>
      <c r="H293" s="2">
        <v>365289000</v>
      </c>
      <c r="I293" s="2">
        <v>1226780</v>
      </c>
      <c r="J293" s="2">
        <v>0</v>
      </c>
      <c r="K293" s="2">
        <v>1226780</v>
      </c>
      <c r="L293" s="2">
        <v>1080664.3999999999</v>
      </c>
      <c r="M293" s="2">
        <v>0</v>
      </c>
      <c r="N293" s="2">
        <v>1080664.3999999999</v>
      </c>
      <c r="O293" s="15">
        <v>0.1</v>
      </c>
      <c r="P293" s="2">
        <v>0</v>
      </c>
      <c r="Q293" s="13">
        <v>0.3</v>
      </c>
      <c r="R293" s="15">
        <v>0</v>
      </c>
      <c r="S293" s="2">
        <v>324199.32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324199.32</v>
      </c>
      <c r="AC293" s="4"/>
      <c r="AD293" s="4">
        <f t="shared" si="4"/>
        <v>324199.32</v>
      </c>
      <c r="AE293" t="s">
        <v>215</v>
      </c>
      <c r="AF293"/>
      <c r="AG293" s="18"/>
      <c r="AH293" s="4"/>
      <c r="AI293" s="4"/>
      <c r="AJ293" s="4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</row>
    <row r="294" spans="1:69" x14ac:dyDescent="0.25">
      <c r="A294" s="20">
        <v>1613</v>
      </c>
      <c r="B294" t="s">
        <v>263</v>
      </c>
      <c r="C294" t="s">
        <v>2</v>
      </c>
      <c r="D294" t="s">
        <v>200</v>
      </c>
      <c r="E294" t="s">
        <v>425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15">
        <v>0.1</v>
      </c>
      <c r="P294" s="2">
        <v>0</v>
      </c>
      <c r="Q294" s="13">
        <v>0.3</v>
      </c>
      <c r="R294" s="15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0</v>
      </c>
      <c r="AD294" s="4">
        <f t="shared" si="4"/>
        <v>0</v>
      </c>
      <c r="AE294" t="s">
        <v>241</v>
      </c>
      <c r="AF294"/>
      <c r="AG294" s="18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</row>
    <row r="295" spans="1:69" s="35" customFormat="1" x14ac:dyDescent="0.25">
      <c r="A295" s="20">
        <v>1614</v>
      </c>
      <c r="B295" t="s">
        <v>263</v>
      </c>
      <c r="C295" t="s">
        <v>2</v>
      </c>
      <c r="D295" t="s">
        <v>200</v>
      </c>
      <c r="E295" t="s">
        <v>426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15">
        <v>0.1</v>
      </c>
      <c r="P295" s="2">
        <v>0</v>
      </c>
      <c r="Q295" s="13">
        <v>0.3</v>
      </c>
      <c r="R295" s="15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18">
        <v>0</v>
      </c>
      <c r="AB295" s="4">
        <v>0</v>
      </c>
      <c r="AC295" s="4"/>
      <c r="AD295" s="4">
        <f t="shared" si="4"/>
        <v>0</v>
      </c>
      <c r="AE295" t="s">
        <v>241</v>
      </c>
      <c r="AF295"/>
      <c r="AG295" s="18"/>
      <c r="AH295" s="4"/>
      <c r="AI295" s="4"/>
      <c r="AJ295" s="4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</row>
    <row r="296" spans="1:69" s="35" customFormat="1" x14ac:dyDescent="0.25">
      <c r="A296" s="20">
        <v>1615</v>
      </c>
      <c r="B296" t="s">
        <v>263</v>
      </c>
      <c r="C296" t="s">
        <v>2</v>
      </c>
      <c r="D296" t="s">
        <v>317</v>
      </c>
      <c r="E296" t="s">
        <v>427</v>
      </c>
      <c r="F296" s="2">
        <v>1406091000</v>
      </c>
      <c r="G296" s="2">
        <v>0</v>
      </c>
      <c r="H296" s="2">
        <v>1406091000</v>
      </c>
      <c r="I296" s="2">
        <v>4439623</v>
      </c>
      <c r="J296" s="2">
        <v>0</v>
      </c>
      <c r="K296" s="2">
        <v>4439623</v>
      </c>
      <c r="L296" s="2">
        <v>3877186.6</v>
      </c>
      <c r="M296" s="2">
        <v>0</v>
      </c>
      <c r="N296" s="2">
        <v>3877186.6</v>
      </c>
      <c r="O296" s="15">
        <v>0.1</v>
      </c>
      <c r="P296" s="2">
        <v>0</v>
      </c>
      <c r="Q296" s="13">
        <v>0.3</v>
      </c>
      <c r="R296" s="15">
        <v>0</v>
      </c>
      <c r="S296" s="2">
        <v>1163155.98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1163155.98</v>
      </c>
      <c r="AC296" s="4"/>
      <c r="AD296" s="4">
        <f t="shared" si="4"/>
        <v>1163155.98</v>
      </c>
      <c r="AE296" t="s">
        <v>326</v>
      </c>
      <c r="AG296" s="48"/>
      <c r="AH296" s="37"/>
      <c r="AI296" s="37"/>
      <c r="AJ296" s="37"/>
    </row>
    <row r="297" spans="1:69" x14ac:dyDescent="0.25">
      <c r="A297" s="20">
        <v>1618</v>
      </c>
      <c r="B297" t="s">
        <v>263</v>
      </c>
      <c r="C297" t="s">
        <v>2</v>
      </c>
      <c r="D297" t="s">
        <v>200</v>
      </c>
      <c r="E297" t="s">
        <v>430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15">
        <v>0.1</v>
      </c>
      <c r="P297" s="2">
        <v>0</v>
      </c>
      <c r="Q297" s="13">
        <v>0.3</v>
      </c>
      <c r="R297" s="15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0</v>
      </c>
      <c r="AD297" s="4">
        <f t="shared" si="4"/>
        <v>0</v>
      </c>
      <c r="AE297" t="s">
        <v>184</v>
      </c>
      <c r="AF297"/>
      <c r="AG297" s="18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</row>
    <row r="298" spans="1:69" s="35" customFormat="1" x14ac:dyDescent="0.25">
      <c r="A298" s="20">
        <v>1621</v>
      </c>
      <c r="B298" t="s">
        <v>263</v>
      </c>
      <c r="C298" t="s">
        <v>2</v>
      </c>
      <c r="D298" t="s">
        <v>317</v>
      </c>
      <c r="E298" t="s">
        <v>431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15">
        <v>0.1</v>
      </c>
      <c r="P298" s="2">
        <v>0</v>
      </c>
      <c r="Q298" s="13">
        <v>0.3</v>
      </c>
      <c r="R298" s="15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18">
        <v>0</v>
      </c>
      <c r="AB298" s="4">
        <v>0</v>
      </c>
      <c r="AC298" s="4"/>
      <c r="AD298" s="4">
        <f t="shared" si="4"/>
        <v>0</v>
      </c>
      <c r="AE298" t="s">
        <v>326</v>
      </c>
      <c r="AF298"/>
      <c r="AG298" s="18"/>
      <c r="AH298" s="4"/>
      <c r="AI298" s="4"/>
      <c r="AJ298" s="4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</row>
    <row r="299" spans="1:69" s="39" customFormat="1" x14ac:dyDescent="0.25">
      <c r="A299" s="20">
        <v>1622</v>
      </c>
      <c r="B299" t="s">
        <v>263</v>
      </c>
      <c r="C299" t="s">
        <v>2</v>
      </c>
      <c r="D299" t="s">
        <v>284</v>
      </c>
      <c r="E299" t="s">
        <v>432</v>
      </c>
      <c r="F299" s="2">
        <v>8350234000</v>
      </c>
      <c r="G299" s="2">
        <v>0</v>
      </c>
      <c r="H299" s="2">
        <v>8350234000</v>
      </c>
      <c r="I299" s="2">
        <v>22187005</v>
      </c>
      <c r="J299" s="2">
        <v>0</v>
      </c>
      <c r="K299" s="2">
        <v>22187005</v>
      </c>
      <c r="L299" s="2">
        <v>18846911.399999999</v>
      </c>
      <c r="M299" s="2">
        <v>0</v>
      </c>
      <c r="N299" s="2">
        <v>18846911.399999999</v>
      </c>
      <c r="O299" s="15">
        <v>0.1</v>
      </c>
      <c r="P299" s="2">
        <v>0</v>
      </c>
      <c r="Q299" s="13">
        <v>0.3</v>
      </c>
      <c r="R299" s="15">
        <v>0</v>
      </c>
      <c r="S299" s="2">
        <v>5654073.4199999999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5654073.4199999999</v>
      </c>
      <c r="AC299" s="4"/>
      <c r="AD299" s="4">
        <f t="shared" si="4"/>
        <v>5654073.4199999999</v>
      </c>
      <c r="AE299" t="s">
        <v>192</v>
      </c>
      <c r="AF299"/>
      <c r="AG299" s="18"/>
      <c r="AH299" s="4"/>
      <c r="AI299" s="4"/>
      <c r="AJ299" s="4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</row>
    <row r="300" spans="1:69" x14ac:dyDescent="0.25">
      <c r="A300" s="20">
        <v>1623</v>
      </c>
      <c r="B300" t="s">
        <v>263</v>
      </c>
      <c r="C300" t="s">
        <v>2</v>
      </c>
      <c r="D300" t="s">
        <v>317</v>
      </c>
      <c r="E300" t="s">
        <v>433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15">
        <v>0.1</v>
      </c>
      <c r="P300" s="2">
        <v>0</v>
      </c>
      <c r="Q300" s="13">
        <v>0.3</v>
      </c>
      <c r="R300" s="15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0</v>
      </c>
      <c r="AD300" s="4">
        <f t="shared" si="4"/>
        <v>0</v>
      </c>
      <c r="AE300" t="s">
        <v>326</v>
      </c>
      <c r="AF300"/>
      <c r="AG300" s="18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</row>
    <row r="301" spans="1:69" s="34" customFormat="1" x14ac:dyDescent="0.25">
      <c r="A301" s="70">
        <v>1624</v>
      </c>
      <c r="B301" s="34" t="s">
        <v>264</v>
      </c>
      <c r="C301" s="34" t="s">
        <v>2</v>
      </c>
      <c r="D301" s="34" t="s">
        <v>317</v>
      </c>
      <c r="E301" s="34" t="s">
        <v>434</v>
      </c>
      <c r="F301" s="71">
        <v>1747287000</v>
      </c>
      <c r="G301" s="71">
        <v>0</v>
      </c>
      <c r="H301" s="71">
        <v>1747287000</v>
      </c>
      <c r="I301" s="71">
        <v>5633641</v>
      </c>
      <c r="J301" s="71">
        <v>0</v>
      </c>
      <c r="K301" s="71">
        <v>5633641</v>
      </c>
      <c r="L301" s="71">
        <v>4934726.2</v>
      </c>
      <c r="M301" s="71">
        <v>0</v>
      </c>
      <c r="N301" s="71">
        <v>4934726.2</v>
      </c>
      <c r="O301" s="72">
        <v>0</v>
      </c>
      <c r="P301" s="71">
        <v>0</v>
      </c>
      <c r="Q301" s="73">
        <v>0</v>
      </c>
      <c r="R301" s="72">
        <v>0</v>
      </c>
      <c r="S301" s="71">
        <v>0</v>
      </c>
      <c r="T301" s="71">
        <v>0</v>
      </c>
      <c r="U301" s="71">
        <v>0</v>
      </c>
      <c r="V301" s="71">
        <v>0</v>
      </c>
      <c r="W301" s="71">
        <v>0</v>
      </c>
      <c r="X301" s="71">
        <v>0</v>
      </c>
      <c r="Y301" s="71">
        <v>0</v>
      </c>
      <c r="Z301" s="71">
        <v>0</v>
      </c>
      <c r="AA301" s="74">
        <v>0</v>
      </c>
      <c r="AB301" s="75">
        <v>0</v>
      </c>
      <c r="AC301" s="75">
        <v>4000000</v>
      </c>
      <c r="AD301" s="75">
        <f t="shared" si="4"/>
        <v>4000000</v>
      </c>
      <c r="AE301" s="34" t="s">
        <v>325</v>
      </c>
      <c r="AG301" s="74"/>
      <c r="AH301" s="75"/>
      <c r="AI301" s="75"/>
      <c r="AJ301" s="75"/>
    </row>
    <row r="302" spans="1:69" s="32" customFormat="1" x14ac:dyDescent="0.25">
      <c r="A302" s="20">
        <v>1625</v>
      </c>
      <c r="B302" t="s">
        <v>263</v>
      </c>
      <c r="C302" t="s">
        <v>2</v>
      </c>
      <c r="D302" t="s">
        <v>200</v>
      </c>
      <c r="E302" t="s">
        <v>435</v>
      </c>
      <c r="F302" s="2">
        <v>82113684000</v>
      </c>
      <c r="G302" s="2">
        <v>0</v>
      </c>
      <c r="H302" s="2">
        <v>82113684000</v>
      </c>
      <c r="I302" s="2">
        <v>129254789</v>
      </c>
      <c r="J302" s="2">
        <v>0</v>
      </c>
      <c r="K302" s="2">
        <v>129254789</v>
      </c>
      <c r="L302" s="2">
        <v>96409315.400000006</v>
      </c>
      <c r="M302" s="2">
        <v>0</v>
      </c>
      <c r="N302" s="2">
        <v>96409315.400000006</v>
      </c>
      <c r="O302" s="15">
        <v>0.1</v>
      </c>
      <c r="P302" s="2">
        <v>0</v>
      </c>
      <c r="Q302" s="13">
        <v>0.3</v>
      </c>
      <c r="R302" s="15">
        <v>0</v>
      </c>
      <c r="S302" s="2">
        <v>28922794.620000001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28922794.620000001</v>
      </c>
      <c r="AC302" s="4"/>
      <c r="AD302" s="4">
        <f t="shared" si="4"/>
        <v>28922794.620000001</v>
      </c>
      <c r="AE302" t="s">
        <v>184</v>
      </c>
      <c r="AF302"/>
      <c r="AG302" s="18"/>
      <c r="AH302" s="4"/>
      <c r="AI302" s="4"/>
      <c r="AJ302" s="4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</row>
    <row r="303" spans="1:69" x14ac:dyDescent="0.25">
      <c r="A303" s="20">
        <v>1626</v>
      </c>
      <c r="B303" t="s">
        <v>263</v>
      </c>
      <c r="C303" t="s">
        <v>2</v>
      </c>
      <c r="D303" t="s">
        <v>200</v>
      </c>
      <c r="E303" t="s">
        <v>436</v>
      </c>
      <c r="F303" s="2">
        <v>2764274000</v>
      </c>
      <c r="G303" s="2">
        <v>0</v>
      </c>
      <c r="H303" s="2">
        <v>2764274000</v>
      </c>
      <c r="I303" s="2">
        <v>8966911</v>
      </c>
      <c r="J303" s="2">
        <v>0</v>
      </c>
      <c r="K303" s="2">
        <v>8966911</v>
      </c>
      <c r="L303" s="2">
        <v>7861201.4000000004</v>
      </c>
      <c r="M303" s="2">
        <v>0</v>
      </c>
      <c r="N303" s="2">
        <v>7861201.4000000004</v>
      </c>
      <c r="O303" s="15">
        <v>0.1</v>
      </c>
      <c r="P303" s="2">
        <v>0</v>
      </c>
      <c r="Q303" s="13">
        <v>0.3</v>
      </c>
      <c r="R303" s="15">
        <v>0</v>
      </c>
      <c r="S303" s="2">
        <v>2358360.42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2358360.42</v>
      </c>
      <c r="AD303" s="4">
        <f t="shared" si="4"/>
        <v>2358360.42</v>
      </c>
      <c r="AE303" t="s">
        <v>241</v>
      </c>
      <c r="AF303"/>
      <c r="AG303" s="18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</row>
    <row r="304" spans="1:69" x14ac:dyDescent="0.25">
      <c r="A304" s="20">
        <v>1627</v>
      </c>
      <c r="B304" t="s">
        <v>263</v>
      </c>
      <c r="C304" t="s">
        <v>2</v>
      </c>
      <c r="D304" t="s">
        <v>284</v>
      </c>
      <c r="E304" t="s">
        <v>437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192</v>
      </c>
      <c r="AF304"/>
      <c r="AG304" s="18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</row>
    <row r="305" spans="1:69" x14ac:dyDescent="0.25">
      <c r="A305" s="20">
        <v>1629</v>
      </c>
      <c r="B305" t="s">
        <v>263</v>
      </c>
      <c r="C305" t="s">
        <v>2</v>
      </c>
      <c r="D305" t="s">
        <v>284</v>
      </c>
      <c r="E305" t="s">
        <v>438</v>
      </c>
      <c r="F305" s="2">
        <v>607775000</v>
      </c>
      <c r="G305" s="2">
        <v>0</v>
      </c>
      <c r="H305" s="2">
        <v>607775000</v>
      </c>
      <c r="I305" s="2">
        <v>2068214</v>
      </c>
      <c r="J305" s="2">
        <v>0</v>
      </c>
      <c r="K305" s="2">
        <v>2068214</v>
      </c>
      <c r="L305" s="2">
        <v>1825104</v>
      </c>
      <c r="M305" s="2">
        <v>0</v>
      </c>
      <c r="N305" s="2">
        <v>1825104</v>
      </c>
      <c r="O305" s="15">
        <v>0.1</v>
      </c>
      <c r="P305" s="2">
        <v>0</v>
      </c>
      <c r="Q305" s="13">
        <v>0.3</v>
      </c>
      <c r="R305" s="15">
        <v>0</v>
      </c>
      <c r="S305" s="2">
        <v>547531.19999999995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547531.19999999995</v>
      </c>
      <c r="AD305" s="4">
        <f t="shared" si="4"/>
        <v>547531.19999999995</v>
      </c>
      <c r="AE305" t="s">
        <v>87</v>
      </c>
      <c r="AF305"/>
      <c r="AG305" s="18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</row>
    <row r="306" spans="1:69" s="38" customFormat="1" x14ac:dyDescent="0.25">
      <c r="A306" s="20">
        <v>1630</v>
      </c>
      <c r="B306" t="s">
        <v>263</v>
      </c>
      <c r="C306" t="s">
        <v>2</v>
      </c>
      <c r="D306" t="s">
        <v>284</v>
      </c>
      <c r="E306" t="s">
        <v>272</v>
      </c>
      <c r="F306" s="2">
        <v>92279000</v>
      </c>
      <c r="G306" s="2">
        <v>0</v>
      </c>
      <c r="H306" s="2">
        <v>92279000</v>
      </c>
      <c r="I306" s="2">
        <v>322977</v>
      </c>
      <c r="J306" s="2">
        <v>0</v>
      </c>
      <c r="K306" s="2">
        <v>322977</v>
      </c>
      <c r="L306" s="2">
        <v>286065.40000000002</v>
      </c>
      <c r="M306" s="2">
        <v>0</v>
      </c>
      <c r="N306" s="2">
        <v>286065.40000000002</v>
      </c>
      <c r="O306" s="15">
        <v>0.1</v>
      </c>
      <c r="P306" s="2">
        <v>0</v>
      </c>
      <c r="Q306" s="13">
        <v>0.3</v>
      </c>
      <c r="R306" s="15">
        <v>0</v>
      </c>
      <c r="S306" s="2">
        <v>85819.62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18">
        <v>0</v>
      </c>
      <c r="AB306" s="4">
        <v>85819.62</v>
      </c>
      <c r="AC306" s="4"/>
      <c r="AD306" s="4">
        <f t="shared" si="4"/>
        <v>85819.62</v>
      </c>
      <c r="AE306" t="s">
        <v>87</v>
      </c>
      <c r="AF306"/>
      <c r="AG306" s="18"/>
      <c r="AH306" s="4"/>
      <c r="AI306" s="4"/>
      <c r="AJ306" s="4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</row>
    <row r="307" spans="1:69" s="32" customFormat="1" x14ac:dyDescent="0.25">
      <c r="A307" s="20">
        <v>1631</v>
      </c>
      <c r="B307" t="s">
        <v>263</v>
      </c>
      <c r="C307" t="s">
        <v>2</v>
      </c>
      <c r="D307" t="s">
        <v>284</v>
      </c>
      <c r="E307" t="s">
        <v>439</v>
      </c>
      <c r="F307" s="2">
        <v>334866000</v>
      </c>
      <c r="G307" s="2">
        <v>0</v>
      </c>
      <c r="H307" s="2">
        <v>334866000</v>
      </c>
      <c r="I307" s="2">
        <v>1172039</v>
      </c>
      <c r="J307" s="2">
        <v>0</v>
      </c>
      <c r="K307" s="2">
        <v>1172039</v>
      </c>
      <c r="L307" s="2">
        <v>1038092.6</v>
      </c>
      <c r="M307" s="2">
        <v>0</v>
      </c>
      <c r="N307" s="2">
        <v>1038092.6</v>
      </c>
      <c r="O307" s="15">
        <v>0.1</v>
      </c>
      <c r="P307" s="2">
        <v>0</v>
      </c>
      <c r="Q307" s="13">
        <v>0.3</v>
      </c>
      <c r="R307" s="15">
        <v>0</v>
      </c>
      <c r="S307" s="2">
        <v>311427.78000000003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311427.78000000003</v>
      </c>
      <c r="AC307" s="4"/>
      <c r="AD307" s="4">
        <f t="shared" si="4"/>
        <v>311427.78000000003</v>
      </c>
      <c r="AE307" t="s">
        <v>87</v>
      </c>
      <c r="AG307" s="49"/>
      <c r="AH307" s="33"/>
      <c r="AI307" s="33"/>
      <c r="AJ307" s="33"/>
    </row>
    <row r="308" spans="1:69" x14ac:dyDescent="0.25">
      <c r="A308" s="20">
        <v>1632</v>
      </c>
      <c r="B308" t="s">
        <v>263</v>
      </c>
      <c r="C308" t="s">
        <v>2</v>
      </c>
      <c r="D308" t="s">
        <v>283</v>
      </c>
      <c r="E308" t="s">
        <v>440</v>
      </c>
      <c r="F308" s="2">
        <v>5055127000</v>
      </c>
      <c r="G308" s="2">
        <v>0</v>
      </c>
      <c r="H308" s="2">
        <v>5055127000</v>
      </c>
      <c r="I308" s="2">
        <v>11074227</v>
      </c>
      <c r="J308" s="2">
        <v>0</v>
      </c>
      <c r="K308" s="2">
        <v>11074227</v>
      </c>
      <c r="L308" s="2">
        <v>9052176.1999999993</v>
      </c>
      <c r="M308" s="2">
        <v>0</v>
      </c>
      <c r="N308" s="2">
        <v>9052176.1999999993</v>
      </c>
      <c r="O308" s="15">
        <v>0.1</v>
      </c>
      <c r="P308" s="2">
        <v>0</v>
      </c>
      <c r="Q308" s="13">
        <v>0.3</v>
      </c>
      <c r="R308" s="15">
        <v>0</v>
      </c>
      <c r="S308" s="2">
        <v>2715652.86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2715652.86</v>
      </c>
      <c r="AD308" s="4">
        <f t="shared" si="4"/>
        <v>2715652.86</v>
      </c>
      <c r="AE308" t="s">
        <v>95</v>
      </c>
      <c r="AF308"/>
      <c r="AG308" s="1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</row>
    <row r="309" spans="1:69" s="35" customFormat="1" x14ac:dyDescent="0.25">
      <c r="A309" s="20">
        <v>1633</v>
      </c>
      <c r="B309" t="s">
        <v>263</v>
      </c>
      <c r="C309" t="s">
        <v>2</v>
      </c>
      <c r="D309" t="s">
        <v>200</v>
      </c>
      <c r="E309" t="s">
        <v>441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15">
        <v>0.1</v>
      </c>
      <c r="P309" s="2">
        <v>0</v>
      </c>
      <c r="Q309" s="13">
        <v>0.3</v>
      </c>
      <c r="R309" s="15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0</v>
      </c>
      <c r="AC309" s="4"/>
      <c r="AD309" s="4">
        <f t="shared" si="4"/>
        <v>0</v>
      </c>
      <c r="AE309" t="s">
        <v>241</v>
      </c>
      <c r="AG309" s="48"/>
      <c r="AH309" s="37"/>
      <c r="AI309" s="37"/>
      <c r="AJ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</row>
    <row r="310" spans="1:69" s="32" customFormat="1" x14ac:dyDescent="0.25">
      <c r="A310" s="20">
        <v>1637</v>
      </c>
      <c r="B310" t="s">
        <v>263</v>
      </c>
      <c r="C310" t="s">
        <v>2</v>
      </c>
      <c r="D310" t="s">
        <v>284</v>
      </c>
      <c r="E310" t="s">
        <v>443</v>
      </c>
      <c r="F310" s="2">
        <v>765563000</v>
      </c>
      <c r="G310" s="2">
        <v>0</v>
      </c>
      <c r="H310" s="2">
        <v>765563000</v>
      </c>
      <c r="I310" s="2">
        <v>2224676</v>
      </c>
      <c r="J310" s="2">
        <v>0</v>
      </c>
      <c r="K310" s="2">
        <v>2224676</v>
      </c>
      <c r="L310" s="2">
        <v>1918450.8</v>
      </c>
      <c r="M310" s="2">
        <v>0</v>
      </c>
      <c r="N310" s="2">
        <v>1918450.8</v>
      </c>
      <c r="O310" s="15">
        <v>0.1</v>
      </c>
      <c r="P310" s="2">
        <v>0</v>
      </c>
      <c r="Q310" s="13">
        <v>0.3</v>
      </c>
      <c r="R310" s="15">
        <v>0</v>
      </c>
      <c r="S310" s="2">
        <v>575535.24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575535.24</v>
      </c>
      <c r="AC310" s="4"/>
      <c r="AD310" s="4">
        <f t="shared" si="4"/>
        <v>575535.24</v>
      </c>
      <c r="AE310" t="s">
        <v>192</v>
      </c>
      <c r="AG310" s="49"/>
      <c r="AH310" s="33"/>
      <c r="AI310" s="33"/>
      <c r="AJ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</row>
    <row r="311" spans="1:69" x14ac:dyDescent="0.25">
      <c r="A311" s="20">
        <v>1638</v>
      </c>
      <c r="B311" t="s">
        <v>263</v>
      </c>
      <c r="C311" t="s">
        <v>2</v>
      </c>
      <c r="D311" t="s">
        <v>317</v>
      </c>
      <c r="E311" t="s">
        <v>444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15">
        <v>0.1</v>
      </c>
      <c r="P311" s="2">
        <v>0</v>
      </c>
      <c r="Q311" s="13">
        <v>0.3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326</v>
      </c>
      <c r="AF311"/>
      <c r="AG311" s="18"/>
      <c r="AK311"/>
      <c r="AL311"/>
      <c r="AM311"/>
      <c r="AN311"/>
    </row>
    <row r="312" spans="1:69" x14ac:dyDescent="0.25">
      <c r="A312" s="20">
        <v>1639</v>
      </c>
      <c r="B312" t="s">
        <v>263</v>
      </c>
      <c r="C312" t="s">
        <v>2</v>
      </c>
      <c r="D312" t="s">
        <v>200</v>
      </c>
      <c r="E312" t="s">
        <v>445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15">
        <v>0.1</v>
      </c>
      <c r="P312" s="2">
        <v>0</v>
      </c>
      <c r="Q312" s="13">
        <v>0.3</v>
      </c>
      <c r="R312" s="15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0</v>
      </c>
      <c r="AD312" s="4">
        <f t="shared" si="4"/>
        <v>0</v>
      </c>
      <c r="AE312" t="s">
        <v>241</v>
      </c>
      <c r="AF312"/>
      <c r="AG312" s="18"/>
      <c r="AK312"/>
      <c r="AL312"/>
      <c r="AM312"/>
      <c r="AN312"/>
    </row>
    <row r="313" spans="1:69" s="35" customFormat="1" x14ac:dyDescent="0.25">
      <c r="A313" s="20">
        <v>1640</v>
      </c>
      <c r="B313" t="s">
        <v>263</v>
      </c>
      <c r="C313" t="s">
        <v>2</v>
      </c>
      <c r="D313" t="s">
        <v>200</v>
      </c>
      <c r="E313" t="s">
        <v>446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15">
        <v>0.1</v>
      </c>
      <c r="P313" s="2">
        <v>0</v>
      </c>
      <c r="Q313" s="13">
        <v>0.3</v>
      </c>
      <c r="R313" s="15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0</v>
      </c>
      <c r="AC313" s="4"/>
      <c r="AD313" s="4">
        <f t="shared" si="4"/>
        <v>0</v>
      </c>
      <c r="AE313" t="s">
        <v>241</v>
      </c>
      <c r="AF313"/>
      <c r="AG313" s="18"/>
      <c r="AH313" s="4"/>
      <c r="AI313" s="4"/>
      <c r="AJ313" s="4"/>
      <c r="AK313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</row>
    <row r="314" spans="1:69" s="34" customFormat="1" x14ac:dyDescent="0.25">
      <c r="A314" s="70">
        <v>1641</v>
      </c>
      <c r="B314" s="34" t="s">
        <v>264</v>
      </c>
      <c r="C314" s="34" t="s">
        <v>2</v>
      </c>
      <c r="D314" s="34" t="s">
        <v>369</v>
      </c>
      <c r="E314" s="34" t="s">
        <v>447</v>
      </c>
      <c r="F314" s="71">
        <v>8038750000</v>
      </c>
      <c r="G314" s="71">
        <v>0</v>
      </c>
      <c r="H314" s="71">
        <v>8038750000</v>
      </c>
      <c r="I314" s="71">
        <v>20244872</v>
      </c>
      <c r="J314" s="71">
        <v>0</v>
      </c>
      <c r="K314" s="71">
        <v>20244872</v>
      </c>
      <c r="L314" s="71">
        <v>17029372</v>
      </c>
      <c r="M314" s="71">
        <v>0</v>
      </c>
      <c r="N314" s="71">
        <v>17029372</v>
      </c>
      <c r="O314" s="72">
        <v>0.1</v>
      </c>
      <c r="P314" s="71">
        <v>0</v>
      </c>
      <c r="Q314" s="73">
        <v>0.1</v>
      </c>
      <c r="R314" s="72">
        <v>0</v>
      </c>
      <c r="S314" s="71">
        <v>1702937.2</v>
      </c>
      <c r="T314" s="71">
        <v>1000000</v>
      </c>
      <c r="U314" s="71">
        <v>0</v>
      </c>
      <c r="V314" s="71">
        <v>0</v>
      </c>
      <c r="W314" s="71">
        <v>0</v>
      </c>
      <c r="X314" s="71">
        <v>0</v>
      </c>
      <c r="Y314" s="71">
        <v>0</v>
      </c>
      <c r="Z314" s="71">
        <v>0</v>
      </c>
      <c r="AA314" s="74">
        <v>0</v>
      </c>
      <c r="AB314" s="75">
        <v>2702937.2</v>
      </c>
      <c r="AC314" s="75">
        <v>4000000</v>
      </c>
      <c r="AD314" s="75">
        <f t="shared" si="4"/>
        <v>6702937.2000000002</v>
      </c>
      <c r="AE314" s="34" t="s">
        <v>442</v>
      </c>
      <c r="AG314" s="74"/>
      <c r="AH314" s="75"/>
      <c r="AI314" s="75"/>
      <c r="AJ314" s="75"/>
      <c r="AM314" s="75"/>
      <c r="AN314" s="75"/>
      <c r="AO314" s="75"/>
      <c r="AP314" s="75"/>
      <c r="AQ314" s="75"/>
      <c r="AR314" s="75"/>
      <c r="AS314" s="75"/>
      <c r="AT314" s="75"/>
      <c r="AU314" s="75"/>
      <c r="AV314" s="75"/>
      <c r="AW314" s="75"/>
      <c r="AX314" s="75"/>
      <c r="AY314" s="75"/>
      <c r="AZ314" s="75"/>
      <c r="BA314" s="75"/>
      <c r="BB314" s="75"/>
      <c r="BC314" s="75"/>
    </row>
    <row r="315" spans="1:69" x14ac:dyDescent="0.25">
      <c r="A315" s="20">
        <v>1642</v>
      </c>
      <c r="B315" t="s">
        <v>263</v>
      </c>
      <c r="C315" t="s">
        <v>2</v>
      </c>
      <c r="D315" t="s">
        <v>317</v>
      </c>
      <c r="E315" t="s">
        <v>448</v>
      </c>
      <c r="F315" s="2">
        <v>3661973000</v>
      </c>
      <c r="G315" s="2">
        <v>0</v>
      </c>
      <c r="H315" s="2">
        <v>3661973000</v>
      </c>
      <c r="I315" s="2">
        <v>11551077</v>
      </c>
      <c r="J315" s="2">
        <v>0</v>
      </c>
      <c r="K315" s="2">
        <v>11551077</v>
      </c>
      <c r="L315" s="2">
        <v>10086287.800000001</v>
      </c>
      <c r="M315" s="2">
        <v>0</v>
      </c>
      <c r="N315" s="2">
        <v>10086287.800000001</v>
      </c>
      <c r="O315" s="15">
        <v>0.1</v>
      </c>
      <c r="P315" s="2">
        <v>0</v>
      </c>
      <c r="Q315" s="13">
        <v>0.3</v>
      </c>
      <c r="R315" s="15">
        <v>0</v>
      </c>
      <c r="S315" s="2">
        <v>3025886.34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3025886.34</v>
      </c>
      <c r="AD315" s="4">
        <f t="shared" si="4"/>
        <v>3025886.34</v>
      </c>
      <c r="AE315" t="s">
        <v>326</v>
      </c>
      <c r="AF315"/>
      <c r="AG315" s="18"/>
      <c r="AK315"/>
      <c r="AL315" s="42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</row>
    <row r="316" spans="1:69" x14ac:dyDescent="0.25">
      <c r="A316" s="20">
        <v>1643</v>
      </c>
      <c r="B316" t="s">
        <v>263</v>
      </c>
      <c r="C316" t="s">
        <v>2</v>
      </c>
      <c r="D316" t="s">
        <v>369</v>
      </c>
      <c r="E316" t="s">
        <v>449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412</v>
      </c>
      <c r="AF316"/>
      <c r="AG316" s="18"/>
      <c r="AK316"/>
      <c r="AL316"/>
    </row>
    <row r="317" spans="1:69" s="32" customFormat="1" x14ac:dyDescent="0.25">
      <c r="A317" s="20">
        <v>1646</v>
      </c>
      <c r="B317" t="s">
        <v>263</v>
      </c>
      <c r="C317" t="s">
        <v>2</v>
      </c>
      <c r="D317" t="s">
        <v>369</v>
      </c>
      <c r="E317" t="s">
        <v>450</v>
      </c>
      <c r="F317" s="2">
        <v>2403077000</v>
      </c>
      <c r="G317" s="2">
        <v>0</v>
      </c>
      <c r="H317" s="2">
        <v>2403077000</v>
      </c>
      <c r="I317" s="2">
        <v>7483374</v>
      </c>
      <c r="J317" s="2">
        <v>0</v>
      </c>
      <c r="K317" s="2">
        <v>7483374</v>
      </c>
      <c r="L317" s="2">
        <v>6522143.2000000002</v>
      </c>
      <c r="M317" s="2">
        <v>0</v>
      </c>
      <c r="N317" s="2">
        <v>6522143.2000000002</v>
      </c>
      <c r="O317" s="15">
        <v>0.1</v>
      </c>
      <c r="P317" s="2">
        <v>0</v>
      </c>
      <c r="Q317" s="13">
        <v>0.3</v>
      </c>
      <c r="R317" s="15">
        <v>0</v>
      </c>
      <c r="S317" s="2">
        <v>1956642.96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1956642.96</v>
      </c>
      <c r="AC317" s="4"/>
      <c r="AD317" s="4">
        <f t="shared" si="4"/>
        <v>1956642.96</v>
      </c>
      <c r="AE317" t="s">
        <v>442</v>
      </c>
      <c r="AF317"/>
      <c r="AG317" s="18"/>
      <c r="AH317" s="4"/>
      <c r="AI317" s="4"/>
      <c r="AJ317" s="4"/>
      <c r="AK317"/>
      <c r="AL317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</row>
    <row r="318" spans="1:69" s="32" customFormat="1" x14ac:dyDescent="0.25">
      <c r="A318" s="20">
        <v>1647</v>
      </c>
      <c r="B318" t="s">
        <v>263</v>
      </c>
      <c r="C318" t="s">
        <v>2</v>
      </c>
      <c r="D318" t="s">
        <v>538</v>
      </c>
      <c r="E318" t="s">
        <v>453</v>
      </c>
      <c r="F318" s="2">
        <v>325210000</v>
      </c>
      <c r="G318" s="2">
        <v>325210000</v>
      </c>
      <c r="H318" s="2">
        <v>0</v>
      </c>
      <c r="I318" s="2">
        <v>1138237</v>
      </c>
      <c r="J318" s="2">
        <v>1138237</v>
      </c>
      <c r="K318" s="2">
        <v>0</v>
      </c>
      <c r="L318" s="2">
        <v>1008153</v>
      </c>
      <c r="M318" s="2">
        <v>1008153</v>
      </c>
      <c r="N318" s="2">
        <v>0</v>
      </c>
      <c r="O318" s="15">
        <v>0.1</v>
      </c>
      <c r="P318" s="2">
        <v>100815.3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100815.3</v>
      </c>
      <c r="AC318" s="4"/>
      <c r="AD318" s="4">
        <f t="shared" si="4"/>
        <v>100815.3</v>
      </c>
      <c r="AE318" t="s">
        <v>107</v>
      </c>
      <c r="AF318"/>
      <c r="AG318" s="18"/>
      <c r="AH318" s="4"/>
      <c r="AI318" s="4"/>
      <c r="AJ318" s="4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</row>
    <row r="319" spans="1:69" s="40" customFormat="1" x14ac:dyDescent="0.25">
      <c r="A319" s="20">
        <v>1648</v>
      </c>
      <c r="B319" t="s">
        <v>263</v>
      </c>
      <c r="C319" t="s">
        <v>2</v>
      </c>
      <c r="D319" t="s">
        <v>4</v>
      </c>
      <c r="E319" t="s">
        <v>451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15">
        <v>0.1</v>
      </c>
      <c r="P319" s="2">
        <v>0</v>
      </c>
      <c r="Q319" s="13">
        <v>0.3</v>
      </c>
      <c r="R319" s="15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0</v>
      </c>
      <c r="AC319" s="4"/>
      <c r="AD319" s="4">
        <f t="shared" si="4"/>
        <v>0</v>
      </c>
      <c r="AE319" t="s">
        <v>41</v>
      </c>
      <c r="AF319"/>
      <c r="AG319" s="18"/>
      <c r="AH319" s="4"/>
      <c r="AI319" s="4"/>
      <c r="AJ319" s="4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</row>
    <row r="320" spans="1:69" x14ac:dyDescent="0.25">
      <c r="A320" s="20">
        <v>1650</v>
      </c>
      <c r="B320" t="s">
        <v>264</v>
      </c>
      <c r="C320" t="s">
        <v>2</v>
      </c>
      <c r="D320" t="s">
        <v>283</v>
      </c>
      <c r="E320" t="s">
        <v>454</v>
      </c>
      <c r="F320" s="2">
        <v>11236384000</v>
      </c>
      <c r="G320" s="2">
        <v>0</v>
      </c>
      <c r="H320" s="2">
        <v>11236384000</v>
      </c>
      <c r="I320" s="2">
        <v>21528589</v>
      </c>
      <c r="J320" s="2">
        <v>0</v>
      </c>
      <c r="K320" s="2">
        <v>21528589</v>
      </c>
      <c r="L320" s="2">
        <v>17034035.399999999</v>
      </c>
      <c r="M320" s="2">
        <v>0</v>
      </c>
      <c r="N320" s="2">
        <v>17034035.399999999</v>
      </c>
      <c r="O320" s="15">
        <v>0.1</v>
      </c>
      <c r="P320" s="2">
        <v>0</v>
      </c>
      <c r="Q320" s="13">
        <v>0.1</v>
      </c>
      <c r="R320" s="15">
        <v>0</v>
      </c>
      <c r="S320" s="2">
        <v>1703403.54</v>
      </c>
      <c r="T320" s="2">
        <v>1000000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2703403.54</v>
      </c>
      <c r="AD320" s="4">
        <f t="shared" si="4"/>
        <v>2703403.54</v>
      </c>
      <c r="AE320" t="s">
        <v>429</v>
      </c>
      <c r="AF320"/>
      <c r="AG320" s="18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</row>
    <row r="321" spans="1:69" x14ac:dyDescent="0.25">
      <c r="A321" s="20">
        <v>1651</v>
      </c>
      <c r="B321" t="s">
        <v>263</v>
      </c>
      <c r="C321" t="s">
        <v>2</v>
      </c>
      <c r="D321" t="s">
        <v>369</v>
      </c>
      <c r="E321" t="s">
        <v>455</v>
      </c>
      <c r="F321" s="2">
        <v>19727971000</v>
      </c>
      <c r="G321" s="2">
        <v>0</v>
      </c>
      <c r="H321" s="2">
        <v>19727971000</v>
      </c>
      <c r="I321" s="2">
        <v>32830678</v>
      </c>
      <c r="J321" s="2">
        <v>0</v>
      </c>
      <c r="K321" s="2">
        <v>32830678</v>
      </c>
      <c r="L321" s="2">
        <v>24939489.600000001</v>
      </c>
      <c r="M321" s="2">
        <v>0</v>
      </c>
      <c r="N321" s="2">
        <v>24939489.600000001</v>
      </c>
      <c r="O321" s="15">
        <v>0.1</v>
      </c>
      <c r="P321" s="2">
        <v>0</v>
      </c>
      <c r="Q321" s="13">
        <v>0.3</v>
      </c>
      <c r="R321" s="15">
        <v>0</v>
      </c>
      <c r="S321" s="2">
        <v>7481846.8799999999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7481846.8799999999</v>
      </c>
      <c r="AD321" s="4">
        <f t="shared" si="4"/>
        <v>7481846.8799999999</v>
      </c>
      <c r="AE321" t="s">
        <v>442</v>
      </c>
      <c r="AF321"/>
      <c r="AG321" s="18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</row>
    <row r="322" spans="1:69" s="35" customFormat="1" x14ac:dyDescent="0.25">
      <c r="A322" s="20">
        <v>1652</v>
      </c>
      <c r="B322" t="s">
        <v>263</v>
      </c>
      <c r="C322" t="s">
        <v>2</v>
      </c>
      <c r="D322" t="s">
        <v>369</v>
      </c>
      <c r="E322" t="s">
        <v>456</v>
      </c>
      <c r="F322" s="2">
        <v>13086204000</v>
      </c>
      <c r="G322" s="2">
        <v>473910000</v>
      </c>
      <c r="H322" s="2">
        <v>12612294000</v>
      </c>
      <c r="I322" s="2">
        <v>20363450</v>
      </c>
      <c r="J322" s="2">
        <v>1184776</v>
      </c>
      <c r="K322" s="2">
        <v>19178674</v>
      </c>
      <c r="L322" s="2">
        <v>15128968.4</v>
      </c>
      <c r="M322" s="2">
        <v>995212</v>
      </c>
      <c r="N322" s="2">
        <v>14133756.4</v>
      </c>
      <c r="O322" s="15">
        <v>0.1</v>
      </c>
      <c r="P322" s="2">
        <v>99521.2</v>
      </c>
      <c r="Q322" s="13">
        <v>0.3</v>
      </c>
      <c r="R322" s="15">
        <v>0</v>
      </c>
      <c r="S322" s="2">
        <v>4240126.92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4339648.12</v>
      </c>
      <c r="AC322" s="4"/>
      <c r="AD322" s="4">
        <f t="shared" si="4"/>
        <v>4339648.12</v>
      </c>
      <c r="AE322" t="s">
        <v>412</v>
      </c>
      <c r="AG322" s="48"/>
      <c r="AH322" s="37"/>
      <c r="AI322" s="37"/>
      <c r="AJ322" s="37"/>
    </row>
    <row r="323" spans="1:69" x14ac:dyDescent="0.25">
      <c r="A323" s="20">
        <v>1653</v>
      </c>
      <c r="B323" t="s">
        <v>263</v>
      </c>
      <c r="C323" t="s">
        <v>2</v>
      </c>
      <c r="D323" t="s">
        <v>284</v>
      </c>
      <c r="E323" t="s">
        <v>457</v>
      </c>
      <c r="F323" s="2">
        <v>99794000</v>
      </c>
      <c r="G323" s="2">
        <v>0</v>
      </c>
      <c r="H323" s="2">
        <v>99794000</v>
      </c>
      <c r="I323" s="2">
        <v>349283</v>
      </c>
      <c r="J323" s="2">
        <v>0</v>
      </c>
      <c r="K323" s="2">
        <v>349283</v>
      </c>
      <c r="L323" s="2">
        <v>309365.40000000002</v>
      </c>
      <c r="M323" s="2">
        <v>0</v>
      </c>
      <c r="N323" s="2">
        <v>309365.40000000002</v>
      </c>
      <c r="O323" s="15">
        <v>0.1</v>
      </c>
      <c r="P323" s="2">
        <v>0</v>
      </c>
      <c r="Q323" s="13">
        <v>0.3</v>
      </c>
      <c r="R323" s="15">
        <v>0</v>
      </c>
      <c r="S323" s="2">
        <v>92809.62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92809.62</v>
      </c>
      <c r="AD323" s="4">
        <f t="shared" ref="AD323:AD386" si="5">AB323+AC323</f>
        <v>92809.62</v>
      </c>
      <c r="AE323" t="s">
        <v>166</v>
      </c>
      <c r="AF323"/>
      <c r="AG323" s="18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</row>
    <row r="324" spans="1:69" s="35" customFormat="1" x14ac:dyDescent="0.25">
      <c r="A324" s="20">
        <v>1654</v>
      </c>
      <c r="B324" t="s">
        <v>263</v>
      </c>
      <c r="C324" t="s">
        <v>2</v>
      </c>
      <c r="D324" t="s">
        <v>200</v>
      </c>
      <c r="E324" t="s">
        <v>458</v>
      </c>
      <c r="F324" s="2">
        <v>6106979000</v>
      </c>
      <c r="G324" s="2">
        <v>0</v>
      </c>
      <c r="H324" s="2">
        <v>6106979000</v>
      </c>
      <c r="I324" s="2">
        <v>18010331</v>
      </c>
      <c r="J324" s="2">
        <v>0</v>
      </c>
      <c r="K324" s="2">
        <v>18010331</v>
      </c>
      <c r="L324" s="2">
        <v>15567539.4</v>
      </c>
      <c r="M324" s="2">
        <v>0</v>
      </c>
      <c r="N324" s="2">
        <v>15567539.4</v>
      </c>
      <c r="O324" s="15">
        <v>0.1</v>
      </c>
      <c r="P324" s="2">
        <v>0</v>
      </c>
      <c r="Q324" s="13">
        <v>0.3</v>
      </c>
      <c r="R324" s="15">
        <v>0</v>
      </c>
      <c r="S324" s="2">
        <v>4670261.82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4670261.82</v>
      </c>
      <c r="AC324" s="4"/>
      <c r="AD324" s="4">
        <f t="shared" si="5"/>
        <v>4670261.82</v>
      </c>
      <c r="AE324" t="s">
        <v>241</v>
      </c>
      <c r="AF324"/>
      <c r="AG324" s="18"/>
      <c r="AH324" s="4"/>
      <c r="AI324" s="4"/>
      <c r="AJ324" s="4"/>
      <c r="AK324"/>
    </row>
    <row r="325" spans="1:69" x14ac:dyDescent="0.25">
      <c r="A325" s="20">
        <v>1655</v>
      </c>
      <c r="B325" t="s">
        <v>263</v>
      </c>
      <c r="C325" t="s">
        <v>2</v>
      </c>
      <c r="D325" t="s">
        <v>8</v>
      </c>
      <c r="E325" t="s">
        <v>459</v>
      </c>
      <c r="F325" s="2">
        <v>338703000</v>
      </c>
      <c r="G325" s="2">
        <v>38295000</v>
      </c>
      <c r="H325" s="2">
        <v>300408000</v>
      </c>
      <c r="I325" s="2">
        <v>1185462</v>
      </c>
      <c r="J325" s="2">
        <v>134034</v>
      </c>
      <c r="K325" s="2">
        <v>1051428</v>
      </c>
      <c r="L325" s="2">
        <v>1049980.8</v>
      </c>
      <c r="M325" s="2">
        <v>118716</v>
      </c>
      <c r="N325" s="2">
        <v>931264.8</v>
      </c>
      <c r="O325" s="15">
        <v>0.1</v>
      </c>
      <c r="P325" s="2">
        <v>11871.6</v>
      </c>
      <c r="Q325" s="13">
        <v>0.3</v>
      </c>
      <c r="R325" s="15">
        <v>0</v>
      </c>
      <c r="S325" s="2">
        <v>279379.44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291251.03999999998</v>
      </c>
      <c r="AD325" s="4">
        <f t="shared" si="5"/>
        <v>291251.03999999998</v>
      </c>
      <c r="AE325" t="s">
        <v>33</v>
      </c>
      <c r="AF325"/>
      <c r="AG325" s="18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</row>
    <row r="326" spans="1:69" s="39" customFormat="1" x14ac:dyDescent="0.25">
      <c r="A326" s="20">
        <v>1656</v>
      </c>
      <c r="B326" t="s">
        <v>263</v>
      </c>
      <c r="C326" t="s">
        <v>2</v>
      </c>
      <c r="D326" t="s">
        <v>369</v>
      </c>
      <c r="E326" t="s">
        <v>460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15">
        <v>0.1</v>
      </c>
      <c r="P326" s="2">
        <v>0</v>
      </c>
      <c r="Q326" s="13">
        <v>0.3</v>
      </c>
      <c r="R326" s="15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0</v>
      </c>
      <c r="AC326" s="4"/>
      <c r="AD326" s="4">
        <f t="shared" si="5"/>
        <v>0</v>
      </c>
      <c r="AE326" t="s">
        <v>442</v>
      </c>
      <c r="AF326"/>
      <c r="AG326" s="18"/>
      <c r="AH326" s="4"/>
      <c r="AI326" s="4"/>
      <c r="AJ326" s="4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</row>
    <row r="327" spans="1:69" s="32" customFormat="1" x14ac:dyDescent="0.25">
      <c r="A327" s="20">
        <v>1658</v>
      </c>
      <c r="B327" t="s">
        <v>263</v>
      </c>
      <c r="C327" t="s">
        <v>9</v>
      </c>
      <c r="D327" t="s">
        <v>27</v>
      </c>
      <c r="E327" t="s">
        <v>461</v>
      </c>
      <c r="F327" s="2">
        <v>447721000</v>
      </c>
      <c r="G327" s="2">
        <v>0</v>
      </c>
      <c r="H327" s="2">
        <v>447721000</v>
      </c>
      <c r="I327" s="2">
        <v>1442076</v>
      </c>
      <c r="J327" s="2">
        <v>0</v>
      </c>
      <c r="K327" s="2">
        <v>1442076</v>
      </c>
      <c r="L327" s="2">
        <v>1262987.6000000001</v>
      </c>
      <c r="M327" s="2">
        <v>0</v>
      </c>
      <c r="N327" s="2">
        <v>1262987.6000000001</v>
      </c>
      <c r="O327" s="15">
        <v>0.1</v>
      </c>
      <c r="P327" s="2">
        <v>0</v>
      </c>
      <c r="Q327" s="13">
        <v>0.3</v>
      </c>
      <c r="R327" s="15">
        <v>0</v>
      </c>
      <c r="S327" s="2">
        <v>378896.28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378896.28</v>
      </c>
      <c r="AC327" s="4"/>
      <c r="AD327" s="4">
        <f t="shared" si="5"/>
        <v>378896.28</v>
      </c>
      <c r="AE327" t="s">
        <v>28</v>
      </c>
      <c r="AG327" s="49"/>
      <c r="AH327" s="33"/>
      <c r="AI327" s="33"/>
      <c r="AJ327" s="33"/>
    </row>
    <row r="328" spans="1:69" x14ac:dyDescent="0.25">
      <c r="A328" s="20">
        <v>1659</v>
      </c>
      <c r="B328" t="s">
        <v>263</v>
      </c>
      <c r="C328" t="s">
        <v>2</v>
      </c>
      <c r="D328" t="s">
        <v>284</v>
      </c>
      <c r="E328" t="s">
        <v>462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192</v>
      </c>
      <c r="AF328"/>
      <c r="AG328" s="18"/>
      <c r="AK328"/>
      <c r="AL328"/>
    </row>
    <row r="329" spans="1:69" x14ac:dyDescent="0.25">
      <c r="A329" s="20">
        <v>1660</v>
      </c>
      <c r="B329" t="s">
        <v>263</v>
      </c>
      <c r="C329" t="s">
        <v>2</v>
      </c>
      <c r="D329" t="s">
        <v>538</v>
      </c>
      <c r="E329" t="s">
        <v>463</v>
      </c>
      <c r="F329" s="2">
        <v>596574200</v>
      </c>
      <c r="G329" s="2">
        <v>0</v>
      </c>
      <c r="H329" s="2">
        <v>596574200</v>
      </c>
      <c r="I329" s="2">
        <v>2006520</v>
      </c>
      <c r="J329" s="2">
        <v>0</v>
      </c>
      <c r="K329" s="2">
        <v>2006520</v>
      </c>
      <c r="L329" s="2">
        <v>1767890.32</v>
      </c>
      <c r="M329" s="2">
        <v>0</v>
      </c>
      <c r="N329" s="2">
        <v>1767890.32</v>
      </c>
      <c r="O329" s="15">
        <v>0.1</v>
      </c>
      <c r="P329" s="2">
        <v>0</v>
      </c>
      <c r="Q329" s="13">
        <v>0.3</v>
      </c>
      <c r="R329" s="15">
        <v>0</v>
      </c>
      <c r="S329" s="2">
        <v>530367.09600000002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530367.09600000002</v>
      </c>
      <c r="AD329" s="4">
        <f t="shared" si="5"/>
        <v>530367.09600000002</v>
      </c>
      <c r="AE329" t="s">
        <v>179</v>
      </c>
      <c r="AF329"/>
      <c r="AG329" s="18"/>
      <c r="AK329"/>
      <c r="AL329"/>
    </row>
    <row r="330" spans="1:69" x14ac:dyDescent="0.25">
      <c r="A330" s="20">
        <v>1661</v>
      </c>
      <c r="B330" t="s">
        <v>263</v>
      </c>
      <c r="C330" t="s">
        <v>2</v>
      </c>
      <c r="D330" t="s">
        <v>369</v>
      </c>
      <c r="E330" t="s">
        <v>464</v>
      </c>
      <c r="F330" s="2">
        <v>232680000</v>
      </c>
      <c r="G330" s="2">
        <v>0</v>
      </c>
      <c r="H330" s="2">
        <v>232680000</v>
      </c>
      <c r="I330" s="2">
        <v>709665</v>
      </c>
      <c r="J330" s="2">
        <v>0</v>
      </c>
      <c r="K330" s="2">
        <v>709665</v>
      </c>
      <c r="L330" s="2">
        <v>616593</v>
      </c>
      <c r="M330" s="2">
        <v>0</v>
      </c>
      <c r="N330" s="2">
        <v>616593</v>
      </c>
      <c r="O330" s="15">
        <v>0.1</v>
      </c>
      <c r="P330" s="2">
        <v>0</v>
      </c>
      <c r="Q330" s="13">
        <v>0.3</v>
      </c>
      <c r="R330" s="15">
        <v>0</v>
      </c>
      <c r="S330" s="2">
        <v>184977.9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184977.9</v>
      </c>
      <c r="AD330" s="4">
        <f t="shared" si="5"/>
        <v>184977.9</v>
      </c>
      <c r="AE330" t="s">
        <v>412</v>
      </c>
      <c r="AF330"/>
      <c r="AG330" s="18"/>
      <c r="AK330"/>
      <c r="AL330" s="42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</row>
    <row r="331" spans="1:69" x14ac:dyDescent="0.25">
      <c r="A331" s="20">
        <v>1662</v>
      </c>
      <c r="B331" t="s">
        <v>263</v>
      </c>
      <c r="C331" t="s">
        <v>9</v>
      </c>
      <c r="D331" t="s">
        <v>367</v>
      </c>
      <c r="E331" t="s">
        <v>465</v>
      </c>
      <c r="F331" s="2">
        <v>8576567000</v>
      </c>
      <c r="G331" s="2">
        <v>0</v>
      </c>
      <c r="H331" s="2">
        <v>8576567000</v>
      </c>
      <c r="I331" s="2">
        <v>23038611</v>
      </c>
      <c r="J331" s="2">
        <v>0</v>
      </c>
      <c r="K331" s="2">
        <v>23038611</v>
      </c>
      <c r="L331" s="2">
        <v>19607984.199999999</v>
      </c>
      <c r="M331" s="2">
        <v>0</v>
      </c>
      <c r="N331" s="2">
        <v>19607984.199999999</v>
      </c>
      <c r="O331" s="15">
        <v>0.1</v>
      </c>
      <c r="P331" s="2">
        <v>0</v>
      </c>
      <c r="Q331" s="13">
        <v>0.3</v>
      </c>
      <c r="R331" s="15">
        <v>0</v>
      </c>
      <c r="S331" s="2">
        <v>5882395.2599999998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5882395.2599999998</v>
      </c>
      <c r="AD331" s="4">
        <f t="shared" si="5"/>
        <v>5882395.2599999998</v>
      </c>
      <c r="AE331" t="s">
        <v>35</v>
      </c>
      <c r="AF331"/>
      <c r="AG331" s="18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</row>
    <row r="332" spans="1:69" s="40" customFormat="1" x14ac:dyDescent="0.25">
      <c r="A332" s="20">
        <v>1663</v>
      </c>
      <c r="B332" t="s">
        <v>263</v>
      </c>
      <c r="C332" t="s">
        <v>2</v>
      </c>
      <c r="D332" t="s">
        <v>283</v>
      </c>
      <c r="E332" t="s">
        <v>466</v>
      </c>
      <c r="F332" s="2">
        <v>14492895000</v>
      </c>
      <c r="G332" s="2">
        <v>181370000</v>
      </c>
      <c r="H332" s="2">
        <v>14311525000</v>
      </c>
      <c r="I332" s="2">
        <v>37580776</v>
      </c>
      <c r="J332" s="2">
        <v>567231</v>
      </c>
      <c r="K332" s="2">
        <v>37013545</v>
      </c>
      <c r="L332" s="2">
        <v>31783618</v>
      </c>
      <c r="M332" s="2">
        <v>494683</v>
      </c>
      <c r="N332" s="2">
        <v>31288935</v>
      </c>
      <c r="O332" s="15">
        <v>0.1</v>
      </c>
      <c r="P332" s="2">
        <v>49468.3</v>
      </c>
      <c r="Q332" s="13">
        <v>0.3</v>
      </c>
      <c r="R332" s="15">
        <v>0</v>
      </c>
      <c r="S332" s="2">
        <v>9386680.5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9436148.8000000007</v>
      </c>
      <c r="AC332" s="4"/>
      <c r="AD332" s="4">
        <f t="shared" si="5"/>
        <v>9436148.8000000007</v>
      </c>
      <c r="AE332" t="s">
        <v>95</v>
      </c>
      <c r="AF332"/>
      <c r="AG332" s="18"/>
      <c r="AH332" s="4"/>
      <c r="AI332" s="4"/>
      <c r="AJ332" s="4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</row>
    <row r="333" spans="1:69" x14ac:dyDescent="0.25">
      <c r="A333" s="20">
        <v>1664</v>
      </c>
      <c r="B333" t="s">
        <v>263</v>
      </c>
      <c r="C333" t="s">
        <v>2</v>
      </c>
      <c r="D333" t="s">
        <v>8</v>
      </c>
      <c r="E333" t="s">
        <v>467</v>
      </c>
      <c r="F333" s="2">
        <v>3430968000</v>
      </c>
      <c r="G333" s="2">
        <v>3235062000</v>
      </c>
      <c r="H333" s="2">
        <v>195906000</v>
      </c>
      <c r="I333" s="2">
        <v>9579339</v>
      </c>
      <c r="J333" s="2">
        <v>8893667</v>
      </c>
      <c r="K333" s="2">
        <v>685672</v>
      </c>
      <c r="L333" s="2">
        <v>8206951.7999999998</v>
      </c>
      <c r="M333" s="2">
        <v>7599642.2000000002</v>
      </c>
      <c r="N333" s="2">
        <v>607309.6</v>
      </c>
      <c r="O333" s="15">
        <v>0.1</v>
      </c>
      <c r="P333" s="2">
        <v>759964.22</v>
      </c>
      <c r="Q333" s="13">
        <v>0.3</v>
      </c>
      <c r="R333" s="15">
        <v>0</v>
      </c>
      <c r="S333" s="2">
        <v>182192.88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942157.1</v>
      </c>
      <c r="AD333" s="4">
        <f t="shared" si="5"/>
        <v>942157.1</v>
      </c>
      <c r="AE333" t="s">
        <v>33</v>
      </c>
      <c r="AF333"/>
      <c r="AG333" s="18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</row>
    <row r="334" spans="1:69" s="35" customFormat="1" x14ac:dyDescent="0.25">
      <c r="A334" s="20">
        <v>1665</v>
      </c>
      <c r="B334" t="s">
        <v>263</v>
      </c>
      <c r="C334" t="s">
        <v>2</v>
      </c>
      <c r="D334" t="s">
        <v>8</v>
      </c>
      <c r="E334" t="s">
        <v>468</v>
      </c>
      <c r="F334" s="2">
        <v>26253052000</v>
      </c>
      <c r="G334" s="2">
        <v>0</v>
      </c>
      <c r="H334" s="2">
        <v>26253052000</v>
      </c>
      <c r="I334" s="2">
        <v>39379601</v>
      </c>
      <c r="J334" s="2">
        <v>0</v>
      </c>
      <c r="K334" s="2">
        <v>39379601</v>
      </c>
      <c r="L334" s="2">
        <v>28878380.199999999</v>
      </c>
      <c r="M334" s="2">
        <v>0</v>
      </c>
      <c r="N334" s="2">
        <v>28878380.199999999</v>
      </c>
      <c r="O334" s="15">
        <v>0.1</v>
      </c>
      <c r="P334" s="2">
        <v>0</v>
      </c>
      <c r="Q334" s="13">
        <v>0.3</v>
      </c>
      <c r="R334" s="15">
        <v>0</v>
      </c>
      <c r="S334" s="2">
        <v>8663514.0600000005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18">
        <v>0</v>
      </c>
      <c r="AB334" s="4">
        <v>8663514.0600000005</v>
      </c>
      <c r="AC334" s="4"/>
      <c r="AD334" s="4">
        <f t="shared" si="5"/>
        <v>8663514.0600000005</v>
      </c>
      <c r="AE334" t="s">
        <v>33</v>
      </c>
      <c r="AF334"/>
      <c r="AG334" s="18"/>
      <c r="AH334" s="4"/>
      <c r="AI334" s="4"/>
      <c r="AJ334" s="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</row>
    <row r="335" spans="1:69" x14ac:dyDescent="0.25">
      <c r="A335" s="20">
        <v>1666</v>
      </c>
      <c r="B335" t="s">
        <v>263</v>
      </c>
      <c r="C335" t="s">
        <v>2</v>
      </c>
      <c r="D335" t="s">
        <v>200</v>
      </c>
      <c r="E335" t="s">
        <v>469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241</v>
      </c>
      <c r="AF335"/>
      <c r="AG335" s="18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</row>
    <row r="336" spans="1:69" s="32" customFormat="1" x14ac:dyDescent="0.25">
      <c r="A336" s="20">
        <v>1667</v>
      </c>
      <c r="B336" t="s">
        <v>263</v>
      </c>
      <c r="C336" t="s">
        <v>2</v>
      </c>
      <c r="D336" t="s">
        <v>4</v>
      </c>
      <c r="E336" t="s">
        <v>470</v>
      </c>
      <c r="F336" s="2">
        <v>19446151000</v>
      </c>
      <c r="G336" s="2">
        <v>0</v>
      </c>
      <c r="H336" s="2">
        <v>19446151000</v>
      </c>
      <c r="I336" s="2">
        <v>34554360</v>
      </c>
      <c r="J336" s="2">
        <v>0</v>
      </c>
      <c r="K336" s="2">
        <v>34554360</v>
      </c>
      <c r="L336" s="2">
        <v>26775899.600000001</v>
      </c>
      <c r="M336" s="2">
        <v>0</v>
      </c>
      <c r="N336" s="2">
        <v>26775899.600000001</v>
      </c>
      <c r="O336" s="15">
        <v>0.1</v>
      </c>
      <c r="P336" s="2">
        <v>0</v>
      </c>
      <c r="Q336" s="13">
        <v>0.3</v>
      </c>
      <c r="R336" s="15">
        <v>0</v>
      </c>
      <c r="S336" s="2">
        <v>8032769.8799999999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8032769.8799999999</v>
      </c>
      <c r="AC336" s="4"/>
      <c r="AD336" s="4">
        <f t="shared" si="5"/>
        <v>8032769.8799999999</v>
      </c>
      <c r="AE336" t="s">
        <v>250</v>
      </c>
      <c r="AF336"/>
      <c r="AG336" s="18"/>
      <c r="AH336" s="4"/>
      <c r="AI336" s="4"/>
      <c r="AJ336" s="4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</row>
    <row r="337" spans="1:69" x14ac:dyDescent="0.25">
      <c r="A337" s="20">
        <v>1670</v>
      </c>
      <c r="B337" t="s">
        <v>263</v>
      </c>
      <c r="C337" t="s">
        <v>2</v>
      </c>
      <c r="D337" t="s">
        <v>538</v>
      </c>
      <c r="E337" t="s">
        <v>471</v>
      </c>
      <c r="F337" s="2">
        <v>437532000</v>
      </c>
      <c r="G337" s="2">
        <v>13560000</v>
      </c>
      <c r="H337" s="2">
        <v>423972000</v>
      </c>
      <c r="I337" s="2">
        <v>1531365</v>
      </c>
      <c r="J337" s="2">
        <v>47460</v>
      </c>
      <c r="K337" s="2">
        <v>1483905</v>
      </c>
      <c r="L337" s="2">
        <v>1356352.2</v>
      </c>
      <c r="M337" s="2">
        <v>42036</v>
      </c>
      <c r="N337" s="2">
        <v>1314316.2</v>
      </c>
      <c r="O337" s="15">
        <v>0.1</v>
      </c>
      <c r="P337" s="2">
        <v>4203.6000000000004</v>
      </c>
      <c r="Q337" s="13">
        <v>0.3</v>
      </c>
      <c r="R337" s="15">
        <v>0</v>
      </c>
      <c r="S337" s="2">
        <v>394294.86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398498.46</v>
      </c>
      <c r="AD337" s="4">
        <f t="shared" si="5"/>
        <v>398498.46</v>
      </c>
      <c r="AE337" t="s">
        <v>179</v>
      </c>
      <c r="AF337"/>
      <c r="AG337" s="18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</row>
    <row r="338" spans="1:69" x14ac:dyDescent="0.25">
      <c r="A338" s="20">
        <v>1672</v>
      </c>
      <c r="B338" t="s">
        <v>263</v>
      </c>
      <c r="C338" t="s">
        <v>2</v>
      </c>
      <c r="D338" t="s">
        <v>4</v>
      </c>
      <c r="E338" t="s">
        <v>472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15">
        <v>0.1</v>
      </c>
      <c r="P338" s="2">
        <v>0</v>
      </c>
      <c r="Q338" s="13">
        <v>0.3</v>
      </c>
      <c r="R338" s="15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0</v>
      </c>
      <c r="AD338" s="4">
        <f t="shared" si="5"/>
        <v>0</v>
      </c>
      <c r="AE338" t="s">
        <v>250</v>
      </c>
      <c r="AF338"/>
      <c r="AG338" s="1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</row>
    <row r="339" spans="1:69" s="34" customFormat="1" x14ac:dyDescent="0.25">
      <c r="A339" s="70">
        <v>1673</v>
      </c>
      <c r="B339" s="34" t="s">
        <v>263</v>
      </c>
      <c r="C339" s="34" t="s">
        <v>2</v>
      </c>
      <c r="D339" s="34" t="s">
        <v>8</v>
      </c>
      <c r="E339" s="34" t="s">
        <v>473</v>
      </c>
      <c r="F339" s="71">
        <v>73778826000</v>
      </c>
      <c r="G339" s="71">
        <v>0</v>
      </c>
      <c r="H339" s="71">
        <v>73778826000</v>
      </c>
      <c r="I339" s="71">
        <v>111382105</v>
      </c>
      <c r="J339" s="71">
        <v>0</v>
      </c>
      <c r="K339" s="71">
        <v>111382105</v>
      </c>
      <c r="L339" s="71">
        <v>81870574.599999994</v>
      </c>
      <c r="M339" s="71">
        <v>0</v>
      </c>
      <c r="N339" s="71">
        <v>81870574.599999994</v>
      </c>
      <c r="O339" s="72">
        <v>0.5</v>
      </c>
      <c r="P339" s="71">
        <v>0</v>
      </c>
      <c r="Q339" s="73">
        <v>0.5</v>
      </c>
      <c r="R339" s="72">
        <v>0.5</v>
      </c>
      <c r="S339" s="71">
        <f>N339*Q339</f>
        <v>40935287.299999997</v>
      </c>
      <c r="T339" s="71">
        <v>0</v>
      </c>
      <c r="U339" s="71">
        <v>0</v>
      </c>
      <c r="V339" s="71">
        <v>0</v>
      </c>
      <c r="W339" s="71">
        <v>0</v>
      </c>
      <c r="X339" s="71">
        <v>0</v>
      </c>
      <c r="Y339" s="71">
        <v>0</v>
      </c>
      <c r="Z339" s="71">
        <v>0</v>
      </c>
      <c r="AA339" s="74">
        <v>0</v>
      </c>
      <c r="AB339" s="75">
        <f>P339+S339</f>
        <v>40935287.299999997</v>
      </c>
      <c r="AC339" s="75"/>
      <c r="AD339" s="75">
        <f t="shared" si="5"/>
        <v>40935287.299999997</v>
      </c>
      <c r="AE339" s="34" t="s">
        <v>14</v>
      </c>
      <c r="AG339" s="74"/>
      <c r="AH339" s="75"/>
      <c r="AI339" s="75"/>
      <c r="AJ339" s="75"/>
    </row>
    <row r="340" spans="1:69" s="32" customFormat="1" x14ac:dyDescent="0.25">
      <c r="A340" s="20">
        <v>1674</v>
      </c>
      <c r="B340" t="s">
        <v>263</v>
      </c>
      <c r="C340" t="s">
        <v>2</v>
      </c>
      <c r="D340" t="s">
        <v>200</v>
      </c>
      <c r="E340" t="s">
        <v>474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15">
        <v>0.1</v>
      </c>
      <c r="P340" s="2">
        <v>0</v>
      </c>
      <c r="Q340" s="13">
        <v>0.3</v>
      </c>
      <c r="R340" s="15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0</v>
      </c>
      <c r="AC340" s="4"/>
      <c r="AD340" s="4">
        <f t="shared" si="5"/>
        <v>0</v>
      </c>
      <c r="AE340" t="s">
        <v>241</v>
      </c>
      <c r="AG340" s="49"/>
      <c r="AH340" s="33"/>
      <c r="AI340" s="33"/>
      <c r="AJ340" s="33"/>
    </row>
    <row r="341" spans="1:69" x14ac:dyDescent="0.25">
      <c r="A341" s="20">
        <v>1676</v>
      </c>
      <c r="B341" t="s">
        <v>263</v>
      </c>
      <c r="C341" t="s">
        <v>9</v>
      </c>
      <c r="D341" t="s">
        <v>15</v>
      </c>
      <c r="E341" t="s">
        <v>475</v>
      </c>
      <c r="F341" s="2">
        <v>5928804000</v>
      </c>
      <c r="G341" s="2">
        <v>0</v>
      </c>
      <c r="H341" s="2">
        <v>5928804000</v>
      </c>
      <c r="I341" s="2">
        <v>19090262</v>
      </c>
      <c r="J341" s="2">
        <v>0</v>
      </c>
      <c r="K341" s="2">
        <v>19090262</v>
      </c>
      <c r="L341" s="2">
        <v>16718740.4</v>
      </c>
      <c r="M341" s="2">
        <v>0</v>
      </c>
      <c r="N341" s="2">
        <v>16718740.4</v>
      </c>
      <c r="O341" s="15">
        <v>0.1</v>
      </c>
      <c r="P341" s="2">
        <v>0</v>
      </c>
      <c r="Q341" s="13">
        <v>0.3</v>
      </c>
      <c r="R341" s="15">
        <v>0</v>
      </c>
      <c r="S341" s="2">
        <v>5015622.12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5015622.12</v>
      </c>
      <c r="AD341" s="4">
        <f t="shared" si="5"/>
        <v>5015622.12</v>
      </c>
      <c r="AE341" t="s">
        <v>26</v>
      </c>
      <c r="AF341"/>
      <c r="AG341" s="18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</row>
    <row r="342" spans="1:69" x14ac:dyDescent="0.25">
      <c r="A342" s="20">
        <v>1678</v>
      </c>
      <c r="B342" t="s">
        <v>263</v>
      </c>
      <c r="C342" t="s">
        <v>2</v>
      </c>
      <c r="D342" t="s">
        <v>200</v>
      </c>
      <c r="E342" t="s">
        <v>476</v>
      </c>
      <c r="F342" s="2">
        <v>1278456000</v>
      </c>
      <c r="G342" s="2">
        <v>0</v>
      </c>
      <c r="H342" s="2">
        <v>1278456000</v>
      </c>
      <c r="I342" s="2">
        <v>3630232</v>
      </c>
      <c r="J342" s="2">
        <v>0</v>
      </c>
      <c r="K342" s="2">
        <v>3630232</v>
      </c>
      <c r="L342" s="2">
        <v>3118849.6</v>
      </c>
      <c r="M342" s="2">
        <v>0</v>
      </c>
      <c r="N342" s="2">
        <v>3118849.6</v>
      </c>
      <c r="O342" s="15">
        <v>0.1</v>
      </c>
      <c r="P342" s="2">
        <v>0</v>
      </c>
      <c r="Q342" s="13">
        <v>0.3</v>
      </c>
      <c r="R342" s="15">
        <v>0</v>
      </c>
      <c r="S342" s="2">
        <v>935654.88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935654.88</v>
      </c>
      <c r="AD342" s="4">
        <f t="shared" si="5"/>
        <v>935654.88</v>
      </c>
      <c r="AE342" t="s">
        <v>241</v>
      </c>
      <c r="AF342"/>
      <c r="AG342" s="18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</row>
    <row r="343" spans="1:69" x14ac:dyDescent="0.25">
      <c r="A343" s="20">
        <v>1679</v>
      </c>
      <c r="B343" t="s">
        <v>263</v>
      </c>
      <c r="C343" t="s">
        <v>2</v>
      </c>
      <c r="D343" t="s">
        <v>200</v>
      </c>
      <c r="E343" t="s">
        <v>477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15">
        <v>0.1</v>
      </c>
      <c r="P343" s="2">
        <v>0</v>
      </c>
      <c r="Q343" s="13">
        <v>0.3</v>
      </c>
      <c r="R343" s="15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0</v>
      </c>
      <c r="AD343" s="4">
        <f t="shared" si="5"/>
        <v>0</v>
      </c>
      <c r="AE343" t="s">
        <v>184</v>
      </c>
      <c r="AF343"/>
      <c r="AG343" s="18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</row>
    <row r="344" spans="1:69" x14ac:dyDescent="0.25">
      <c r="A344" s="20">
        <v>1680</v>
      </c>
      <c r="B344" t="s">
        <v>263</v>
      </c>
      <c r="C344" t="s">
        <v>2</v>
      </c>
      <c r="D344" t="s">
        <v>4</v>
      </c>
      <c r="E344" t="s">
        <v>478</v>
      </c>
      <c r="F344" s="2">
        <v>55500000</v>
      </c>
      <c r="G344" s="2">
        <v>0</v>
      </c>
      <c r="H344" s="2">
        <v>55500000</v>
      </c>
      <c r="I344" s="2">
        <v>194251</v>
      </c>
      <c r="J344" s="2">
        <v>0</v>
      </c>
      <c r="K344" s="2">
        <v>194251</v>
      </c>
      <c r="L344" s="2">
        <v>172051</v>
      </c>
      <c r="M344" s="2">
        <v>0</v>
      </c>
      <c r="N344" s="2">
        <v>172051</v>
      </c>
      <c r="O344" s="15">
        <v>0.1</v>
      </c>
      <c r="P344" s="2">
        <v>0</v>
      </c>
      <c r="Q344" s="13">
        <v>0.3</v>
      </c>
      <c r="R344" s="15">
        <v>0</v>
      </c>
      <c r="S344" s="2">
        <v>51615.3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51615.3</v>
      </c>
      <c r="AD344" s="4">
        <f t="shared" si="5"/>
        <v>51615.3</v>
      </c>
      <c r="AE344" t="s">
        <v>215</v>
      </c>
      <c r="AF344"/>
      <c r="AG344" s="18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</row>
    <row r="345" spans="1:69" s="32" customFormat="1" x14ac:dyDescent="0.25">
      <c r="A345" s="20">
        <v>1682</v>
      </c>
      <c r="B345" t="s">
        <v>263</v>
      </c>
      <c r="C345" t="s">
        <v>2</v>
      </c>
      <c r="D345" t="s">
        <v>283</v>
      </c>
      <c r="E345" t="s">
        <v>479</v>
      </c>
      <c r="F345" s="2">
        <v>3614058000</v>
      </c>
      <c r="G345" s="2">
        <v>0</v>
      </c>
      <c r="H345" s="2">
        <v>3614058000</v>
      </c>
      <c r="I345" s="2">
        <v>7567158</v>
      </c>
      <c r="J345" s="2">
        <v>0</v>
      </c>
      <c r="K345" s="2">
        <v>7567158</v>
      </c>
      <c r="L345" s="2">
        <v>6121534.7999999998</v>
      </c>
      <c r="M345" s="2">
        <v>0</v>
      </c>
      <c r="N345" s="2">
        <v>6121534.7999999998</v>
      </c>
      <c r="O345" s="15">
        <v>0.1</v>
      </c>
      <c r="P345" s="2">
        <v>0</v>
      </c>
      <c r="Q345" s="13">
        <v>0.3</v>
      </c>
      <c r="R345" s="15">
        <v>0</v>
      </c>
      <c r="S345" s="2">
        <v>1836460.44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1836460.44</v>
      </c>
      <c r="AC345" s="4"/>
      <c r="AD345" s="4">
        <f t="shared" si="5"/>
        <v>1836460.44</v>
      </c>
      <c r="AE345" t="s">
        <v>429</v>
      </c>
      <c r="AF345"/>
      <c r="AG345" s="18"/>
      <c r="AH345" s="4"/>
      <c r="AI345" s="4"/>
      <c r="AJ345" s="4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</row>
    <row r="346" spans="1:69" x14ac:dyDescent="0.25">
      <c r="A346" s="20">
        <v>1684</v>
      </c>
      <c r="B346" t="s">
        <v>264</v>
      </c>
      <c r="C346" t="s">
        <v>2</v>
      </c>
      <c r="D346" t="s">
        <v>284</v>
      </c>
      <c r="E346" t="s">
        <v>480</v>
      </c>
      <c r="F346" s="2">
        <v>9819183000</v>
      </c>
      <c r="G346" s="2">
        <v>0</v>
      </c>
      <c r="H346" s="2">
        <v>9819183000</v>
      </c>
      <c r="I346" s="2">
        <v>16560849</v>
      </c>
      <c r="J346" s="2">
        <v>0</v>
      </c>
      <c r="K346" s="2">
        <v>16560849</v>
      </c>
      <c r="L346" s="2">
        <v>12633175.800000001</v>
      </c>
      <c r="M346" s="2">
        <v>0</v>
      </c>
      <c r="N346" s="2">
        <v>12633175.800000001</v>
      </c>
      <c r="O346" s="15">
        <v>0</v>
      </c>
      <c r="P346" s="2">
        <v>0</v>
      </c>
      <c r="Q346" s="13">
        <v>0</v>
      </c>
      <c r="R346" s="15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0</v>
      </c>
      <c r="AD346" s="4">
        <f t="shared" si="5"/>
        <v>0</v>
      </c>
      <c r="AE346" t="s">
        <v>87</v>
      </c>
      <c r="AF346"/>
      <c r="AG346" s="18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</row>
    <row r="347" spans="1:69" x14ac:dyDescent="0.25">
      <c r="A347" s="20">
        <v>1685</v>
      </c>
      <c r="B347" t="s">
        <v>263</v>
      </c>
      <c r="C347" t="s">
        <v>2</v>
      </c>
      <c r="D347" t="s">
        <v>4</v>
      </c>
      <c r="E347" t="s">
        <v>481</v>
      </c>
      <c r="F347" s="2">
        <v>1686017000</v>
      </c>
      <c r="G347" s="2">
        <v>0</v>
      </c>
      <c r="H347" s="2">
        <v>1686017000</v>
      </c>
      <c r="I347" s="2">
        <v>4316747</v>
      </c>
      <c r="J347" s="2">
        <v>0</v>
      </c>
      <c r="K347" s="2">
        <v>4316747</v>
      </c>
      <c r="L347" s="2">
        <v>3642340.2</v>
      </c>
      <c r="M347" s="2">
        <v>0</v>
      </c>
      <c r="N347" s="2">
        <v>3642340.2</v>
      </c>
      <c r="O347" s="15">
        <v>0.1</v>
      </c>
      <c r="P347" s="2">
        <v>0</v>
      </c>
      <c r="Q347" s="13">
        <v>0.3</v>
      </c>
      <c r="R347" s="15">
        <v>0</v>
      </c>
      <c r="S347" s="2">
        <v>1092702.06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1092702.06</v>
      </c>
      <c r="AD347" s="4">
        <f t="shared" si="5"/>
        <v>1092702.06</v>
      </c>
      <c r="AE347" t="s">
        <v>215</v>
      </c>
      <c r="AF347"/>
      <c r="AG347" s="18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</row>
    <row r="348" spans="1:69" x14ac:dyDescent="0.25">
      <c r="A348" s="20">
        <v>1686</v>
      </c>
      <c r="B348" t="s">
        <v>263</v>
      </c>
      <c r="C348" t="s">
        <v>2</v>
      </c>
      <c r="D348" t="s">
        <v>283</v>
      </c>
      <c r="E348" t="s">
        <v>482</v>
      </c>
      <c r="F348" s="2">
        <v>5022760000</v>
      </c>
      <c r="G348" s="2">
        <v>585750000</v>
      </c>
      <c r="H348" s="2">
        <v>4437010000</v>
      </c>
      <c r="I348" s="2">
        <v>16185018</v>
      </c>
      <c r="J348" s="2">
        <v>1796000</v>
      </c>
      <c r="K348" s="2">
        <v>14389018</v>
      </c>
      <c r="L348" s="2">
        <v>14175914</v>
      </c>
      <c r="M348" s="2">
        <v>1561700</v>
      </c>
      <c r="N348" s="2">
        <v>12614214</v>
      </c>
      <c r="O348" s="15">
        <v>0.1</v>
      </c>
      <c r="P348" s="2">
        <v>156170</v>
      </c>
      <c r="Q348" s="13">
        <v>0.3</v>
      </c>
      <c r="R348" s="15">
        <v>0</v>
      </c>
      <c r="S348" s="2">
        <v>3784264.2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3940434.2</v>
      </c>
      <c r="AD348" s="4">
        <f t="shared" si="5"/>
        <v>3940434.2</v>
      </c>
      <c r="AE348" t="s">
        <v>95</v>
      </c>
      <c r="AF348"/>
      <c r="AG348" s="1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</row>
    <row r="349" spans="1:69" s="51" customFormat="1" x14ac:dyDescent="0.25">
      <c r="A349" s="20">
        <v>1687</v>
      </c>
      <c r="B349" t="s">
        <v>263</v>
      </c>
      <c r="C349" t="s">
        <v>2</v>
      </c>
      <c r="D349" t="s">
        <v>284</v>
      </c>
      <c r="E349" t="s">
        <v>443</v>
      </c>
      <c r="F349" s="2">
        <v>287438000</v>
      </c>
      <c r="G349" s="2">
        <v>0</v>
      </c>
      <c r="H349" s="2">
        <v>287438000</v>
      </c>
      <c r="I349" s="2">
        <v>1006034</v>
      </c>
      <c r="J349" s="2">
        <v>0</v>
      </c>
      <c r="K349" s="2">
        <v>1006034</v>
      </c>
      <c r="L349" s="2">
        <v>891058.8</v>
      </c>
      <c r="M349" s="2">
        <v>0</v>
      </c>
      <c r="N349" s="2">
        <v>891058.8</v>
      </c>
      <c r="O349" s="15">
        <v>0.1</v>
      </c>
      <c r="P349" s="2">
        <v>0</v>
      </c>
      <c r="Q349" s="13">
        <v>0.3</v>
      </c>
      <c r="R349" s="15">
        <v>0</v>
      </c>
      <c r="S349" s="2">
        <v>267317.64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267317.64</v>
      </c>
      <c r="AC349" s="4"/>
      <c r="AD349" s="4">
        <f t="shared" si="5"/>
        <v>267317.64</v>
      </c>
      <c r="AE349" t="s">
        <v>87</v>
      </c>
      <c r="AG349" s="52"/>
      <c r="AH349" s="53"/>
      <c r="AI349" s="53"/>
      <c r="AJ349" s="53"/>
    </row>
    <row r="350" spans="1:69" x14ac:dyDescent="0.25">
      <c r="A350" s="20">
        <v>1688</v>
      </c>
      <c r="B350" t="s">
        <v>263</v>
      </c>
      <c r="C350" t="s">
        <v>2</v>
      </c>
      <c r="D350" t="s">
        <v>200</v>
      </c>
      <c r="E350" t="s">
        <v>483</v>
      </c>
      <c r="F350" s="2">
        <v>120186980000</v>
      </c>
      <c r="G350" s="2">
        <v>0</v>
      </c>
      <c r="H350" s="2">
        <v>120186980000</v>
      </c>
      <c r="I350" s="2">
        <v>187697863</v>
      </c>
      <c r="J350" s="2">
        <v>0</v>
      </c>
      <c r="K350" s="2">
        <v>187697863</v>
      </c>
      <c r="L350" s="2">
        <v>139623071</v>
      </c>
      <c r="M350" s="2">
        <v>0</v>
      </c>
      <c r="N350" s="2">
        <v>139623071</v>
      </c>
      <c r="O350" s="15">
        <v>0.1</v>
      </c>
      <c r="P350" s="2">
        <v>0</v>
      </c>
      <c r="Q350" s="13">
        <v>0.3</v>
      </c>
      <c r="R350" s="15">
        <v>0</v>
      </c>
      <c r="S350" s="2">
        <v>41886921.299999997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41886921.299999997</v>
      </c>
      <c r="AD350" s="4">
        <f t="shared" si="5"/>
        <v>41886921.299999997</v>
      </c>
      <c r="AE350" t="s">
        <v>241</v>
      </c>
      <c r="AF350"/>
      <c r="AG350" s="18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</row>
    <row r="351" spans="1:69" x14ac:dyDescent="0.25">
      <c r="A351" s="20">
        <v>1689</v>
      </c>
      <c r="B351" t="s">
        <v>263</v>
      </c>
      <c r="C351" t="s">
        <v>9</v>
      </c>
      <c r="D351" t="s">
        <v>368</v>
      </c>
      <c r="E351" t="s">
        <v>484</v>
      </c>
      <c r="F351" s="2">
        <v>30920890000</v>
      </c>
      <c r="G351" s="2">
        <v>0</v>
      </c>
      <c r="H351" s="2">
        <v>30920890000</v>
      </c>
      <c r="I351" s="2">
        <v>53437386</v>
      </c>
      <c r="J351" s="2">
        <v>0</v>
      </c>
      <c r="K351" s="2">
        <v>53437386</v>
      </c>
      <c r="L351" s="2">
        <v>41069030</v>
      </c>
      <c r="M351" s="2">
        <v>0</v>
      </c>
      <c r="N351" s="2">
        <v>41069030</v>
      </c>
      <c r="O351" s="15">
        <v>0.1</v>
      </c>
      <c r="P351" s="2">
        <v>0</v>
      </c>
      <c r="Q351" s="13">
        <v>0.3</v>
      </c>
      <c r="R351" s="15">
        <v>0</v>
      </c>
      <c r="S351" s="2">
        <v>12320709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12320709</v>
      </c>
      <c r="AD351" s="4">
        <f t="shared" si="5"/>
        <v>12320709</v>
      </c>
      <c r="AE351" t="s">
        <v>39</v>
      </c>
      <c r="AF351"/>
      <c r="AG351" s="18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</row>
    <row r="352" spans="1:69" x14ac:dyDescent="0.25">
      <c r="A352" s="20">
        <v>1690</v>
      </c>
      <c r="B352" t="s">
        <v>263</v>
      </c>
      <c r="C352" t="s">
        <v>9</v>
      </c>
      <c r="D352" t="s">
        <v>367</v>
      </c>
      <c r="E352" t="s">
        <v>485</v>
      </c>
      <c r="F352" s="2">
        <v>1805480000</v>
      </c>
      <c r="G352" s="2">
        <v>0</v>
      </c>
      <c r="H352" s="2">
        <v>1805480000</v>
      </c>
      <c r="I352" s="2">
        <v>5482433</v>
      </c>
      <c r="J352" s="2">
        <v>0</v>
      </c>
      <c r="K352" s="2">
        <v>5482433</v>
      </c>
      <c r="L352" s="2">
        <v>4760241</v>
      </c>
      <c r="M352" s="2">
        <v>0</v>
      </c>
      <c r="N352" s="2">
        <v>4760241</v>
      </c>
      <c r="O352" s="15">
        <v>0.1</v>
      </c>
      <c r="P352" s="2">
        <v>0</v>
      </c>
      <c r="Q352" s="13">
        <v>0.3</v>
      </c>
      <c r="R352" s="15">
        <v>0</v>
      </c>
      <c r="S352" s="2">
        <v>1428072.3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1428072.3</v>
      </c>
      <c r="AD352" s="4">
        <f t="shared" si="5"/>
        <v>1428072.3</v>
      </c>
      <c r="AE352" t="s">
        <v>35</v>
      </c>
      <c r="AF352"/>
      <c r="AG352" s="18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</row>
    <row r="353" spans="1:69" x14ac:dyDescent="0.25">
      <c r="A353" s="20">
        <v>1691</v>
      </c>
      <c r="B353" t="s">
        <v>263</v>
      </c>
      <c r="C353" t="s">
        <v>2</v>
      </c>
      <c r="D353" t="s">
        <v>200</v>
      </c>
      <c r="E353" t="s">
        <v>487</v>
      </c>
      <c r="F353" s="2">
        <v>259102000</v>
      </c>
      <c r="G353" s="2">
        <v>0</v>
      </c>
      <c r="H353" s="2">
        <v>259102000</v>
      </c>
      <c r="I353" s="2">
        <v>906862</v>
      </c>
      <c r="J353" s="2">
        <v>0</v>
      </c>
      <c r="K353" s="2">
        <v>906862</v>
      </c>
      <c r="L353" s="2">
        <v>803221.2</v>
      </c>
      <c r="M353" s="2">
        <v>0</v>
      </c>
      <c r="N353" s="2">
        <v>803221.2</v>
      </c>
      <c r="O353" s="15">
        <v>0.1</v>
      </c>
      <c r="P353" s="2">
        <v>0</v>
      </c>
      <c r="Q353" s="13">
        <v>0.3</v>
      </c>
      <c r="R353" s="15">
        <v>0</v>
      </c>
      <c r="S353" s="2">
        <v>240966.36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240966.36</v>
      </c>
      <c r="AD353" s="4">
        <f t="shared" si="5"/>
        <v>240966.36</v>
      </c>
      <c r="AE353" t="s">
        <v>241</v>
      </c>
      <c r="AF353"/>
      <c r="AG353" s="18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</row>
    <row r="354" spans="1:69" x14ac:dyDescent="0.25">
      <c r="A354" s="20">
        <v>1692</v>
      </c>
      <c r="B354" t="s">
        <v>263</v>
      </c>
      <c r="C354" t="s">
        <v>2</v>
      </c>
      <c r="D354" t="s">
        <v>538</v>
      </c>
      <c r="E354" t="s">
        <v>488</v>
      </c>
      <c r="F354" s="2">
        <v>11302901000</v>
      </c>
      <c r="G354" s="2">
        <v>1681711000</v>
      </c>
      <c r="H354" s="2">
        <v>9621190000</v>
      </c>
      <c r="I354" s="2">
        <v>26686105</v>
      </c>
      <c r="J354" s="2">
        <v>4816596</v>
      </c>
      <c r="K354" s="2">
        <v>21869509</v>
      </c>
      <c r="L354" s="2">
        <v>22164944.600000001</v>
      </c>
      <c r="M354" s="2">
        <v>4143911.6</v>
      </c>
      <c r="N354" s="2">
        <v>18021033</v>
      </c>
      <c r="O354" s="15">
        <v>0.1</v>
      </c>
      <c r="P354" s="2">
        <v>414391.16</v>
      </c>
      <c r="Q354" s="13">
        <v>0.3</v>
      </c>
      <c r="R354" s="15">
        <v>0</v>
      </c>
      <c r="S354" s="2">
        <v>5406309.9000000004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5820701.0599999996</v>
      </c>
      <c r="AD354" s="4">
        <f t="shared" si="5"/>
        <v>5820701.0599999996</v>
      </c>
      <c r="AE354" t="s">
        <v>179</v>
      </c>
      <c r="AF354"/>
      <c r="AG354" s="18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</row>
    <row r="355" spans="1:69" x14ac:dyDescent="0.25">
      <c r="A355" s="20">
        <v>1694</v>
      </c>
      <c r="B355" t="s">
        <v>263</v>
      </c>
      <c r="C355" t="s">
        <v>2</v>
      </c>
      <c r="D355" t="s">
        <v>538</v>
      </c>
      <c r="E355" t="s">
        <v>489</v>
      </c>
      <c r="F355" s="2">
        <v>6712677000</v>
      </c>
      <c r="G355" s="2">
        <v>0</v>
      </c>
      <c r="H355" s="2">
        <v>6712677000</v>
      </c>
      <c r="I355" s="2">
        <v>18300875</v>
      </c>
      <c r="J355" s="2">
        <v>0</v>
      </c>
      <c r="K355" s="2">
        <v>18300875</v>
      </c>
      <c r="L355" s="2">
        <v>15615804.199999999</v>
      </c>
      <c r="M355" s="2">
        <v>0</v>
      </c>
      <c r="N355" s="2">
        <v>15615804.199999999</v>
      </c>
      <c r="O355" s="15">
        <v>0.1</v>
      </c>
      <c r="P355" s="2">
        <v>0</v>
      </c>
      <c r="Q355" s="13">
        <v>0.3</v>
      </c>
      <c r="R355" s="15">
        <v>0</v>
      </c>
      <c r="S355" s="2">
        <v>4684741.26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4684741.26</v>
      </c>
      <c r="AD355" s="4">
        <f t="shared" si="5"/>
        <v>4684741.26</v>
      </c>
      <c r="AE355" t="s">
        <v>179</v>
      </c>
      <c r="AF355"/>
      <c r="AG355" s="18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</row>
    <row r="356" spans="1:69" x14ac:dyDescent="0.25">
      <c r="A356" s="20">
        <v>1695</v>
      </c>
      <c r="B356" t="s">
        <v>263</v>
      </c>
      <c r="C356" t="s">
        <v>2</v>
      </c>
      <c r="D356" t="s">
        <v>200</v>
      </c>
      <c r="E356" t="s">
        <v>490</v>
      </c>
      <c r="F356" s="2">
        <v>62491000</v>
      </c>
      <c r="G356" s="2">
        <v>0</v>
      </c>
      <c r="H356" s="2">
        <v>62491000</v>
      </c>
      <c r="I356" s="2">
        <v>218721</v>
      </c>
      <c r="J356" s="2">
        <v>0</v>
      </c>
      <c r="K356" s="2">
        <v>218721</v>
      </c>
      <c r="L356" s="2">
        <v>193724.6</v>
      </c>
      <c r="M356" s="2">
        <v>0</v>
      </c>
      <c r="N356" s="2">
        <v>193724.6</v>
      </c>
      <c r="O356" s="15">
        <v>0.1</v>
      </c>
      <c r="P356" s="2">
        <v>0</v>
      </c>
      <c r="Q356" s="13">
        <v>0.3</v>
      </c>
      <c r="R356" s="15">
        <v>0</v>
      </c>
      <c r="S356" s="2">
        <v>58117.38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58117.38</v>
      </c>
      <c r="AD356" s="4">
        <f t="shared" si="5"/>
        <v>58117.38</v>
      </c>
      <c r="AE356" t="s">
        <v>184</v>
      </c>
      <c r="AF356"/>
      <c r="AG356" s="18"/>
      <c r="AK356"/>
      <c r="AL356"/>
    </row>
    <row r="357" spans="1:69" x14ac:dyDescent="0.25">
      <c r="A357" s="20">
        <v>1696</v>
      </c>
      <c r="B357" t="s">
        <v>263</v>
      </c>
      <c r="C357" t="s">
        <v>2</v>
      </c>
      <c r="D357" t="s">
        <v>317</v>
      </c>
      <c r="E357" t="s">
        <v>491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15">
        <v>0.1</v>
      </c>
      <c r="P357" s="2">
        <v>0</v>
      </c>
      <c r="Q357" s="13">
        <v>0.3</v>
      </c>
      <c r="R357" s="15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0</v>
      </c>
      <c r="AD357" s="4">
        <f t="shared" si="5"/>
        <v>0</v>
      </c>
      <c r="AE357" t="s">
        <v>326</v>
      </c>
      <c r="AF357"/>
      <c r="AG357" s="18"/>
      <c r="AK357"/>
      <c r="AL357"/>
    </row>
    <row r="358" spans="1:69" s="35" customFormat="1" x14ac:dyDescent="0.25">
      <c r="A358" s="20">
        <v>1697</v>
      </c>
      <c r="B358" t="s">
        <v>263</v>
      </c>
      <c r="C358" t="s">
        <v>2</v>
      </c>
      <c r="D358" t="s">
        <v>200</v>
      </c>
      <c r="E358" t="s">
        <v>492</v>
      </c>
      <c r="F358" s="2">
        <v>1136863000</v>
      </c>
      <c r="G358" s="2">
        <v>0</v>
      </c>
      <c r="H358" s="2">
        <v>1136863000</v>
      </c>
      <c r="I358" s="2">
        <v>3631283</v>
      </c>
      <c r="J358" s="2">
        <v>0</v>
      </c>
      <c r="K358" s="2">
        <v>3631283</v>
      </c>
      <c r="L358" s="2">
        <v>3176537.8</v>
      </c>
      <c r="M358" s="2">
        <v>0</v>
      </c>
      <c r="N358" s="2">
        <v>3176537.8</v>
      </c>
      <c r="O358" s="15">
        <v>0.1</v>
      </c>
      <c r="P358" s="2">
        <v>0</v>
      </c>
      <c r="Q358" s="13">
        <v>0.3</v>
      </c>
      <c r="R358" s="15">
        <v>0</v>
      </c>
      <c r="S358" s="2">
        <v>952961.34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952961.34</v>
      </c>
      <c r="AC358" s="4"/>
      <c r="AD358" s="4">
        <f t="shared" si="5"/>
        <v>952961.34</v>
      </c>
      <c r="AE358" t="s">
        <v>241</v>
      </c>
      <c r="AF358"/>
      <c r="AG358" s="18"/>
      <c r="AH358" s="4"/>
      <c r="AI358" s="4"/>
      <c r="AJ358" s="4"/>
      <c r="AK358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</row>
    <row r="359" spans="1:69" x14ac:dyDescent="0.25">
      <c r="A359" s="20">
        <v>1699</v>
      </c>
      <c r="B359" t="s">
        <v>263</v>
      </c>
      <c r="C359" t="s">
        <v>9</v>
      </c>
      <c r="D359" t="s">
        <v>367</v>
      </c>
      <c r="E359" t="s">
        <v>493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15">
        <v>0.1</v>
      </c>
      <c r="P359" s="2">
        <v>0</v>
      </c>
      <c r="Q359" s="13">
        <v>0.3</v>
      </c>
      <c r="R359" s="15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0</v>
      </c>
      <c r="AD359" s="4">
        <f t="shared" si="5"/>
        <v>0</v>
      </c>
      <c r="AE359" t="s">
        <v>35</v>
      </c>
      <c r="AF359"/>
      <c r="AG359" s="18"/>
      <c r="AK359"/>
      <c r="AL359"/>
    </row>
    <row r="360" spans="1:69" x14ac:dyDescent="0.25">
      <c r="A360" s="20">
        <v>1700</v>
      </c>
      <c r="B360" t="s">
        <v>263</v>
      </c>
      <c r="C360" t="s">
        <v>9</v>
      </c>
      <c r="D360" t="s">
        <v>15</v>
      </c>
      <c r="E360" t="s">
        <v>494</v>
      </c>
      <c r="F360" s="2">
        <v>890643000</v>
      </c>
      <c r="G360" s="2">
        <v>0</v>
      </c>
      <c r="H360" s="2">
        <v>890643000</v>
      </c>
      <c r="I360" s="2">
        <v>2844926</v>
      </c>
      <c r="J360" s="2">
        <v>0</v>
      </c>
      <c r="K360" s="2">
        <v>2844926</v>
      </c>
      <c r="L360" s="2">
        <v>2488668.7999999998</v>
      </c>
      <c r="M360" s="2">
        <v>0</v>
      </c>
      <c r="N360" s="2">
        <v>2488668.7999999998</v>
      </c>
      <c r="O360" s="15">
        <v>0.1</v>
      </c>
      <c r="P360" s="2">
        <v>0</v>
      </c>
      <c r="Q360" s="13">
        <v>0.3</v>
      </c>
      <c r="R360" s="15">
        <v>0</v>
      </c>
      <c r="S360" s="2">
        <v>746600.64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746600.64</v>
      </c>
      <c r="AD360" s="4">
        <f t="shared" si="5"/>
        <v>746600.64</v>
      </c>
      <c r="AE360" t="s">
        <v>19</v>
      </c>
      <c r="AF360"/>
      <c r="AG360" s="18"/>
      <c r="AK360"/>
      <c r="AL360"/>
    </row>
    <row r="361" spans="1:69" x14ac:dyDescent="0.25">
      <c r="A361" s="20">
        <v>1701</v>
      </c>
      <c r="B361" t="s">
        <v>263</v>
      </c>
      <c r="C361" t="s">
        <v>2</v>
      </c>
      <c r="D361" t="s">
        <v>284</v>
      </c>
      <c r="E361" t="s">
        <v>495</v>
      </c>
      <c r="F361" s="2">
        <v>16883817000</v>
      </c>
      <c r="G361" s="2">
        <v>0</v>
      </c>
      <c r="H361" s="2">
        <v>16883817000</v>
      </c>
      <c r="I361" s="2">
        <v>25325746</v>
      </c>
      <c r="J361" s="2">
        <v>0</v>
      </c>
      <c r="K361" s="2">
        <v>25325746</v>
      </c>
      <c r="L361" s="2">
        <v>18572219.199999999</v>
      </c>
      <c r="M361" s="2">
        <v>0</v>
      </c>
      <c r="N361" s="2">
        <v>18572219.199999999</v>
      </c>
      <c r="O361" s="15">
        <v>0.1</v>
      </c>
      <c r="P361" s="2">
        <v>0</v>
      </c>
      <c r="Q361" s="13">
        <v>0.3</v>
      </c>
      <c r="R361" s="15">
        <v>0</v>
      </c>
      <c r="S361" s="2">
        <v>5571665.7599999998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5571665.7599999998</v>
      </c>
      <c r="AD361" s="4">
        <f t="shared" si="5"/>
        <v>5571665.7599999998</v>
      </c>
      <c r="AE361" t="s">
        <v>192</v>
      </c>
      <c r="AF361"/>
      <c r="AG361" s="18"/>
      <c r="AK361"/>
      <c r="AL361" s="42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</row>
    <row r="362" spans="1:69" x14ac:dyDescent="0.25">
      <c r="A362" s="20">
        <v>1702</v>
      </c>
      <c r="B362" t="s">
        <v>263</v>
      </c>
      <c r="C362" t="s">
        <v>9</v>
      </c>
      <c r="D362" t="s">
        <v>27</v>
      </c>
      <c r="E362" t="s">
        <v>496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5">
        <v>0.1</v>
      </c>
      <c r="P362" s="2">
        <v>0</v>
      </c>
      <c r="Q362" s="13">
        <v>0.3</v>
      </c>
      <c r="R362" s="15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0</v>
      </c>
      <c r="AD362" s="4">
        <f t="shared" si="5"/>
        <v>0</v>
      </c>
      <c r="AE362" t="s">
        <v>28</v>
      </c>
      <c r="AF362"/>
      <c r="AG362" s="18"/>
      <c r="AK362"/>
      <c r="AL362"/>
    </row>
    <row r="363" spans="1:69" s="34" customFormat="1" x14ac:dyDescent="0.25">
      <c r="A363" s="70">
        <v>1703</v>
      </c>
      <c r="B363" s="34" t="s">
        <v>264</v>
      </c>
      <c r="C363" s="34" t="s">
        <v>2</v>
      </c>
      <c r="D363" s="34" t="s">
        <v>317</v>
      </c>
      <c r="E363" s="34" t="s">
        <v>497</v>
      </c>
      <c r="F363" s="71">
        <v>61041096000</v>
      </c>
      <c r="G363" s="71">
        <v>0</v>
      </c>
      <c r="H363" s="71">
        <v>61041096000</v>
      </c>
      <c r="I363" s="71">
        <v>95597305</v>
      </c>
      <c r="J363" s="71">
        <v>0</v>
      </c>
      <c r="K363" s="71">
        <v>95597305</v>
      </c>
      <c r="L363" s="71">
        <v>71180866.599999994</v>
      </c>
      <c r="M363" s="71">
        <v>0</v>
      </c>
      <c r="N363" s="71">
        <v>71180866.599999994</v>
      </c>
      <c r="O363" s="72">
        <v>0.1</v>
      </c>
      <c r="P363" s="71">
        <v>0</v>
      </c>
      <c r="Q363" s="73">
        <v>0.2</v>
      </c>
      <c r="R363" s="72">
        <v>0</v>
      </c>
      <c r="S363" s="71">
        <v>14236173.32</v>
      </c>
      <c r="T363" s="71">
        <v>4000000</v>
      </c>
      <c r="U363" s="71">
        <v>0</v>
      </c>
      <c r="V363" s="71">
        <v>0</v>
      </c>
      <c r="W363" s="71">
        <v>0</v>
      </c>
      <c r="X363" s="71">
        <v>0</v>
      </c>
      <c r="Y363" s="71">
        <v>0</v>
      </c>
      <c r="Z363" s="71">
        <v>0</v>
      </c>
      <c r="AA363" s="74">
        <v>0</v>
      </c>
      <c r="AB363" s="75">
        <v>18236173.32</v>
      </c>
      <c r="AC363" s="75">
        <v>5000000</v>
      </c>
      <c r="AD363" s="75">
        <f t="shared" si="5"/>
        <v>23236173.32</v>
      </c>
      <c r="AE363" s="34" t="s">
        <v>326</v>
      </c>
      <c r="AG363" s="74"/>
      <c r="AH363" s="75"/>
      <c r="AI363" s="75"/>
      <c r="AJ363" s="75"/>
    </row>
    <row r="364" spans="1:69" x14ac:dyDescent="0.25">
      <c r="A364" s="20">
        <v>1704</v>
      </c>
      <c r="B364" t="s">
        <v>263</v>
      </c>
      <c r="C364" t="s">
        <v>2</v>
      </c>
      <c r="D364" t="s">
        <v>317</v>
      </c>
      <c r="E364" t="s">
        <v>498</v>
      </c>
      <c r="F364" s="2">
        <v>1192500</v>
      </c>
      <c r="G364" s="2">
        <v>0</v>
      </c>
      <c r="H364" s="2">
        <v>1192500</v>
      </c>
      <c r="I364" s="2">
        <v>4176</v>
      </c>
      <c r="J364" s="2">
        <v>0</v>
      </c>
      <c r="K364" s="2">
        <v>4176</v>
      </c>
      <c r="L364" s="2">
        <v>3699</v>
      </c>
      <c r="M364" s="2">
        <v>0</v>
      </c>
      <c r="N364" s="2">
        <v>3699</v>
      </c>
      <c r="O364" s="15">
        <v>0.1</v>
      </c>
      <c r="P364" s="2">
        <v>0</v>
      </c>
      <c r="Q364" s="13">
        <v>0.3</v>
      </c>
      <c r="R364" s="15">
        <v>0</v>
      </c>
      <c r="S364" s="2">
        <v>1109.7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1109.7</v>
      </c>
      <c r="AD364" s="4">
        <f t="shared" si="5"/>
        <v>1109.7</v>
      </c>
      <c r="AE364" t="s">
        <v>325</v>
      </c>
      <c r="AF364"/>
      <c r="AG364" s="18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</row>
    <row r="365" spans="1:69" x14ac:dyDescent="0.25">
      <c r="A365" s="20">
        <v>1705</v>
      </c>
      <c r="B365" t="s">
        <v>263</v>
      </c>
      <c r="C365" t="s">
        <v>2</v>
      </c>
      <c r="D365" t="s">
        <v>200</v>
      </c>
      <c r="E365" t="s">
        <v>499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15">
        <v>0.1</v>
      </c>
      <c r="P365" s="2">
        <v>0</v>
      </c>
      <c r="Q365" s="13">
        <v>0.3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184</v>
      </c>
      <c r="AF365"/>
      <c r="AG365" s="18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</row>
    <row r="366" spans="1:69" x14ac:dyDescent="0.25">
      <c r="A366" s="20">
        <v>1706</v>
      </c>
      <c r="B366" t="s">
        <v>263</v>
      </c>
      <c r="C366" t="s">
        <v>2</v>
      </c>
      <c r="D366" t="s">
        <v>8</v>
      </c>
      <c r="E366" t="s">
        <v>500</v>
      </c>
      <c r="F366" s="2">
        <v>5829536000</v>
      </c>
      <c r="G366" s="2">
        <v>0</v>
      </c>
      <c r="H366" s="2">
        <v>5829536000</v>
      </c>
      <c r="I366" s="2">
        <v>16366949</v>
      </c>
      <c r="J366" s="2">
        <v>0</v>
      </c>
      <c r="K366" s="2">
        <v>16366949</v>
      </c>
      <c r="L366" s="2">
        <v>14035134.6</v>
      </c>
      <c r="M366" s="2">
        <v>0</v>
      </c>
      <c r="N366" s="2">
        <v>14035134.6</v>
      </c>
      <c r="O366" s="15">
        <v>0.1</v>
      </c>
      <c r="P366" s="2">
        <v>0</v>
      </c>
      <c r="Q366" s="13">
        <v>0.3</v>
      </c>
      <c r="R366" s="15">
        <v>0</v>
      </c>
      <c r="S366" s="2">
        <v>4210540.38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4210540.38</v>
      </c>
      <c r="AD366" s="4">
        <f t="shared" si="5"/>
        <v>4210540.38</v>
      </c>
      <c r="AE366" t="s">
        <v>38</v>
      </c>
      <c r="AF366"/>
      <c r="AG366" s="18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</row>
    <row r="367" spans="1:69" x14ac:dyDescent="0.25">
      <c r="A367" s="20">
        <v>1709</v>
      </c>
      <c r="B367" t="s">
        <v>263</v>
      </c>
      <c r="C367" t="s">
        <v>2</v>
      </c>
      <c r="D367" t="s">
        <v>284</v>
      </c>
      <c r="E367" t="s">
        <v>501</v>
      </c>
      <c r="F367" s="2">
        <v>2189059000</v>
      </c>
      <c r="G367" s="2">
        <v>0</v>
      </c>
      <c r="H367" s="2">
        <v>2189059000</v>
      </c>
      <c r="I367" s="2">
        <v>6683681</v>
      </c>
      <c r="J367" s="2">
        <v>0</v>
      </c>
      <c r="K367" s="2">
        <v>6683681</v>
      </c>
      <c r="L367" s="2">
        <v>5808057.4000000004</v>
      </c>
      <c r="M367" s="2">
        <v>0</v>
      </c>
      <c r="N367" s="2">
        <v>5808057.4000000004</v>
      </c>
      <c r="O367" s="15">
        <v>0.1</v>
      </c>
      <c r="P367" s="2">
        <v>0</v>
      </c>
      <c r="Q367" s="13">
        <v>0.3</v>
      </c>
      <c r="R367" s="15">
        <v>0</v>
      </c>
      <c r="S367" s="2">
        <v>1742417.22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1742417.22</v>
      </c>
      <c r="AD367" s="4">
        <f t="shared" si="5"/>
        <v>1742417.22</v>
      </c>
      <c r="AE367" t="s">
        <v>192</v>
      </c>
      <c r="AF367"/>
      <c r="AG367" s="18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</row>
    <row r="368" spans="1:69" s="32" customFormat="1" x14ac:dyDescent="0.25">
      <c r="A368" s="20">
        <v>1711</v>
      </c>
      <c r="B368" t="s">
        <v>263</v>
      </c>
      <c r="C368" t="s">
        <v>2</v>
      </c>
      <c r="D368" t="s">
        <v>8</v>
      </c>
      <c r="E368" t="s">
        <v>502</v>
      </c>
      <c r="F368" s="2">
        <v>815969000</v>
      </c>
      <c r="G368" s="2">
        <v>0</v>
      </c>
      <c r="H368" s="2">
        <v>815969000</v>
      </c>
      <c r="I368" s="2">
        <v>2682945</v>
      </c>
      <c r="J368" s="2">
        <v>0</v>
      </c>
      <c r="K368" s="2">
        <v>2682945</v>
      </c>
      <c r="L368" s="2">
        <v>2356557.4</v>
      </c>
      <c r="M368" s="2">
        <v>0</v>
      </c>
      <c r="N368" s="2">
        <v>2356557.4</v>
      </c>
      <c r="O368" s="15">
        <v>0.1</v>
      </c>
      <c r="P368" s="2">
        <v>0</v>
      </c>
      <c r="Q368" s="13">
        <v>0.3</v>
      </c>
      <c r="R368" s="15">
        <v>0</v>
      </c>
      <c r="S368" s="2">
        <v>706967.22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706967.22</v>
      </c>
      <c r="AC368" s="4"/>
      <c r="AD368" s="4">
        <f t="shared" si="5"/>
        <v>706967.22</v>
      </c>
      <c r="AE368" t="s">
        <v>46</v>
      </c>
      <c r="AG368" s="49"/>
      <c r="AH368" s="33"/>
      <c r="AI368" s="33"/>
      <c r="AJ368" s="33"/>
    </row>
    <row r="369" spans="1:69" x14ac:dyDescent="0.25">
      <c r="A369" s="20">
        <v>1712</v>
      </c>
      <c r="B369" t="s">
        <v>263</v>
      </c>
      <c r="C369" t="s">
        <v>2</v>
      </c>
      <c r="D369" t="s">
        <v>284</v>
      </c>
      <c r="E369" t="s">
        <v>503</v>
      </c>
      <c r="F369" s="2">
        <v>1324653000</v>
      </c>
      <c r="G369" s="2">
        <v>0</v>
      </c>
      <c r="H369" s="2">
        <v>1324653000</v>
      </c>
      <c r="I369" s="2">
        <v>4409931</v>
      </c>
      <c r="J369" s="2">
        <v>0</v>
      </c>
      <c r="K369" s="2">
        <v>4409931</v>
      </c>
      <c r="L369" s="2">
        <v>3880069.8</v>
      </c>
      <c r="M369" s="2">
        <v>0</v>
      </c>
      <c r="N369" s="2">
        <v>3880069.8</v>
      </c>
      <c r="O369" s="15">
        <v>0.1</v>
      </c>
      <c r="P369" s="2">
        <v>0</v>
      </c>
      <c r="Q369" s="13">
        <v>0.3</v>
      </c>
      <c r="R369" s="15">
        <v>0</v>
      </c>
      <c r="S369" s="2">
        <v>1164020.94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1164020.94</v>
      </c>
      <c r="AD369" s="4">
        <f t="shared" si="5"/>
        <v>1164020.94</v>
      </c>
      <c r="AE369" t="s">
        <v>87</v>
      </c>
      <c r="AF369"/>
      <c r="AG369" s="18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</row>
    <row r="370" spans="1:69" x14ac:dyDescent="0.25">
      <c r="A370" s="20">
        <v>1713</v>
      </c>
      <c r="B370" t="s">
        <v>263</v>
      </c>
      <c r="C370" t="s">
        <v>2</v>
      </c>
      <c r="D370" t="s">
        <v>8</v>
      </c>
      <c r="E370" t="s">
        <v>504</v>
      </c>
      <c r="F370" s="2">
        <v>11518000</v>
      </c>
      <c r="G370" s="2">
        <v>0</v>
      </c>
      <c r="H370" s="2">
        <v>11518000</v>
      </c>
      <c r="I370" s="2">
        <v>40314</v>
      </c>
      <c r="J370" s="2">
        <v>0</v>
      </c>
      <c r="K370" s="2">
        <v>40314</v>
      </c>
      <c r="L370" s="2">
        <v>35706.800000000003</v>
      </c>
      <c r="M370" s="2">
        <v>0</v>
      </c>
      <c r="N370" s="2">
        <v>35706.800000000003</v>
      </c>
      <c r="O370" s="15">
        <v>0.1</v>
      </c>
      <c r="P370" s="2">
        <v>0</v>
      </c>
      <c r="Q370" s="13">
        <v>0.3</v>
      </c>
      <c r="R370" s="15">
        <v>0</v>
      </c>
      <c r="S370" s="2">
        <v>10712.04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10712.04</v>
      </c>
      <c r="AD370" s="4">
        <f t="shared" si="5"/>
        <v>10712.04</v>
      </c>
      <c r="AE370" t="s">
        <v>50</v>
      </c>
      <c r="AF370"/>
      <c r="AG370" s="18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</row>
    <row r="371" spans="1:69" s="34" customFormat="1" x14ac:dyDescent="0.25">
      <c r="A371" s="70">
        <v>1714</v>
      </c>
      <c r="B371" s="34" t="s">
        <v>264</v>
      </c>
      <c r="C371" s="34" t="s">
        <v>2</v>
      </c>
      <c r="D371" s="34" t="s">
        <v>317</v>
      </c>
      <c r="E371" s="34" t="s">
        <v>512</v>
      </c>
      <c r="F371" s="71">
        <v>971072000</v>
      </c>
      <c r="G371" s="71">
        <v>147820000</v>
      </c>
      <c r="H371" s="71">
        <v>823252000</v>
      </c>
      <c r="I371" s="71">
        <v>3202978</v>
      </c>
      <c r="J371" s="71">
        <v>457870</v>
      </c>
      <c r="K371" s="71">
        <v>2745108</v>
      </c>
      <c r="L371" s="71">
        <v>2814549.2</v>
      </c>
      <c r="M371" s="71">
        <v>398742</v>
      </c>
      <c r="N371" s="71">
        <v>2415807.2000000002</v>
      </c>
      <c r="O371" s="72">
        <v>0</v>
      </c>
      <c r="P371" s="71">
        <v>0</v>
      </c>
      <c r="Q371" s="73">
        <v>0</v>
      </c>
      <c r="R371" s="72">
        <v>0</v>
      </c>
      <c r="S371" s="71">
        <v>0</v>
      </c>
      <c r="T371" s="71">
        <v>0</v>
      </c>
      <c r="U371" s="71">
        <v>0</v>
      </c>
      <c r="V371" s="71">
        <v>0</v>
      </c>
      <c r="W371" s="71">
        <v>0</v>
      </c>
      <c r="X371" s="71">
        <v>0</v>
      </c>
      <c r="Y371" s="71">
        <v>0</v>
      </c>
      <c r="Z371" s="71">
        <v>0</v>
      </c>
      <c r="AA371" s="74">
        <v>0</v>
      </c>
      <c r="AB371" s="75">
        <v>0</v>
      </c>
      <c r="AC371" s="75">
        <v>4000000</v>
      </c>
      <c r="AD371" s="75">
        <f t="shared" si="5"/>
        <v>4000000</v>
      </c>
      <c r="AE371" s="34" t="s">
        <v>326</v>
      </c>
      <c r="AG371" s="74"/>
      <c r="AH371" s="75"/>
      <c r="AI371" s="75"/>
      <c r="AJ371" s="75"/>
    </row>
    <row r="372" spans="1:69" x14ac:dyDescent="0.25">
      <c r="A372" s="20">
        <v>1715</v>
      </c>
      <c r="B372" t="s">
        <v>263</v>
      </c>
      <c r="C372" t="s">
        <v>9</v>
      </c>
      <c r="D372" t="s">
        <v>368</v>
      </c>
      <c r="E372" t="s">
        <v>505</v>
      </c>
      <c r="F372" s="2">
        <v>308930000</v>
      </c>
      <c r="G372" s="2">
        <v>0</v>
      </c>
      <c r="H372" s="2">
        <v>308930000</v>
      </c>
      <c r="I372" s="2">
        <v>1029505</v>
      </c>
      <c r="J372" s="2">
        <v>0</v>
      </c>
      <c r="K372" s="2">
        <v>1029505</v>
      </c>
      <c r="L372" s="2">
        <v>905933</v>
      </c>
      <c r="M372" s="2">
        <v>0</v>
      </c>
      <c r="N372" s="2">
        <v>905933</v>
      </c>
      <c r="O372" s="15">
        <v>0.1</v>
      </c>
      <c r="P372" s="2">
        <v>0</v>
      </c>
      <c r="Q372" s="13">
        <v>0.3</v>
      </c>
      <c r="R372" s="15">
        <v>0</v>
      </c>
      <c r="S372" s="2">
        <v>271779.90000000002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271779.90000000002</v>
      </c>
      <c r="AD372" s="4">
        <f t="shared" si="5"/>
        <v>271779.90000000002</v>
      </c>
      <c r="AE372" t="s">
        <v>79</v>
      </c>
      <c r="AF372"/>
      <c r="AG372" s="18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</row>
    <row r="373" spans="1:69" s="44" customFormat="1" x14ac:dyDescent="0.25">
      <c r="A373" s="20">
        <v>1716</v>
      </c>
      <c r="B373" t="s">
        <v>263</v>
      </c>
      <c r="C373" t="s">
        <v>9</v>
      </c>
      <c r="D373" t="s">
        <v>367</v>
      </c>
      <c r="E373" t="s">
        <v>506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15">
        <v>0.1</v>
      </c>
      <c r="P373" s="2">
        <v>0</v>
      </c>
      <c r="Q373" s="13">
        <v>0.3</v>
      </c>
      <c r="R373" s="15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0</v>
      </c>
      <c r="AC373" s="4"/>
      <c r="AD373" s="4">
        <f t="shared" si="5"/>
        <v>0</v>
      </c>
      <c r="AE373" t="s">
        <v>70</v>
      </c>
      <c r="AF373"/>
      <c r="AG373" s="18"/>
      <c r="AH373" s="4"/>
      <c r="AI373" s="4"/>
      <c r="AJ373" s="4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</row>
    <row r="374" spans="1:69" s="35" customFormat="1" x14ac:dyDescent="0.25">
      <c r="A374" s="20">
        <v>1717</v>
      </c>
      <c r="B374" t="s">
        <v>263</v>
      </c>
      <c r="C374" t="s">
        <v>9</v>
      </c>
      <c r="D374" t="s">
        <v>367</v>
      </c>
      <c r="E374" t="s">
        <v>507</v>
      </c>
      <c r="F374" s="2">
        <v>3568912000</v>
      </c>
      <c r="G374" s="2">
        <v>0</v>
      </c>
      <c r="H374" s="2">
        <v>3568912000</v>
      </c>
      <c r="I374" s="2">
        <v>10891911</v>
      </c>
      <c r="J374" s="2">
        <v>0</v>
      </c>
      <c r="K374" s="2">
        <v>10891911</v>
      </c>
      <c r="L374" s="2">
        <v>9464346.1999999993</v>
      </c>
      <c r="M374" s="2">
        <v>0</v>
      </c>
      <c r="N374" s="2">
        <v>9464346.1999999993</v>
      </c>
      <c r="O374" s="15">
        <v>0.1</v>
      </c>
      <c r="P374" s="2">
        <v>0</v>
      </c>
      <c r="Q374" s="13">
        <v>0.3</v>
      </c>
      <c r="R374" s="15">
        <v>0</v>
      </c>
      <c r="S374" s="2">
        <v>2839303.86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18">
        <v>0</v>
      </c>
      <c r="AB374" s="4">
        <v>2839303.86</v>
      </c>
      <c r="AC374" s="4"/>
      <c r="AD374" s="4">
        <f t="shared" si="5"/>
        <v>2839303.86</v>
      </c>
      <c r="AE374" t="s">
        <v>35</v>
      </c>
      <c r="AG374" s="48"/>
      <c r="AH374" s="37"/>
      <c r="AI374" s="37"/>
      <c r="AJ374" s="37"/>
    </row>
    <row r="375" spans="1:69" s="42" customFormat="1" x14ac:dyDescent="0.25">
      <c r="A375" s="20">
        <v>1719</v>
      </c>
      <c r="B375" t="s">
        <v>263</v>
      </c>
      <c r="C375" t="s">
        <v>2</v>
      </c>
      <c r="D375" t="s">
        <v>284</v>
      </c>
      <c r="E375" t="s">
        <v>508</v>
      </c>
      <c r="F375" s="2">
        <v>420450000</v>
      </c>
      <c r="G375" s="2">
        <v>0</v>
      </c>
      <c r="H375" s="2">
        <v>420450000</v>
      </c>
      <c r="I375" s="2">
        <v>1317826</v>
      </c>
      <c r="J375" s="2">
        <v>0</v>
      </c>
      <c r="K375" s="2">
        <v>1317826</v>
      </c>
      <c r="L375" s="2">
        <v>1149646</v>
      </c>
      <c r="M375" s="2">
        <v>0</v>
      </c>
      <c r="N375" s="2">
        <v>1149646</v>
      </c>
      <c r="O375" s="15">
        <v>0.1</v>
      </c>
      <c r="P375" s="2">
        <v>0</v>
      </c>
      <c r="Q375" s="13">
        <v>0.3</v>
      </c>
      <c r="R375" s="15">
        <v>0</v>
      </c>
      <c r="S375" s="2">
        <v>344893.8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18">
        <v>0</v>
      </c>
      <c r="AB375" s="4">
        <v>344893.8</v>
      </c>
      <c r="AC375" s="4"/>
      <c r="AD375" s="4">
        <f t="shared" si="5"/>
        <v>344893.8</v>
      </c>
      <c r="AE375" t="s">
        <v>87</v>
      </c>
      <c r="AF375"/>
      <c r="AG375" s="18"/>
      <c r="AH375" s="4"/>
      <c r="AI375" s="4"/>
      <c r="AJ375" s="4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</row>
    <row r="376" spans="1:69" x14ac:dyDescent="0.25">
      <c r="A376" s="20">
        <v>1720</v>
      </c>
      <c r="B376" t="s">
        <v>263</v>
      </c>
      <c r="C376" t="s">
        <v>2</v>
      </c>
      <c r="D376" t="s">
        <v>317</v>
      </c>
      <c r="E376" t="s">
        <v>509</v>
      </c>
      <c r="F376" s="2">
        <v>5289077000</v>
      </c>
      <c r="G376" s="2">
        <v>0</v>
      </c>
      <c r="H376" s="2">
        <v>5289077000</v>
      </c>
      <c r="I376" s="2">
        <v>14417402</v>
      </c>
      <c r="J376" s="2">
        <v>0</v>
      </c>
      <c r="K376" s="2">
        <v>14417402</v>
      </c>
      <c r="L376" s="2">
        <v>12301771.199999999</v>
      </c>
      <c r="M376" s="2">
        <v>0</v>
      </c>
      <c r="N376" s="2">
        <v>12301771.199999999</v>
      </c>
      <c r="O376" s="15">
        <v>0.1</v>
      </c>
      <c r="P376" s="2">
        <v>0</v>
      </c>
      <c r="Q376" s="13">
        <v>0.3</v>
      </c>
      <c r="R376" s="15">
        <v>0</v>
      </c>
      <c r="S376" s="2">
        <v>3690531.36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18">
        <v>0</v>
      </c>
      <c r="AB376" s="4">
        <v>3690531.36</v>
      </c>
      <c r="AD376" s="4">
        <f t="shared" si="5"/>
        <v>3690531.36</v>
      </c>
      <c r="AE376" t="s">
        <v>325</v>
      </c>
      <c r="AF376"/>
      <c r="AG376" s="18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</row>
    <row r="377" spans="1:69" x14ac:dyDescent="0.25">
      <c r="A377" s="20">
        <v>1721</v>
      </c>
      <c r="B377" t="s">
        <v>263</v>
      </c>
      <c r="C377" t="s">
        <v>2</v>
      </c>
      <c r="D377" t="s">
        <v>538</v>
      </c>
      <c r="E377" t="s">
        <v>510</v>
      </c>
      <c r="F377" s="2">
        <v>9966686000</v>
      </c>
      <c r="G377" s="2">
        <v>0</v>
      </c>
      <c r="H377" s="2">
        <v>9966686000</v>
      </c>
      <c r="I377" s="2">
        <v>27338745</v>
      </c>
      <c r="J377" s="2">
        <v>0</v>
      </c>
      <c r="K377" s="2">
        <v>27338745</v>
      </c>
      <c r="L377" s="2">
        <v>23352070.600000001</v>
      </c>
      <c r="M377" s="2">
        <v>0</v>
      </c>
      <c r="N377" s="2">
        <v>23352070.600000001</v>
      </c>
      <c r="O377" s="15">
        <v>0.1</v>
      </c>
      <c r="P377" s="2">
        <v>0</v>
      </c>
      <c r="Q377" s="13">
        <v>0.3</v>
      </c>
      <c r="R377" s="15">
        <v>0</v>
      </c>
      <c r="S377" s="2">
        <v>7005621.1799999997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18">
        <v>0</v>
      </c>
      <c r="AB377" s="4">
        <v>7005621.1799999997</v>
      </c>
      <c r="AD377" s="4">
        <f t="shared" si="5"/>
        <v>7005621.1799999997</v>
      </c>
      <c r="AE377" t="s">
        <v>107</v>
      </c>
      <c r="AF377"/>
      <c r="AG377" s="18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</row>
    <row r="378" spans="1:69" x14ac:dyDescent="0.25">
      <c r="A378" s="20">
        <v>1722</v>
      </c>
      <c r="B378" t="s">
        <v>263</v>
      </c>
      <c r="C378" t="s">
        <v>9</v>
      </c>
      <c r="D378" t="s">
        <v>27</v>
      </c>
      <c r="E378" t="s">
        <v>511</v>
      </c>
      <c r="F378" s="2">
        <v>2245920000</v>
      </c>
      <c r="G378" s="2">
        <v>0</v>
      </c>
      <c r="H378" s="2">
        <v>2245920000</v>
      </c>
      <c r="I378" s="2">
        <v>5695635</v>
      </c>
      <c r="J378" s="2">
        <v>0</v>
      </c>
      <c r="K378" s="2">
        <v>5695635</v>
      </c>
      <c r="L378" s="2">
        <v>4797267</v>
      </c>
      <c r="M378" s="2">
        <v>0</v>
      </c>
      <c r="N378" s="2">
        <v>4797267</v>
      </c>
      <c r="O378" s="15">
        <v>0.1</v>
      </c>
      <c r="P378" s="2">
        <v>0</v>
      </c>
      <c r="Q378" s="13">
        <v>0.3</v>
      </c>
      <c r="R378" s="15">
        <v>0</v>
      </c>
      <c r="S378" s="2">
        <v>1439180.1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18">
        <v>0</v>
      </c>
      <c r="AB378" s="4">
        <v>1439180.1</v>
      </c>
      <c r="AD378" s="4">
        <f t="shared" si="5"/>
        <v>1439180.1</v>
      </c>
      <c r="AE378" t="s">
        <v>32</v>
      </c>
      <c r="AF378"/>
      <c r="AG378" s="1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</row>
    <row r="379" spans="1:69" x14ac:dyDescent="0.25">
      <c r="A379" s="20">
        <v>1723</v>
      </c>
      <c r="B379" t="s">
        <v>263</v>
      </c>
      <c r="C379" t="s">
        <v>2</v>
      </c>
      <c r="D379" t="s">
        <v>317</v>
      </c>
      <c r="E379" t="s">
        <v>513</v>
      </c>
      <c r="F379" s="2">
        <v>10932000</v>
      </c>
      <c r="G379" s="2">
        <v>0</v>
      </c>
      <c r="H379" s="2">
        <v>10932000</v>
      </c>
      <c r="I379" s="2">
        <v>38262</v>
      </c>
      <c r="J379" s="2">
        <v>0</v>
      </c>
      <c r="K379" s="2">
        <v>38262</v>
      </c>
      <c r="L379" s="2">
        <v>33889.199999999997</v>
      </c>
      <c r="M379" s="2">
        <v>0</v>
      </c>
      <c r="N379" s="2">
        <v>33889.199999999997</v>
      </c>
      <c r="O379" s="15">
        <v>0.1</v>
      </c>
      <c r="P379" s="2">
        <v>0</v>
      </c>
      <c r="Q379" s="13">
        <v>0.3</v>
      </c>
      <c r="R379" s="15">
        <v>0</v>
      </c>
      <c r="S379" s="2">
        <v>10166.76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18">
        <v>0</v>
      </c>
      <c r="AB379" s="4">
        <v>10166.76</v>
      </c>
      <c r="AD379" s="4">
        <f t="shared" si="5"/>
        <v>10166.76</v>
      </c>
      <c r="AE379" t="s">
        <v>325</v>
      </c>
      <c r="AF379"/>
      <c r="AG379" s="18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</row>
    <row r="380" spans="1:69" s="42" customFormat="1" x14ac:dyDescent="0.25">
      <c r="A380" s="20">
        <v>1724</v>
      </c>
      <c r="B380" t="s">
        <v>263</v>
      </c>
      <c r="C380" t="s">
        <v>2</v>
      </c>
      <c r="D380" t="s">
        <v>200</v>
      </c>
      <c r="E380" t="s">
        <v>514</v>
      </c>
      <c r="F380" s="2">
        <v>63555000</v>
      </c>
      <c r="G380" s="2">
        <v>0</v>
      </c>
      <c r="H380" s="2">
        <v>63555000</v>
      </c>
      <c r="I380" s="2">
        <v>222445</v>
      </c>
      <c r="J380" s="2">
        <v>0</v>
      </c>
      <c r="K380" s="2">
        <v>222445</v>
      </c>
      <c r="L380" s="2">
        <v>197023</v>
      </c>
      <c r="M380" s="2">
        <v>0</v>
      </c>
      <c r="N380" s="2">
        <v>197023</v>
      </c>
      <c r="O380" s="15">
        <v>0.1</v>
      </c>
      <c r="P380" s="2">
        <v>0</v>
      </c>
      <c r="Q380" s="13">
        <v>0.3</v>
      </c>
      <c r="R380" s="15">
        <v>0</v>
      </c>
      <c r="S380" s="2">
        <v>59106.9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18">
        <v>0</v>
      </c>
      <c r="AB380" s="4">
        <v>59106.9</v>
      </c>
      <c r="AC380" s="4"/>
      <c r="AD380" s="4">
        <f t="shared" si="5"/>
        <v>59106.9</v>
      </c>
      <c r="AE380" t="s">
        <v>241</v>
      </c>
      <c r="AF380"/>
      <c r="AG380" s="18"/>
      <c r="AH380" s="4"/>
      <c r="AI380" s="4"/>
      <c r="AJ380" s="4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</row>
    <row r="381" spans="1:69" x14ac:dyDescent="0.25">
      <c r="A381" s="20">
        <v>1726</v>
      </c>
      <c r="B381" t="s">
        <v>264</v>
      </c>
      <c r="C381" t="s">
        <v>2</v>
      </c>
      <c r="D381" t="s">
        <v>317</v>
      </c>
      <c r="E381" t="s">
        <v>515</v>
      </c>
      <c r="F381" s="2">
        <v>8005483000</v>
      </c>
      <c r="G381" s="2">
        <v>0</v>
      </c>
      <c r="H381" s="2">
        <v>8005483000</v>
      </c>
      <c r="I381" s="2">
        <v>21634478</v>
      </c>
      <c r="J381" s="2">
        <v>0</v>
      </c>
      <c r="K381" s="2">
        <v>21634478</v>
      </c>
      <c r="L381" s="2">
        <v>18432284.800000001</v>
      </c>
      <c r="M381" s="2">
        <v>0</v>
      </c>
      <c r="N381" s="2">
        <v>18432284.800000001</v>
      </c>
      <c r="O381" s="15">
        <v>0.1</v>
      </c>
      <c r="P381" s="2">
        <v>0</v>
      </c>
      <c r="Q381" s="13">
        <v>0.1</v>
      </c>
      <c r="R381" s="15">
        <v>0</v>
      </c>
      <c r="S381" s="2">
        <v>1843228.48</v>
      </c>
      <c r="T381" s="2">
        <v>1000000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18">
        <v>0</v>
      </c>
      <c r="AB381" s="4">
        <v>2843228.48</v>
      </c>
      <c r="AD381" s="4">
        <f t="shared" si="5"/>
        <v>2843228.48</v>
      </c>
      <c r="AE381" t="s">
        <v>326</v>
      </c>
      <c r="AF381"/>
      <c r="AG381" s="18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</row>
    <row r="382" spans="1:69" s="35" customFormat="1" x14ac:dyDescent="0.25">
      <c r="A382" s="20">
        <v>1727</v>
      </c>
      <c r="B382" t="s">
        <v>263</v>
      </c>
      <c r="C382" t="s">
        <v>2</v>
      </c>
      <c r="D382" t="s">
        <v>4</v>
      </c>
      <c r="E382" t="s">
        <v>516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15">
        <v>0.1</v>
      </c>
      <c r="P382" s="2">
        <v>0</v>
      </c>
      <c r="Q382" s="13">
        <v>0.3</v>
      </c>
      <c r="R382" s="15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18">
        <v>0</v>
      </c>
      <c r="AB382" s="4">
        <v>0</v>
      </c>
      <c r="AC382" s="4"/>
      <c r="AD382" s="4">
        <f t="shared" si="5"/>
        <v>0</v>
      </c>
      <c r="AE382" t="s">
        <v>48</v>
      </c>
      <c r="AG382" s="48"/>
      <c r="AH382" s="37"/>
      <c r="AI382" s="37"/>
      <c r="AJ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</row>
    <row r="383" spans="1:69" s="40" customFormat="1" x14ac:dyDescent="0.25">
      <c r="A383" s="20">
        <v>1728</v>
      </c>
      <c r="B383" t="s">
        <v>263</v>
      </c>
      <c r="C383" t="s">
        <v>2</v>
      </c>
      <c r="D383" t="s">
        <v>538</v>
      </c>
      <c r="E383" t="s">
        <v>517</v>
      </c>
      <c r="F383" s="2">
        <v>87400000</v>
      </c>
      <c r="G383" s="2">
        <v>0</v>
      </c>
      <c r="H383" s="2">
        <v>87400000</v>
      </c>
      <c r="I383" s="2">
        <v>305900</v>
      </c>
      <c r="J383" s="2">
        <v>0</v>
      </c>
      <c r="K383" s="2">
        <v>305900</v>
      </c>
      <c r="L383" s="2">
        <v>270940</v>
      </c>
      <c r="M383" s="2">
        <v>0</v>
      </c>
      <c r="N383" s="2">
        <v>270940</v>
      </c>
      <c r="O383" s="15">
        <v>0.1</v>
      </c>
      <c r="P383" s="2">
        <v>0</v>
      </c>
      <c r="Q383" s="13">
        <v>0.3</v>
      </c>
      <c r="R383" s="15">
        <v>0</v>
      </c>
      <c r="S383" s="2">
        <v>81282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18">
        <v>0</v>
      </c>
      <c r="AB383" s="4">
        <v>81282</v>
      </c>
      <c r="AC383" s="4"/>
      <c r="AD383" s="4">
        <f t="shared" si="5"/>
        <v>81282</v>
      </c>
      <c r="AE383" t="s">
        <v>179</v>
      </c>
      <c r="AG383" s="55"/>
      <c r="AH383" s="41"/>
      <c r="AI383" s="41"/>
      <c r="AJ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</row>
    <row r="384" spans="1:69" x14ac:dyDescent="0.25">
      <c r="A384" s="20">
        <v>1729</v>
      </c>
      <c r="B384" t="s">
        <v>263</v>
      </c>
      <c r="C384" t="s">
        <v>2</v>
      </c>
      <c r="D384" t="s">
        <v>200</v>
      </c>
      <c r="E384" t="s">
        <v>518</v>
      </c>
      <c r="F384" s="2">
        <v>81919000</v>
      </c>
      <c r="G384" s="2">
        <v>0</v>
      </c>
      <c r="H384" s="2">
        <v>81919000</v>
      </c>
      <c r="I384" s="2">
        <v>286719</v>
      </c>
      <c r="J384" s="2">
        <v>0</v>
      </c>
      <c r="K384" s="2">
        <v>286719</v>
      </c>
      <c r="L384" s="2">
        <v>253951.4</v>
      </c>
      <c r="M384" s="2">
        <v>0</v>
      </c>
      <c r="N384" s="2">
        <v>253951.4</v>
      </c>
      <c r="O384" s="15">
        <v>0.1</v>
      </c>
      <c r="P384" s="2">
        <v>0</v>
      </c>
      <c r="Q384" s="13">
        <v>0.3</v>
      </c>
      <c r="R384" s="15">
        <v>0</v>
      </c>
      <c r="S384" s="2">
        <v>76185.42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18">
        <v>0</v>
      </c>
      <c r="AB384" s="4">
        <v>76185.42</v>
      </c>
      <c r="AD384" s="4">
        <f t="shared" si="5"/>
        <v>76185.42</v>
      </c>
      <c r="AE384" t="s">
        <v>241</v>
      </c>
      <c r="AF384"/>
      <c r="AG384" s="18"/>
      <c r="AK384"/>
    </row>
    <row r="385" spans="1:69" x14ac:dyDescent="0.25">
      <c r="A385" s="20">
        <v>1730</v>
      </c>
      <c r="B385" t="s">
        <v>263</v>
      </c>
      <c r="C385" t="s">
        <v>2</v>
      </c>
      <c r="D385" t="s">
        <v>200</v>
      </c>
      <c r="E385" t="s">
        <v>540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15">
        <v>0.1</v>
      </c>
      <c r="P385" s="2">
        <v>0</v>
      </c>
      <c r="Q385" s="13">
        <v>0.3</v>
      </c>
      <c r="R385" s="15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18">
        <v>0</v>
      </c>
      <c r="AB385" s="4">
        <v>0</v>
      </c>
      <c r="AD385" s="4">
        <f t="shared" si="5"/>
        <v>0</v>
      </c>
      <c r="AE385" t="s">
        <v>241</v>
      </c>
      <c r="AF385"/>
      <c r="AG385" s="18"/>
      <c r="AK385"/>
    </row>
    <row r="386" spans="1:69" s="35" customFormat="1" x14ac:dyDescent="0.25">
      <c r="A386" s="20">
        <v>1731</v>
      </c>
      <c r="B386" t="s">
        <v>263</v>
      </c>
      <c r="C386" t="s">
        <v>2</v>
      </c>
      <c r="D386" t="s">
        <v>538</v>
      </c>
      <c r="E386" t="s">
        <v>519</v>
      </c>
      <c r="F386" s="2">
        <v>3822530000</v>
      </c>
      <c r="G386" s="2">
        <v>0</v>
      </c>
      <c r="H386" s="2">
        <v>3822530000</v>
      </c>
      <c r="I386" s="2">
        <v>9209841</v>
      </c>
      <c r="J386" s="2">
        <v>0</v>
      </c>
      <c r="K386" s="2">
        <v>9209841</v>
      </c>
      <c r="L386" s="2">
        <v>7680829</v>
      </c>
      <c r="M386" s="2">
        <v>0</v>
      </c>
      <c r="N386" s="2">
        <v>7680829</v>
      </c>
      <c r="O386" s="15">
        <v>0.1</v>
      </c>
      <c r="P386" s="2">
        <v>0</v>
      </c>
      <c r="Q386" s="13">
        <v>0.3</v>
      </c>
      <c r="R386" s="15">
        <v>0</v>
      </c>
      <c r="S386" s="2">
        <v>2304248.7000000002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18">
        <v>0</v>
      </c>
      <c r="AB386" s="4">
        <v>2304248.7000000002</v>
      </c>
      <c r="AC386" s="4"/>
      <c r="AD386" s="4">
        <f t="shared" si="5"/>
        <v>2304248.7000000002</v>
      </c>
      <c r="AE386" t="s">
        <v>179</v>
      </c>
      <c r="AF386"/>
      <c r="AG386" s="18"/>
      <c r="AH386" s="4"/>
      <c r="AI386" s="4"/>
      <c r="AJ386" s="4"/>
      <c r="AK386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</row>
    <row r="387" spans="1:69" x14ac:dyDescent="0.25">
      <c r="A387" s="20">
        <v>1732</v>
      </c>
      <c r="B387" t="s">
        <v>263</v>
      </c>
      <c r="C387" t="s">
        <v>9</v>
      </c>
      <c r="D387" t="s">
        <v>27</v>
      </c>
      <c r="E387" t="s">
        <v>520</v>
      </c>
      <c r="F387" s="2">
        <v>3896647000</v>
      </c>
      <c r="G387" s="2">
        <v>0</v>
      </c>
      <c r="H387" s="2">
        <v>3896647000</v>
      </c>
      <c r="I387" s="2">
        <v>8815667</v>
      </c>
      <c r="J387" s="2">
        <v>0</v>
      </c>
      <c r="K387" s="2">
        <v>8815667</v>
      </c>
      <c r="L387" s="2">
        <v>7257008.2000000002</v>
      </c>
      <c r="M387" s="2">
        <v>0</v>
      </c>
      <c r="N387" s="2">
        <v>7257008.2000000002</v>
      </c>
      <c r="O387" s="15">
        <v>0.1</v>
      </c>
      <c r="P387" s="2">
        <v>0</v>
      </c>
      <c r="Q387" s="13">
        <v>0.3</v>
      </c>
      <c r="R387" s="15">
        <v>0</v>
      </c>
      <c r="S387" s="2">
        <v>2177102.46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18">
        <v>0</v>
      </c>
      <c r="AB387" s="4">
        <v>2177102.46</v>
      </c>
      <c r="AD387" s="4">
        <f t="shared" ref="AD387:AD414" si="6">AB387+AC387</f>
        <v>2177102.46</v>
      </c>
      <c r="AE387" t="s">
        <v>76</v>
      </c>
      <c r="AF387"/>
      <c r="AG387" s="18"/>
      <c r="AK387"/>
    </row>
    <row r="388" spans="1:69" x14ac:dyDescent="0.25">
      <c r="A388" s="20">
        <v>1733</v>
      </c>
      <c r="B388" t="s">
        <v>263</v>
      </c>
      <c r="C388" t="s">
        <v>9</v>
      </c>
      <c r="D388" t="s">
        <v>27</v>
      </c>
      <c r="E388" t="s">
        <v>521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15">
        <v>0.1</v>
      </c>
      <c r="P388" s="2">
        <v>0</v>
      </c>
      <c r="Q388" s="13">
        <v>0.3</v>
      </c>
      <c r="R388" s="15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18">
        <v>0</v>
      </c>
      <c r="AB388" s="4">
        <v>0</v>
      </c>
      <c r="AD388" s="4">
        <f t="shared" si="6"/>
        <v>0</v>
      </c>
      <c r="AE388" t="s">
        <v>32</v>
      </c>
      <c r="AF388"/>
      <c r="AG388" s="1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</row>
    <row r="389" spans="1:69" x14ac:dyDescent="0.25">
      <c r="A389" s="20">
        <v>1734</v>
      </c>
      <c r="B389" t="s">
        <v>263</v>
      </c>
      <c r="C389" t="s">
        <v>9</v>
      </c>
      <c r="D389" t="s">
        <v>367</v>
      </c>
      <c r="E389" t="s">
        <v>522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15">
        <v>0.1</v>
      </c>
      <c r="P389" s="2">
        <v>0</v>
      </c>
      <c r="Q389" s="13">
        <v>0.3</v>
      </c>
      <c r="R389" s="15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18">
        <v>0</v>
      </c>
      <c r="AB389" s="4">
        <v>0</v>
      </c>
      <c r="AD389" s="4">
        <f t="shared" si="6"/>
        <v>0</v>
      </c>
      <c r="AE389" t="s">
        <v>70</v>
      </c>
      <c r="AF389"/>
      <c r="AG389" s="18"/>
      <c r="AK389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</row>
    <row r="390" spans="1:69" x14ac:dyDescent="0.25">
      <c r="A390" s="20">
        <v>1735</v>
      </c>
      <c r="B390" t="s">
        <v>263</v>
      </c>
      <c r="C390" t="s">
        <v>2</v>
      </c>
      <c r="D390" t="s">
        <v>538</v>
      </c>
      <c r="E390" t="s">
        <v>523</v>
      </c>
      <c r="F390" s="2">
        <v>1012137000</v>
      </c>
      <c r="G390" s="2">
        <v>189150000</v>
      </c>
      <c r="H390" s="2">
        <v>822987000</v>
      </c>
      <c r="I390" s="2">
        <v>3432469</v>
      </c>
      <c r="J390" s="2">
        <v>662025</v>
      </c>
      <c r="K390" s="2">
        <v>2770444</v>
      </c>
      <c r="L390" s="2">
        <v>3027614.2</v>
      </c>
      <c r="M390" s="2">
        <v>586365</v>
      </c>
      <c r="N390" s="2">
        <v>2441249.2000000002</v>
      </c>
      <c r="O390" s="15">
        <v>0.1</v>
      </c>
      <c r="P390" s="2">
        <v>58636.5</v>
      </c>
      <c r="Q390" s="13">
        <v>0.3</v>
      </c>
      <c r="R390" s="15">
        <v>0</v>
      </c>
      <c r="S390" s="2">
        <v>732374.76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18">
        <v>0</v>
      </c>
      <c r="AB390" s="4">
        <v>791011.26</v>
      </c>
      <c r="AD390" s="4">
        <f t="shared" si="6"/>
        <v>791011.26</v>
      </c>
      <c r="AE390" t="s">
        <v>107</v>
      </c>
      <c r="AF390"/>
      <c r="AG390" s="18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</row>
    <row r="391" spans="1:69" x14ac:dyDescent="0.25">
      <c r="A391" s="20">
        <v>1736</v>
      </c>
      <c r="B391" t="s">
        <v>263</v>
      </c>
      <c r="C391" t="s">
        <v>2</v>
      </c>
      <c r="D391" t="s">
        <v>200</v>
      </c>
      <c r="E391" t="s">
        <v>524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15">
        <v>0.1</v>
      </c>
      <c r="P391" s="2">
        <v>0</v>
      </c>
      <c r="Q391" s="13">
        <v>0.3</v>
      </c>
      <c r="R391" s="15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18">
        <v>0</v>
      </c>
      <c r="AB391" s="4">
        <v>0</v>
      </c>
      <c r="AD391" s="4">
        <f t="shared" si="6"/>
        <v>0</v>
      </c>
      <c r="AE391" t="s">
        <v>184</v>
      </c>
      <c r="AF391"/>
      <c r="AG391" s="18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</row>
    <row r="392" spans="1:69" x14ac:dyDescent="0.25">
      <c r="A392" s="20">
        <v>1737</v>
      </c>
      <c r="B392" t="s">
        <v>263</v>
      </c>
      <c r="C392" t="s">
        <v>9</v>
      </c>
      <c r="D392" t="s">
        <v>368</v>
      </c>
      <c r="E392" t="s">
        <v>525</v>
      </c>
      <c r="F392" s="2">
        <v>926180000</v>
      </c>
      <c r="G392" s="2">
        <v>0</v>
      </c>
      <c r="H392" s="2">
        <v>926180000</v>
      </c>
      <c r="I392" s="2">
        <v>3099430</v>
      </c>
      <c r="J392" s="2">
        <v>0</v>
      </c>
      <c r="K392" s="2">
        <v>3099430</v>
      </c>
      <c r="L392" s="2">
        <v>2728958</v>
      </c>
      <c r="M392" s="2">
        <v>0</v>
      </c>
      <c r="N392" s="2">
        <v>2728958</v>
      </c>
      <c r="O392" s="15">
        <v>0.1</v>
      </c>
      <c r="P392" s="2">
        <v>0</v>
      </c>
      <c r="Q392" s="13">
        <v>0.3</v>
      </c>
      <c r="R392" s="15">
        <v>0</v>
      </c>
      <c r="S392" s="2">
        <v>818687.4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18">
        <v>0</v>
      </c>
      <c r="AB392" s="4">
        <v>818687.4</v>
      </c>
      <c r="AD392" s="4">
        <f t="shared" si="6"/>
        <v>818687.4</v>
      </c>
      <c r="AE392" t="s">
        <v>39</v>
      </c>
      <c r="AF392"/>
      <c r="AG392" s="18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</row>
    <row r="393" spans="1:69" s="32" customFormat="1" x14ac:dyDescent="0.25">
      <c r="A393" s="20">
        <v>1738</v>
      </c>
      <c r="B393" t="s">
        <v>263</v>
      </c>
      <c r="C393" t="s">
        <v>9</v>
      </c>
      <c r="D393" t="s">
        <v>367</v>
      </c>
      <c r="E393" t="s">
        <v>526</v>
      </c>
      <c r="F393" s="2">
        <v>1922528000</v>
      </c>
      <c r="G393" s="2">
        <v>0</v>
      </c>
      <c r="H393" s="2">
        <v>1922528000</v>
      </c>
      <c r="I393" s="2">
        <v>6506330</v>
      </c>
      <c r="J393" s="2">
        <v>0</v>
      </c>
      <c r="K393" s="2">
        <v>6506330</v>
      </c>
      <c r="L393" s="2">
        <v>5737318.7999999998</v>
      </c>
      <c r="M393" s="2">
        <v>0</v>
      </c>
      <c r="N393" s="2">
        <v>5737318.7999999998</v>
      </c>
      <c r="O393" s="15">
        <v>0.1</v>
      </c>
      <c r="P393" s="2">
        <v>0</v>
      </c>
      <c r="Q393" s="13">
        <v>0.3</v>
      </c>
      <c r="R393" s="15">
        <v>0</v>
      </c>
      <c r="S393" s="2">
        <v>1721195.64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18">
        <v>0</v>
      </c>
      <c r="AB393" s="4">
        <v>1721195.64</v>
      </c>
      <c r="AC393" s="4"/>
      <c r="AD393" s="4">
        <f t="shared" si="6"/>
        <v>1721195.64</v>
      </c>
      <c r="AE393" t="s">
        <v>189</v>
      </c>
      <c r="AG393" s="49"/>
      <c r="AH393" s="33"/>
      <c r="AI393" s="33"/>
      <c r="AJ393" s="33"/>
    </row>
    <row r="394" spans="1:69" x14ac:dyDescent="0.25">
      <c r="A394" s="20">
        <v>1740</v>
      </c>
      <c r="B394" t="s">
        <v>263</v>
      </c>
      <c r="C394" t="s">
        <v>2</v>
      </c>
      <c r="D394" t="s">
        <v>283</v>
      </c>
      <c r="E394" t="s">
        <v>531</v>
      </c>
      <c r="F394" s="2">
        <v>9476970000</v>
      </c>
      <c r="G394" s="2">
        <v>0</v>
      </c>
      <c r="H394" s="2">
        <v>9476970000</v>
      </c>
      <c r="I394" s="2">
        <v>15606896</v>
      </c>
      <c r="J394" s="2">
        <v>0</v>
      </c>
      <c r="K394" s="2">
        <v>15606896</v>
      </c>
      <c r="L394" s="2">
        <v>11816108</v>
      </c>
      <c r="M394" s="2">
        <v>0</v>
      </c>
      <c r="N394" s="2">
        <v>11816108</v>
      </c>
      <c r="O394" s="15">
        <v>0.1</v>
      </c>
      <c r="P394" s="2">
        <v>0</v>
      </c>
      <c r="Q394" s="13">
        <v>0.3</v>
      </c>
      <c r="R394" s="15">
        <v>0</v>
      </c>
      <c r="S394" s="2">
        <v>3544832.4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18">
        <v>0</v>
      </c>
      <c r="AB394" s="4">
        <v>3544832.4</v>
      </c>
      <c r="AD394" s="4">
        <f t="shared" si="6"/>
        <v>3544832.4</v>
      </c>
      <c r="AE394" t="s">
        <v>43</v>
      </c>
      <c r="AF394"/>
      <c r="AG394" s="18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</row>
    <row r="395" spans="1:69" x14ac:dyDescent="0.25">
      <c r="A395" s="20">
        <v>1741</v>
      </c>
      <c r="B395" t="s">
        <v>263</v>
      </c>
      <c r="C395" t="s">
        <v>2</v>
      </c>
      <c r="D395" t="s">
        <v>284</v>
      </c>
      <c r="E395" t="s">
        <v>532</v>
      </c>
      <c r="F395" s="2">
        <v>115276000</v>
      </c>
      <c r="G395" s="2">
        <v>0</v>
      </c>
      <c r="H395" s="2">
        <v>115276000</v>
      </c>
      <c r="I395" s="2">
        <v>403469</v>
      </c>
      <c r="J395" s="2">
        <v>0</v>
      </c>
      <c r="K395" s="2">
        <v>403469</v>
      </c>
      <c r="L395" s="2">
        <v>357358.6</v>
      </c>
      <c r="M395" s="2">
        <v>0</v>
      </c>
      <c r="N395" s="2">
        <v>357358.6</v>
      </c>
      <c r="O395" s="15">
        <v>0.1</v>
      </c>
      <c r="P395" s="2">
        <v>0</v>
      </c>
      <c r="Q395" s="13">
        <v>0.3</v>
      </c>
      <c r="R395" s="15">
        <v>0</v>
      </c>
      <c r="S395" s="2">
        <v>107207.58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18">
        <v>0</v>
      </c>
      <c r="AB395" s="4">
        <v>107207.58</v>
      </c>
      <c r="AD395" s="4">
        <f t="shared" si="6"/>
        <v>107207.58</v>
      </c>
      <c r="AE395" t="s">
        <v>87</v>
      </c>
      <c r="AF395"/>
      <c r="AG395" s="18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</row>
    <row r="396" spans="1:69" x14ac:dyDescent="0.25">
      <c r="A396" s="20">
        <v>1742</v>
      </c>
      <c r="B396" t="s">
        <v>263</v>
      </c>
      <c r="C396" t="s">
        <v>2</v>
      </c>
      <c r="D396" t="s">
        <v>284</v>
      </c>
      <c r="E396" t="s">
        <v>533</v>
      </c>
      <c r="F396" s="2">
        <v>142000000</v>
      </c>
      <c r="G396" s="2">
        <v>0</v>
      </c>
      <c r="H396" s="2">
        <v>142000000</v>
      </c>
      <c r="I396" s="2">
        <v>426000</v>
      </c>
      <c r="J396" s="2">
        <v>0</v>
      </c>
      <c r="K396" s="2">
        <v>426000</v>
      </c>
      <c r="L396" s="2">
        <v>369200</v>
      </c>
      <c r="M396" s="2">
        <v>0</v>
      </c>
      <c r="N396" s="2">
        <v>369200</v>
      </c>
      <c r="O396" s="15">
        <v>0.1</v>
      </c>
      <c r="P396" s="2">
        <v>0</v>
      </c>
      <c r="Q396" s="13">
        <v>0.3</v>
      </c>
      <c r="R396" s="15">
        <v>0</v>
      </c>
      <c r="S396" s="2">
        <v>110760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18">
        <v>0</v>
      </c>
      <c r="AB396" s="4">
        <v>110760</v>
      </c>
      <c r="AD396" s="4">
        <f t="shared" si="6"/>
        <v>110760</v>
      </c>
      <c r="AE396" t="s">
        <v>166</v>
      </c>
      <c r="AF396"/>
      <c r="AG396" s="18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</row>
    <row r="397" spans="1:69" x14ac:dyDescent="0.25">
      <c r="A397" s="20">
        <v>1746</v>
      </c>
      <c r="B397" t="s">
        <v>263</v>
      </c>
      <c r="C397" t="s">
        <v>9</v>
      </c>
      <c r="D397" t="s">
        <v>367</v>
      </c>
      <c r="E397" t="s">
        <v>534</v>
      </c>
      <c r="F397" s="2">
        <v>37403661000</v>
      </c>
      <c r="G397" s="2">
        <v>0</v>
      </c>
      <c r="H397" s="2">
        <v>37403661000</v>
      </c>
      <c r="I397" s="2">
        <v>62597004</v>
      </c>
      <c r="J397" s="2">
        <v>0</v>
      </c>
      <c r="K397" s="2">
        <v>62597004</v>
      </c>
      <c r="L397" s="2">
        <v>47635539.600000001</v>
      </c>
      <c r="M397" s="2">
        <v>0</v>
      </c>
      <c r="N397" s="2">
        <v>47635539.600000001</v>
      </c>
      <c r="O397" s="15">
        <v>0.1</v>
      </c>
      <c r="P397" s="2">
        <v>0</v>
      </c>
      <c r="Q397" s="13">
        <v>0.3</v>
      </c>
      <c r="R397" s="15">
        <v>0</v>
      </c>
      <c r="S397" s="2">
        <v>14290661.880000001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18">
        <v>0</v>
      </c>
      <c r="AB397" s="4">
        <v>14290661.880000001</v>
      </c>
      <c r="AD397" s="4">
        <f t="shared" si="6"/>
        <v>14290661.880000001</v>
      </c>
      <c r="AE397" t="s">
        <v>35</v>
      </c>
      <c r="AF397"/>
      <c r="AG397" s="18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</row>
    <row r="398" spans="1:69" x14ac:dyDescent="0.25">
      <c r="A398" s="20">
        <v>1747</v>
      </c>
      <c r="B398" t="s">
        <v>263</v>
      </c>
      <c r="C398" t="s">
        <v>9</v>
      </c>
      <c r="D398" t="s">
        <v>27</v>
      </c>
      <c r="E398" t="s">
        <v>535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15">
        <v>0.1</v>
      </c>
      <c r="P398" s="2">
        <v>0</v>
      </c>
      <c r="Q398" s="13">
        <v>0.3</v>
      </c>
      <c r="R398" s="15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18">
        <v>0</v>
      </c>
      <c r="AB398" s="4">
        <v>0</v>
      </c>
      <c r="AD398" s="4">
        <f t="shared" si="6"/>
        <v>0</v>
      </c>
      <c r="AE398" t="s">
        <v>32</v>
      </c>
      <c r="AF398"/>
      <c r="AG398" s="1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</row>
    <row r="399" spans="1:69" x14ac:dyDescent="0.25">
      <c r="A399" s="20">
        <v>1748</v>
      </c>
      <c r="B399" t="s">
        <v>263</v>
      </c>
      <c r="C399" t="s">
        <v>9</v>
      </c>
      <c r="D399" t="s">
        <v>27</v>
      </c>
      <c r="E399" t="s">
        <v>536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15">
        <v>0.1</v>
      </c>
      <c r="P399" s="2">
        <v>0</v>
      </c>
      <c r="Q399" s="13">
        <v>0.3</v>
      </c>
      <c r="R399" s="15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18">
        <v>0</v>
      </c>
      <c r="AB399" s="4">
        <v>0</v>
      </c>
      <c r="AD399" s="4">
        <f t="shared" si="6"/>
        <v>0</v>
      </c>
      <c r="AE399" t="s">
        <v>32</v>
      </c>
      <c r="AF399"/>
      <c r="AG399" s="18"/>
      <c r="AK399"/>
    </row>
    <row r="400" spans="1:69" x14ac:dyDescent="0.25">
      <c r="A400" s="20">
        <v>1749</v>
      </c>
      <c r="B400" t="s">
        <v>263</v>
      </c>
      <c r="C400" t="s">
        <v>9</v>
      </c>
      <c r="D400" t="s">
        <v>367</v>
      </c>
      <c r="E400" t="s">
        <v>537</v>
      </c>
      <c r="F400" s="2">
        <v>1065220000</v>
      </c>
      <c r="G400" s="2">
        <v>0</v>
      </c>
      <c r="H400" s="2">
        <v>1065220000</v>
      </c>
      <c r="I400" s="2">
        <v>3511917</v>
      </c>
      <c r="J400" s="2">
        <v>0</v>
      </c>
      <c r="K400" s="2">
        <v>3511917</v>
      </c>
      <c r="L400" s="2">
        <v>3085829</v>
      </c>
      <c r="M400" s="2">
        <v>0</v>
      </c>
      <c r="N400" s="2">
        <v>3085829</v>
      </c>
      <c r="O400" s="15">
        <v>0.1</v>
      </c>
      <c r="P400" s="2">
        <v>0</v>
      </c>
      <c r="Q400" s="13">
        <v>0.3</v>
      </c>
      <c r="R400" s="15">
        <v>0</v>
      </c>
      <c r="S400" s="2">
        <v>925748.7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18">
        <v>0</v>
      </c>
      <c r="AB400" s="4">
        <v>925748.7</v>
      </c>
      <c r="AD400" s="4">
        <f t="shared" si="6"/>
        <v>925748.7</v>
      </c>
      <c r="AE400" t="s">
        <v>70</v>
      </c>
      <c r="AF400"/>
      <c r="AG400" s="18"/>
      <c r="AK400"/>
    </row>
    <row r="401" spans="1:69" s="34" customFormat="1" x14ac:dyDescent="0.25">
      <c r="A401" s="70">
        <v>1754</v>
      </c>
      <c r="B401" s="34" t="s">
        <v>264</v>
      </c>
      <c r="C401" s="34" t="s">
        <v>2</v>
      </c>
      <c r="D401" s="34" t="s">
        <v>317</v>
      </c>
      <c r="E401" s="34" t="s">
        <v>541</v>
      </c>
      <c r="F401" s="71">
        <v>0</v>
      </c>
      <c r="G401" s="71">
        <v>0</v>
      </c>
      <c r="H401" s="71">
        <v>0</v>
      </c>
      <c r="I401" s="71">
        <v>0</v>
      </c>
      <c r="J401" s="71">
        <v>0</v>
      </c>
      <c r="K401" s="71">
        <v>0</v>
      </c>
      <c r="L401" s="71">
        <v>0</v>
      </c>
      <c r="M401" s="71">
        <v>0</v>
      </c>
      <c r="N401" s="71">
        <v>0</v>
      </c>
      <c r="O401" s="72">
        <v>0</v>
      </c>
      <c r="P401" s="71">
        <v>0</v>
      </c>
      <c r="Q401" s="73">
        <v>0</v>
      </c>
      <c r="R401" s="72">
        <v>0</v>
      </c>
      <c r="S401" s="71">
        <v>0</v>
      </c>
      <c r="T401" s="71">
        <v>0</v>
      </c>
      <c r="U401" s="71">
        <v>0</v>
      </c>
      <c r="V401" s="71">
        <v>0</v>
      </c>
      <c r="W401" s="71">
        <v>0</v>
      </c>
      <c r="X401" s="71">
        <v>0</v>
      </c>
      <c r="Y401" s="71">
        <v>0</v>
      </c>
      <c r="Z401" s="71">
        <v>0</v>
      </c>
      <c r="AA401" s="74">
        <v>0</v>
      </c>
      <c r="AB401" s="75">
        <v>0</v>
      </c>
      <c r="AC401" s="75">
        <v>8000000</v>
      </c>
      <c r="AD401" s="75">
        <f t="shared" si="6"/>
        <v>8000000</v>
      </c>
      <c r="AE401" s="34" t="s">
        <v>326</v>
      </c>
      <c r="AG401" s="74"/>
      <c r="AH401" s="75"/>
      <c r="AI401" s="75"/>
      <c r="AJ401" s="75"/>
      <c r="AL401" s="75"/>
      <c r="AM401" s="75"/>
      <c r="AN401" s="75"/>
      <c r="AO401" s="75"/>
      <c r="AP401" s="75"/>
      <c r="AQ401" s="75"/>
      <c r="AR401" s="75"/>
      <c r="AS401" s="75"/>
      <c r="AT401" s="75"/>
      <c r="AU401" s="75"/>
      <c r="AV401" s="75"/>
      <c r="AW401" s="75"/>
      <c r="AX401" s="75"/>
      <c r="AY401" s="75"/>
      <c r="AZ401" s="75"/>
      <c r="BA401" s="75"/>
      <c r="BB401" s="75"/>
      <c r="BC401" s="75"/>
    </row>
    <row r="402" spans="1:69" x14ac:dyDescent="0.25">
      <c r="A402" s="20">
        <v>1755</v>
      </c>
      <c r="B402" t="s">
        <v>264</v>
      </c>
      <c r="C402" t="s">
        <v>2</v>
      </c>
      <c r="D402" t="s">
        <v>369</v>
      </c>
      <c r="E402" t="s">
        <v>542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15">
        <v>0</v>
      </c>
      <c r="P402" s="2">
        <v>0</v>
      </c>
      <c r="Q402" s="13">
        <v>0</v>
      </c>
      <c r="R402" s="15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18">
        <v>0</v>
      </c>
      <c r="AB402" s="4">
        <v>0</v>
      </c>
      <c r="AD402" s="4">
        <f t="shared" si="6"/>
        <v>0</v>
      </c>
      <c r="AE402" t="s">
        <v>442</v>
      </c>
      <c r="AF402" s="50"/>
      <c r="AG402" s="18"/>
      <c r="AK402"/>
    </row>
    <row r="403" spans="1:69" x14ac:dyDescent="0.25">
      <c r="A403" s="20">
        <v>1759</v>
      </c>
      <c r="B403" t="s">
        <v>263</v>
      </c>
      <c r="C403" t="s">
        <v>2</v>
      </c>
      <c r="D403" t="s">
        <v>200</v>
      </c>
      <c r="E403" t="s">
        <v>543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15">
        <v>0.1</v>
      </c>
      <c r="P403" s="2">
        <v>0</v>
      </c>
      <c r="Q403" s="13">
        <v>0.3</v>
      </c>
      <c r="R403" s="15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18">
        <v>0</v>
      </c>
      <c r="AB403" s="4">
        <v>0</v>
      </c>
      <c r="AD403" s="4">
        <f t="shared" si="6"/>
        <v>0</v>
      </c>
      <c r="AE403" t="s">
        <v>184</v>
      </c>
      <c r="AF403"/>
      <c r="AG403" s="18"/>
      <c r="AK403"/>
    </row>
    <row r="404" spans="1:69" x14ac:dyDescent="0.25">
      <c r="A404" s="20">
        <v>1760</v>
      </c>
      <c r="B404" t="s">
        <v>263</v>
      </c>
      <c r="C404" t="s">
        <v>2</v>
      </c>
      <c r="D404" t="s">
        <v>283</v>
      </c>
      <c r="E404" t="s">
        <v>544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15">
        <v>0.1</v>
      </c>
      <c r="P404" s="2">
        <v>0</v>
      </c>
      <c r="Q404" s="13">
        <v>0.3</v>
      </c>
      <c r="R404" s="15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18">
        <v>0</v>
      </c>
      <c r="AB404" s="4">
        <v>0</v>
      </c>
      <c r="AD404" s="4">
        <f t="shared" si="6"/>
        <v>0</v>
      </c>
      <c r="AE404" t="s">
        <v>429</v>
      </c>
      <c r="AF404"/>
      <c r="AG404" s="18"/>
      <c r="AK404"/>
    </row>
    <row r="405" spans="1:69" x14ac:dyDescent="0.25">
      <c r="A405" s="20">
        <v>1761</v>
      </c>
      <c r="B405" t="s">
        <v>263</v>
      </c>
      <c r="C405" t="s">
        <v>2</v>
      </c>
      <c r="D405" t="s">
        <v>200</v>
      </c>
      <c r="E405" t="s">
        <v>545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15">
        <v>0.1</v>
      </c>
      <c r="P405" s="2">
        <v>0</v>
      </c>
      <c r="Q405" s="13">
        <v>0.3</v>
      </c>
      <c r="R405" s="15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18">
        <v>0</v>
      </c>
      <c r="AB405" s="4">
        <v>0</v>
      </c>
      <c r="AD405" s="4">
        <f t="shared" si="6"/>
        <v>0</v>
      </c>
      <c r="AE405" t="s">
        <v>241</v>
      </c>
      <c r="AF405"/>
      <c r="AG405" s="18"/>
      <c r="AK405"/>
    </row>
    <row r="406" spans="1:69" x14ac:dyDescent="0.25">
      <c r="A406" s="20" t="s">
        <v>527</v>
      </c>
      <c r="B406" t="s">
        <v>264</v>
      </c>
      <c r="C406" t="s">
        <v>2</v>
      </c>
      <c r="D406" t="s">
        <v>200</v>
      </c>
      <c r="E406" t="s">
        <v>217</v>
      </c>
      <c r="F406" s="2">
        <v>400075700</v>
      </c>
      <c r="G406" s="2">
        <v>0</v>
      </c>
      <c r="H406" s="2">
        <v>400075700</v>
      </c>
      <c r="I406" s="2">
        <v>1400269</v>
      </c>
      <c r="J406" s="2">
        <v>0</v>
      </c>
      <c r="K406" s="2">
        <v>1400269</v>
      </c>
      <c r="L406" s="2">
        <v>1240238.72</v>
      </c>
      <c r="M406" s="2">
        <v>0</v>
      </c>
      <c r="N406" s="2">
        <v>1240238.72</v>
      </c>
      <c r="O406" s="15">
        <v>0</v>
      </c>
      <c r="P406" s="2">
        <v>0</v>
      </c>
      <c r="Q406" s="13">
        <v>0</v>
      </c>
      <c r="R406" s="15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18">
        <v>0</v>
      </c>
      <c r="AB406" s="4">
        <v>0</v>
      </c>
      <c r="AD406" s="4">
        <f t="shared" si="6"/>
        <v>0</v>
      </c>
      <c r="AE406" t="s">
        <v>1</v>
      </c>
      <c r="AF406"/>
      <c r="AG406" s="18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</row>
    <row r="407" spans="1:69" x14ac:dyDescent="0.25">
      <c r="A407" s="20" t="s">
        <v>218</v>
      </c>
      <c r="B407" t="s">
        <v>264</v>
      </c>
      <c r="C407" t="s">
        <v>9</v>
      </c>
      <c r="D407" t="s">
        <v>15</v>
      </c>
      <c r="E407" t="s">
        <v>219</v>
      </c>
      <c r="F407" s="2">
        <v>385754400</v>
      </c>
      <c r="G407" s="2">
        <v>0</v>
      </c>
      <c r="H407" s="2">
        <v>385754400</v>
      </c>
      <c r="I407" s="2">
        <v>1270450</v>
      </c>
      <c r="J407" s="2">
        <v>0</v>
      </c>
      <c r="K407" s="2">
        <v>1270450</v>
      </c>
      <c r="L407" s="2">
        <v>1116148.24</v>
      </c>
      <c r="M407" s="2">
        <v>0</v>
      </c>
      <c r="N407" s="2">
        <v>1116148.24</v>
      </c>
      <c r="O407" s="15">
        <v>0</v>
      </c>
      <c r="P407" s="2">
        <v>0</v>
      </c>
      <c r="Q407" s="13">
        <v>0</v>
      </c>
      <c r="R407" s="15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18">
        <v>0</v>
      </c>
      <c r="AB407" s="4">
        <v>0</v>
      </c>
      <c r="AD407" s="4">
        <f t="shared" si="6"/>
        <v>0</v>
      </c>
      <c r="AE407" t="s">
        <v>1</v>
      </c>
      <c r="AF407"/>
      <c r="AG407" s="18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</row>
    <row r="408" spans="1:69" x14ac:dyDescent="0.25">
      <c r="A408" s="20" t="s">
        <v>220</v>
      </c>
      <c r="B408" t="s">
        <v>264</v>
      </c>
      <c r="C408" t="s">
        <v>9</v>
      </c>
      <c r="D408" t="s">
        <v>27</v>
      </c>
      <c r="E408" t="s">
        <v>221</v>
      </c>
      <c r="F408" s="2">
        <v>5305632000</v>
      </c>
      <c r="G408" s="2">
        <v>0</v>
      </c>
      <c r="H408" s="2">
        <v>5305632000</v>
      </c>
      <c r="I408" s="2">
        <v>10995890</v>
      </c>
      <c r="J408" s="2">
        <v>0</v>
      </c>
      <c r="K408" s="2">
        <v>10995890</v>
      </c>
      <c r="L408" s="2">
        <v>8873637.1999999993</v>
      </c>
      <c r="M408" s="2">
        <v>0</v>
      </c>
      <c r="N408" s="2">
        <v>8873637.1999999993</v>
      </c>
      <c r="O408" s="15">
        <v>0</v>
      </c>
      <c r="P408" s="2">
        <v>0</v>
      </c>
      <c r="Q408" s="13">
        <v>0</v>
      </c>
      <c r="R408" s="15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18">
        <v>0</v>
      </c>
      <c r="AB408" s="4">
        <v>0</v>
      </c>
      <c r="AD408" s="4">
        <f t="shared" si="6"/>
        <v>0</v>
      </c>
      <c r="AE408" t="s">
        <v>1</v>
      </c>
      <c r="AF408"/>
      <c r="AG408" s="1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</row>
    <row r="409" spans="1:69" x14ac:dyDescent="0.25">
      <c r="A409" s="20" t="s">
        <v>222</v>
      </c>
      <c r="B409" t="s">
        <v>264</v>
      </c>
      <c r="C409" t="s">
        <v>9</v>
      </c>
      <c r="D409" t="s">
        <v>367</v>
      </c>
      <c r="E409" t="s">
        <v>223</v>
      </c>
      <c r="F409" s="2">
        <v>735339000</v>
      </c>
      <c r="G409" s="2">
        <v>0</v>
      </c>
      <c r="H409" s="2">
        <v>735339000</v>
      </c>
      <c r="I409" s="2">
        <v>2436428</v>
      </c>
      <c r="J409" s="2">
        <v>0</v>
      </c>
      <c r="K409" s="2">
        <v>2436428</v>
      </c>
      <c r="L409" s="2">
        <v>2142292.4</v>
      </c>
      <c r="M409" s="2">
        <v>0</v>
      </c>
      <c r="N409" s="2">
        <v>2142292.4</v>
      </c>
      <c r="O409" s="15">
        <v>0</v>
      </c>
      <c r="P409" s="2">
        <v>0</v>
      </c>
      <c r="Q409" s="13">
        <v>0</v>
      </c>
      <c r="R409" s="15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18">
        <v>0</v>
      </c>
      <c r="AB409" s="4">
        <v>0</v>
      </c>
      <c r="AD409" s="4">
        <f t="shared" si="6"/>
        <v>0</v>
      </c>
      <c r="AE409" t="s">
        <v>1</v>
      </c>
      <c r="AF409"/>
      <c r="AG409" s="18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</row>
    <row r="410" spans="1:69" x14ac:dyDescent="0.25">
      <c r="A410" s="20" t="s">
        <v>384</v>
      </c>
      <c r="B410" t="s">
        <v>264</v>
      </c>
      <c r="C410" t="s">
        <v>9</v>
      </c>
      <c r="D410" t="s">
        <v>368</v>
      </c>
      <c r="E410" t="s">
        <v>385</v>
      </c>
      <c r="F410" s="2">
        <v>3022497000</v>
      </c>
      <c r="G410" s="2">
        <v>0</v>
      </c>
      <c r="H410" s="2">
        <v>3022497000</v>
      </c>
      <c r="I410" s="2">
        <v>8033992</v>
      </c>
      <c r="J410" s="2">
        <v>0</v>
      </c>
      <c r="K410" s="2">
        <v>8033992</v>
      </c>
      <c r="L410" s="2">
        <v>6824993.2000000002</v>
      </c>
      <c r="M410" s="2">
        <v>0</v>
      </c>
      <c r="N410" s="2">
        <v>6824993.2000000002</v>
      </c>
      <c r="O410" s="15">
        <v>0</v>
      </c>
      <c r="P410" s="2">
        <v>0</v>
      </c>
      <c r="Q410" s="13">
        <v>0</v>
      </c>
      <c r="R410" s="15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18">
        <v>0</v>
      </c>
      <c r="AB410" s="4">
        <v>0</v>
      </c>
      <c r="AD410" s="4">
        <f t="shared" si="6"/>
        <v>0</v>
      </c>
      <c r="AE410" t="s">
        <v>1</v>
      </c>
      <c r="AF410"/>
      <c r="AG410" s="18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</row>
    <row r="411" spans="1:69" x14ac:dyDescent="0.25">
      <c r="A411" s="20" t="s">
        <v>528</v>
      </c>
      <c r="B411" t="s">
        <v>264</v>
      </c>
      <c r="C411" t="s">
        <v>2</v>
      </c>
      <c r="D411" t="s">
        <v>283</v>
      </c>
      <c r="E411" t="s">
        <v>224</v>
      </c>
      <c r="F411" s="2">
        <v>1558354000</v>
      </c>
      <c r="G411" s="2">
        <v>494650000</v>
      </c>
      <c r="H411" s="2">
        <v>1063704000</v>
      </c>
      <c r="I411" s="2">
        <v>5051185</v>
      </c>
      <c r="J411" s="2">
        <v>1567675</v>
      </c>
      <c r="K411" s="2">
        <v>3483510</v>
      </c>
      <c r="L411" s="2">
        <v>4427843.4000000004</v>
      </c>
      <c r="M411" s="2">
        <v>1369815</v>
      </c>
      <c r="N411" s="2">
        <v>3058028.4</v>
      </c>
      <c r="O411" s="15">
        <v>0</v>
      </c>
      <c r="P411" s="2">
        <v>0</v>
      </c>
      <c r="Q411" s="13">
        <v>0</v>
      </c>
      <c r="R411" s="15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18">
        <v>0</v>
      </c>
      <c r="AB411" s="4">
        <v>0</v>
      </c>
      <c r="AD411" s="4">
        <f t="shared" si="6"/>
        <v>0</v>
      </c>
      <c r="AE411" t="s">
        <v>1</v>
      </c>
      <c r="AF411"/>
      <c r="AG411" s="18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</row>
    <row r="412" spans="1:69" x14ac:dyDescent="0.25">
      <c r="A412" s="20" t="s">
        <v>529</v>
      </c>
      <c r="B412" t="s">
        <v>264</v>
      </c>
      <c r="C412" t="s">
        <v>2</v>
      </c>
      <c r="D412" t="s">
        <v>284</v>
      </c>
      <c r="E412" t="s">
        <v>316</v>
      </c>
      <c r="F412" s="2">
        <v>173771000</v>
      </c>
      <c r="G412" s="2">
        <v>0</v>
      </c>
      <c r="H412" s="2">
        <v>173771000</v>
      </c>
      <c r="I412" s="2">
        <v>523311</v>
      </c>
      <c r="J412" s="2">
        <v>0</v>
      </c>
      <c r="K412" s="2">
        <v>523311</v>
      </c>
      <c r="L412" s="2">
        <v>453802.6</v>
      </c>
      <c r="M412" s="2">
        <v>0</v>
      </c>
      <c r="N412" s="2">
        <v>453802.6</v>
      </c>
      <c r="O412" s="15">
        <v>0</v>
      </c>
      <c r="P412" s="2">
        <v>0</v>
      </c>
      <c r="Q412" s="13">
        <v>0</v>
      </c>
      <c r="R412" s="15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18">
        <v>0</v>
      </c>
      <c r="AB412" s="4">
        <v>0</v>
      </c>
      <c r="AD412" s="4">
        <f t="shared" si="6"/>
        <v>0</v>
      </c>
      <c r="AE412" t="s">
        <v>1</v>
      </c>
      <c r="AF412"/>
      <c r="AG412" s="18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</row>
    <row r="413" spans="1:69" x14ac:dyDescent="0.25">
      <c r="A413" s="20" t="s">
        <v>225</v>
      </c>
      <c r="B413" t="s">
        <v>264</v>
      </c>
      <c r="C413" t="s">
        <v>2</v>
      </c>
      <c r="D413" t="s">
        <v>8</v>
      </c>
      <c r="E413" t="s">
        <v>226</v>
      </c>
      <c r="F413" s="2">
        <v>386092000</v>
      </c>
      <c r="G413" s="2">
        <v>75531000</v>
      </c>
      <c r="H413" s="2">
        <v>310561000</v>
      </c>
      <c r="I413" s="2">
        <v>1351331</v>
      </c>
      <c r="J413" s="2">
        <v>264360</v>
      </c>
      <c r="K413" s="2">
        <v>1086971</v>
      </c>
      <c r="L413" s="2">
        <v>1196894.2</v>
      </c>
      <c r="M413" s="2">
        <v>234147.6</v>
      </c>
      <c r="N413" s="2">
        <v>962746.6</v>
      </c>
      <c r="O413" s="15">
        <v>0</v>
      </c>
      <c r="P413" s="2">
        <v>0</v>
      </c>
      <c r="Q413" s="13">
        <v>0</v>
      </c>
      <c r="R413" s="15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18">
        <v>0</v>
      </c>
      <c r="AB413" s="4">
        <v>0</v>
      </c>
      <c r="AD413" s="4">
        <f t="shared" si="6"/>
        <v>0</v>
      </c>
      <c r="AE413" t="s">
        <v>1</v>
      </c>
      <c r="AF413"/>
      <c r="AG413" s="18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</row>
    <row r="414" spans="1:69" x14ac:dyDescent="0.25">
      <c r="A414" s="20" t="s">
        <v>530</v>
      </c>
      <c r="B414" t="s">
        <v>264</v>
      </c>
      <c r="C414" t="s">
        <v>2</v>
      </c>
      <c r="D414" t="s">
        <v>4</v>
      </c>
      <c r="E414" t="s">
        <v>227</v>
      </c>
      <c r="F414" s="2">
        <v>8432672000</v>
      </c>
      <c r="G414" s="2">
        <v>4519874000</v>
      </c>
      <c r="H414" s="2">
        <v>3912798000</v>
      </c>
      <c r="I414" s="2">
        <v>23705899</v>
      </c>
      <c r="J414" s="2">
        <v>12045743</v>
      </c>
      <c r="K414" s="2">
        <v>11660156</v>
      </c>
      <c r="L414" s="2">
        <v>20332830.199999999</v>
      </c>
      <c r="M414" s="2">
        <v>10237793.4</v>
      </c>
      <c r="N414" s="2">
        <v>10095036.800000001</v>
      </c>
      <c r="O414" s="15">
        <v>0.1</v>
      </c>
      <c r="P414" s="2">
        <v>1023779.34</v>
      </c>
      <c r="Q414" s="13">
        <v>0.1</v>
      </c>
      <c r="R414" s="15">
        <v>0</v>
      </c>
      <c r="S414" s="2">
        <v>1009503.68</v>
      </c>
      <c r="T414" s="2">
        <v>2000000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18">
        <v>0</v>
      </c>
      <c r="AB414" s="4">
        <v>4033283.02</v>
      </c>
      <c r="AD414" s="4">
        <f t="shared" si="6"/>
        <v>4033283.02</v>
      </c>
      <c r="AE414" t="s">
        <v>1</v>
      </c>
      <c r="AF414"/>
      <c r="AG414" s="18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</row>
    <row r="415" spans="1:69" x14ac:dyDescent="0.25">
      <c r="B415"/>
      <c r="C415"/>
      <c r="D415" s="2"/>
      <c r="E415" s="2"/>
      <c r="F415" s="2"/>
      <c r="G415" s="2"/>
      <c r="H415" s="2"/>
      <c r="I415" s="2"/>
      <c r="J415" s="2"/>
      <c r="K415" s="2"/>
      <c r="L415" s="2"/>
      <c r="M415" s="15"/>
      <c r="N415" s="2"/>
      <c r="O415" s="13"/>
      <c r="P415" s="15"/>
      <c r="Q415" s="2"/>
      <c r="R415" s="2"/>
      <c r="S415" s="2"/>
      <c r="T415" s="2"/>
      <c r="U415" s="2"/>
      <c r="V415" s="2"/>
      <c r="W415" s="2"/>
      <c r="X415" s="2"/>
      <c r="Y415" s="18"/>
      <c r="AE415"/>
      <c r="AF415"/>
      <c r="AG415" s="18"/>
      <c r="AK415"/>
    </row>
    <row r="416" spans="1:69" x14ac:dyDescent="0.25">
      <c r="B416"/>
      <c r="C416"/>
      <c r="D416" s="2"/>
      <c r="E416" s="2"/>
      <c r="F416" s="2"/>
      <c r="G416" s="2"/>
      <c r="H416" s="2"/>
      <c r="I416" s="2"/>
      <c r="J416" s="2"/>
      <c r="K416" s="2"/>
      <c r="L416" s="2"/>
      <c r="M416" s="15"/>
      <c r="N416" s="2"/>
      <c r="O416" s="13"/>
      <c r="P416" s="15"/>
      <c r="Q416" s="2"/>
      <c r="R416" s="2"/>
      <c r="S416" s="2"/>
      <c r="T416" s="2"/>
      <c r="U416" s="2"/>
      <c r="V416" s="2"/>
      <c r="W416" s="2"/>
      <c r="X416" s="2"/>
      <c r="Y416" s="18"/>
      <c r="AE416"/>
      <c r="AF416"/>
      <c r="AG416" s="18"/>
      <c r="AK416"/>
    </row>
    <row r="417" spans="2:37" x14ac:dyDescent="0.25">
      <c r="B417"/>
      <c r="C417"/>
      <c r="D417" s="2"/>
      <c r="E417" s="2"/>
      <c r="F417" s="2"/>
      <c r="G417" s="2"/>
      <c r="H417" s="2"/>
      <c r="I417" s="2"/>
      <c r="J417" s="2"/>
      <c r="K417" s="2"/>
      <c r="L417" s="2"/>
      <c r="M417" s="15"/>
      <c r="N417" s="2"/>
      <c r="O417" s="13"/>
      <c r="P417" s="15"/>
      <c r="Q417" s="2"/>
      <c r="R417" s="2"/>
      <c r="S417" s="2"/>
      <c r="T417" s="2"/>
      <c r="U417" s="2"/>
      <c r="V417" s="2"/>
      <c r="W417" s="2"/>
      <c r="X417" s="2"/>
      <c r="Y417" s="18"/>
      <c r="AE417"/>
      <c r="AF417"/>
      <c r="AG417" s="18"/>
      <c r="AK417"/>
    </row>
    <row r="418" spans="2:37" x14ac:dyDescent="0.25">
      <c r="B418"/>
      <c r="C418"/>
      <c r="D418" s="2"/>
      <c r="E418" s="2"/>
      <c r="F418" s="2"/>
      <c r="G418" s="2"/>
      <c r="H418" s="2"/>
      <c r="I418" s="2"/>
      <c r="J418" s="2"/>
      <c r="K418" s="2"/>
      <c r="L418" s="2"/>
      <c r="M418" s="15"/>
      <c r="N418" s="2"/>
      <c r="O418" s="13"/>
      <c r="P418" s="15"/>
      <c r="Q418" s="2"/>
      <c r="R418" s="2"/>
      <c r="S418" s="2"/>
      <c r="T418" s="2"/>
      <c r="U418" s="2"/>
      <c r="V418" s="2"/>
      <c r="W418" s="2"/>
      <c r="X418" s="2"/>
      <c r="Y418" s="18"/>
      <c r="AE418"/>
      <c r="AF418"/>
      <c r="AG418" s="18"/>
      <c r="AK418"/>
    </row>
    <row r="419" spans="2:37" x14ac:dyDescent="0.25">
      <c r="B419"/>
      <c r="C419"/>
      <c r="D419" s="2"/>
      <c r="E419" s="2"/>
      <c r="F419" s="2"/>
      <c r="G419" s="2"/>
      <c r="H419" s="2"/>
      <c r="I419" s="2"/>
      <c r="J419" s="2"/>
      <c r="K419" s="2"/>
      <c r="L419" s="2"/>
      <c r="M419" s="15"/>
      <c r="N419" s="2"/>
      <c r="O419" s="13"/>
      <c r="P419" s="15"/>
      <c r="Q419" s="2"/>
      <c r="R419" s="2"/>
      <c r="S419" s="2"/>
      <c r="T419" s="2"/>
      <c r="U419" s="2"/>
      <c r="V419" s="2"/>
      <c r="W419" s="2"/>
      <c r="X419" s="2"/>
      <c r="Y419" s="18"/>
      <c r="AE419"/>
      <c r="AF419"/>
      <c r="AG419" s="18"/>
      <c r="AK419"/>
    </row>
    <row r="420" spans="2:37" x14ac:dyDescent="0.25">
      <c r="B420"/>
      <c r="C420"/>
      <c r="D420" s="2"/>
      <c r="E420" s="2"/>
      <c r="F420" s="2"/>
      <c r="G420" s="2"/>
      <c r="H420" s="2"/>
      <c r="I420" s="2"/>
      <c r="J420" s="2"/>
      <c r="K420" s="2"/>
      <c r="L420" s="2"/>
      <c r="M420" s="15"/>
      <c r="N420" s="2"/>
      <c r="O420" s="13"/>
      <c r="P420" s="15"/>
      <c r="Q420" s="2"/>
      <c r="R420" s="2"/>
      <c r="S420" s="2"/>
      <c r="T420" s="2"/>
      <c r="U420" s="2"/>
      <c r="V420" s="2"/>
      <c r="W420" s="2"/>
      <c r="X420" s="2"/>
      <c r="Y420" s="18"/>
      <c r="AE420"/>
      <c r="AF420"/>
      <c r="AG420" s="18"/>
      <c r="AK420"/>
    </row>
    <row r="421" spans="2:37" x14ac:dyDescent="0.25">
      <c r="B421"/>
      <c r="C421" s="2"/>
      <c r="D421" s="2"/>
      <c r="E421" s="2"/>
      <c r="F421" s="2"/>
      <c r="G421" s="2"/>
      <c r="H421" s="2"/>
      <c r="I421" s="2"/>
      <c r="J421" s="2"/>
      <c r="K421" s="2"/>
      <c r="L421" s="15"/>
      <c r="M421" s="2"/>
      <c r="N421" s="13"/>
      <c r="O421" s="15"/>
      <c r="P421" s="2"/>
      <c r="Q421" s="2"/>
      <c r="R421" s="2"/>
      <c r="S421" s="2"/>
      <c r="T421" s="2"/>
      <c r="U421" s="2"/>
      <c r="V421" s="2"/>
      <c r="W421" s="2"/>
      <c r="X421" s="18"/>
      <c r="AF421"/>
      <c r="AG421" s="18"/>
      <c r="AK421"/>
    </row>
    <row r="422" spans="2:37" x14ac:dyDescent="0.25">
      <c r="B422"/>
      <c r="C422" s="2"/>
      <c r="D422" s="2"/>
      <c r="E422" s="2"/>
      <c r="F422" s="2"/>
      <c r="G422" s="2"/>
      <c r="H422" s="2"/>
      <c r="I422" s="2"/>
      <c r="J422" s="2"/>
      <c r="K422" s="2"/>
      <c r="L422" s="15"/>
      <c r="M422" s="2"/>
      <c r="N422" s="13"/>
      <c r="O422" s="15"/>
      <c r="P422" s="2"/>
      <c r="Q422" s="2"/>
      <c r="R422" s="2"/>
      <c r="S422" s="2"/>
      <c r="T422" s="2"/>
      <c r="U422" s="2"/>
      <c r="V422" s="2"/>
      <c r="W422" s="2"/>
      <c r="X422" s="18"/>
      <c r="AF422"/>
      <c r="AG422" s="18"/>
      <c r="AK422"/>
    </row>
    <row r="423" spans="2:37" x14ac:dyDescent="0.25">
      <c r="B423"/>
      <c r="C423" s="2"/>
      <c r="D423" s="2"/>
      <c r="E423" s="2"/>
      <c r="F423" s="2"/>
      <c r="G423" s="2"/>
      <c r="H423" s="2"/>
      <c r="I423" s="2"/>
      <c r="J423" s="2"/>
      <c r="K423" s="2"/>
      <c r="L423" s="15"/>
      <c r="M423" s="2"/>
      <c r="N423" s="13"/>
      <c r="O423" s="15"/>
      <c r="P423" s="2"/>
      <c r="Q423" s="2"/>
      <c r="R423" s="2"/>
      <c r="S423" s="2"/>
      <c r="T423" s="2"/>
      <c r="U423" s="2"/>
      <c r="V423" s="2"/>
      <c r="W423" s="2"/>
      <c r="X423" s="18"/>
      <c r="AF423"/>
      <c r="AG423" s="18"/>
      <c r="AK423"/>
    </row>
    <row r="424" spans="2:37" x14ac:dyDescent="0.25">
      <c r="B424"/>
      <c r="C424" s="2"/>
      <c r="D424" s="2"/>
      <c r="E424" s="2"/>
      <c r="F424" s="2"/>
      <c r="G424" s="2"/>
      <c r="H424" s="2"/>
      <c r="I424" s="2"/>
      <c r="J424" s="2"/>
      <c r="K424" s="2"/>
      <c r="L424" s="15"/>
      <c r="M424" s="2"/>
      <c r="N424" s="13"/>
      <c r="O424" s="15"/>
      <c r="P424" s="2"/>
      <c r="Q424" s="2"/>
      <c r="R424" s="2"/>
      <c r="S424" s="2"/>
      <c r="T424" s="2"/>
      <c r="U424" s="2"/>
      <c r="V424" s="2"/>
      <c r="W424" s="2"/>
      <c r="X424" s="18"/>
      <c r="AF424"/>
      <c r="AG424" s="18"/>
      <c r="AK424"/>
    </row>
    <row r="425" spans="2:37" x14ac:dyDescent="0.25">
      <c r="B425"/>
      <c r="C425" s="2"/>
      <c r="D425" s="2"/>
      <c r="E425" s="2"/>
      <c r="F425" s="2"/>
      <c r="G425" s="2"/>
      <c r="H425" s="2"/>
      <c r="I425" s="2"/>
      <c r="J425" s="2"/>
      <c r="K425" s="2"/>
      <c r="L425" s="15"/>
      <c r="M425" s="2"/>
      <c r="N425" s="13"/>
      <c r="O425" s="15"/>
      <c r="P425" s="2"/>
      <c r="Q425" s="2"/>
      <c r="R425" s="2"/>
      <c r="S425" s="2"/>
      <c r="T425" s="2"/>
      <c r="U425" s="2"/>
      <c r="V425" s="2"/>
      <c r="W425" s="2"/>
      <c r="X425" s="18"/>
      <c r="AF425"/>
      <c r="AG425" s="18"/>
      <c r="AK425"/>
    </row>
    <row r="426" spans="2:37" x14ac:dyDescent="0.25">
      <c r="B426"/>
      <c r="C426" s="2"/>
      <c r="D426" s="2"/>
      <c r="E426" s="2"/>
      <c r="F426" s="2"/>
      <c r="G426" s="2"/>
      <c r="H426" s="2"/>
      <c r="I426" s="2"/>
      <c r="J426" s="2"/>
      <c r="K426" s="2"/>
      <c r="L426" s="15"/>
      <c r="M426" s="2"/>
      <c r="N426" s="13"/>
      <c r="O426" s="15"/>
      <c r="P426" s="2"/>
      <c r="Q426" s="2"/>
      <c r="R426" s="2"/>
      <c r="S426" s="2"/>
      <c r="T426" s="2"/>
      <c r="U426" s="2"/>
      <c r="V426" s="2"/>
      <c r="W426" s="2"/>
      <c r="X426" s="18"/>
      <c r="AF426"/>
      <c r="AG426" s="18"/>
      <c r="AK426"/>
    </row>
    <row r="427" spans="2:37" x14ac:dyDescent="0.25">
      <c r="B427"/>
      <c r="C427" s="2"/>
      <c r="D427" s="2"/>
      <c r="E427" s="2"/>
      <c r="F427" s="2"/>
      <c r="G427" s="2"/>
      <c r="H427" s="2"/>
      <c r="I427" s="2"/>
      <c r="J427" s="2"/>
      <c r="K427" s="2"/>
      <c r="L427" s="15"/>
      <c r="M427" s="2"/>
      <c r="N427" s="13"/>
      <c r="O427" s="15"/>
      <c r="P427" s="2"/>
      <c r="Q427" s="2"/>
      <c r="R427" s="2"/>
      <c r="S427" s="2"/>
      <c r="T427" s="2"/>
      <c r="U427" s="2"/>
      <c r="V427" s="2"/>
      <c r="W427" s="2"/>
      <c r="X427" s="18"/>
      <c r="AF427"/>
      <c r="AG427" s="18"/>
      <c r="AK427"/>
    </row>
    <row r="428" spans="2:37" x14ac:dyDescent="0.25">
      <c r="B428"/>
      <c r="C428" s="2"/>
      <c r="D428" s="2"/>
      <c r="E428" s="2"/>
      <c r="F428" s="2"/>
      <c r="G428" s="2"/>
      <c r="H428" s="2"/>
      <c r="I428" s="2"/>
      <c r="J428" s="2"/>
      <c r="K428" s="2"/>
      <c r="L428" s="15"/>
      <c r="M428" s="2"/>
      <c r="N428" s="13"/>
      <c r="O428" s="15"/>
      <c r="P428" s="2"/>
      <c r="Q428" s="2"/>
      <c r="R428" s="2"/>
      <c r="S428" s="2"/>
      <c r="T428" s="2"/>
      <c r="U428" s="2"/>
      <c r="V428" s="2"/>
      <c r="W428" s="2"/>
      <c r="X428" s="18"/>
      <c r="AF428"/>
      <c r="AG428" s="18"/>
      <c r="AK428"/>
    </row>
    <row r="429" spans="2:37" x14ac:dyDescent="0.25">
      <c r="B429"/>
      <c r="C429" s="2"/>
      <c r="D429" s="2"/>
      <c r="E429" s="2"/>
      <c r="F429" s="2"/>
      <c r="G429" s="2"/>
      <c r="H429" s="2"/>
      <c r="I429" s="2"/>
      <c r="J429" s="2"/>
      <c r="K429" s="2"/>
      <c r="L429" s="15"/>
      <c r="M429" s="2"/>
      <c r="N429" s="13"/>
      <c r="O429" s="15"/>
      <c r="P429" s="2"/>
      <c r="Q429" s="2"/>
      <c r="R429" s="2"/>
      <c r="S429" s="2"/>
      <c r="T429" s="2"/>
      <c r="U429" s="2"/>
      <c r="V429" s="2"/>
      <c r="W429" s="2"/>
      <c r="X429" s="18"/>
      <c r="AF429"/>
      <c r="AG429" s="18"/>
      <c r="AK429"/>
    </row>
    <row r="430" spans="2:37" x14ac:dyDescent="0.25">
      <c r="B430"/>
      <c r="C430" s="2"/>
      <c r="D430" s="2"/>
      <c r="E430" s="2"/>
      <c r="F430" s="2"/>
      <c r="G430" s="2"/>
      <c r="H430" s="2"/>
      <c r="I430" s="2"/>
      <c r="J430" s="2"/>
      <c r="K430" s="2"/>
      <c r="L430" s="15"/>
      <c r="M430" s="2"/>
      <c r="N430" s="13"/>
      <c r="O430" s="15"/>
      <c r="P430" s="2"/>
      <c r="Q430" s="2"/>
      <c r="R430" s="2"/>
      <c r="S430" s="2"/>
      <c r="T430" s="2"/>
      <c r="U430" s="2"/>
      <c r="V430" s="2"/>
      <c r="W430" s="2"/>
      <c r="X430" s="18"/>
      <c r="AF430"/>
      <c r="AG430" s="18"/>
      <c r="AK430"/>
    </row>
    <row r="431" spans="2:37" x14ac:dyDescent="0.25">
      <c r="B431"/>
      <c r="C431" s="2"/>
      <c r="D431" s="2"/>
      <c r="E431" s="2"/>
      <c r="F431" s="2"/>
      <c r="G431" s="2"/>
      <c r="H431" s="2"/>
      <c r="I431" s="2"/>
      <c r="J431" s="2"/>
      <c r="K431" s="2"/>
      <c r="L431" s="15"/>
      <c r="M431" s="2"/>
      <c r="N431" s="13"/>
      <c r="O431" s="15"/>
      <c r="P431" s="2"/>
      <c r="Q431" s="2"/>
      <c r="R431" s="2"/>
      <c r="S431" s="2"/>
      <c r="T431" s="2"/>
      <c r="U431" s="2"/>
      <c r="V431" s="2"/>
      <c r="W431" s="2"/>
      <c r="X431" s="18"/>
      <c r="AF431"/>
      <c r="AG431" s="18"/>
      <c r="AK431"/>
    </row>
    <row r="432" spans="2:37" x14ac:dyDescent="0.25">
      <c r="B432"/>
      <c r="C432" s="2"/>
      <c r="D432" s="2"/>
      <c r="E432" s="2"/>
      <c r="F432" s="2"/>
      <c r="G432" s="2"/>
      <c r="H432" s="2"/>
      <c r="I432" s="2"/>
      <c r="J432" s="2"/>
      <c r="K432" s="2"/>
      <c r="L432" s="15"/>
      <c r="M432" s="2"/>
      <c r="N432" s="13"/>
      <c r="O432" s="15"/>
      <c r="P432" s="2"/>
      <c r="Q432" s="2"/>
      <c r="R432" s="2"/>
      <c r="S432" s="2"/>
      <c r="T432" s="2"/>
      <c r="U432" s="2"/>
      <c r="V432" s="2"/>
      <c r="W432" s="2"/>
      <c r="X432" s="18"/>
      <c r="AF432"/>
      <c r="AG432" s="18"/>
      <c r="AK432"/>
    </row>
    <row r="433" spans="2:37" x14ac:dyDescent="0.25">
      <c r="B433"/>
      <c r="C433" s="2"/>
      <c r="D433" s="2"/>
      <c r="E433" s="2"/>
      <c r="F433" s="2"/>
      <c r="G433" s="2"/>
      <c r="H433" s="2"/>
      <c r="I433" s="2"/>
      <c r="J433" s="2"/>
      <c r="K433" s="2"/>
      <c r="L433" s="15"/>
      <c r="M433" s="2"/>
      <c r="N433" s="13"/>
      <c r="O433" s="15"/>
      <c r="P433" s="2"/>
      <c r="Q433" s="2"/>
      <c r="R433" s="2"/>
      <c r="S433" s="2"/>
      <c r="T433" s="2"/>
      <c r="U433" s="2"/>
      <c r="V433" s="2"/>
      <c r="W433" s="2"/>
      <c r="X433" s="18"/>
      <c r="AF433"/>
      <c r="AG433" s="18"/>
      <c r="AK433"/>
    </row>
    <row r="434" spans="2:37" x14ac:dyDescent="0.25">
      <c r="B434" s="2"/>
      <c r="C434" s="2"/>
      <c r="D434" s="2"/>
      <c r="E434" s="2"/>
      <c r="F434" s="2"/>
      <c r="G434" s="2"/>
      <c r="H434" s="2"/>
      <c r="I434" s="2"/>
      <c r="J434" s="15"/>
      <c r="K434" s="2"/>
      <c r="L434" s="13"/>
      <c r="M434" s="15"/>
      <c r="N434" s="2"/>
      <c r="O434" s="2"/>
      <c r="P434" s="2"/>
      <c r="Q434" s="2"/>
      <c r="R434" s="2"/>
      <c r="S434" s="2"/>
      <c r="T434" s="2"/>
      <c r="U434" s="2"/>
      <c r="V434" s="18"/>
      <c r="AF434"/>
    </row>
    <row r="435" spans="2:37" x14ac:dyDescent="0.25">
      <c r="B435" s="2"/>
      <c r="C435" s="2"/>
      <c r="D435" s="2"/>
      <c r="E435" s="2"/>
      <c r="F435" s="2"/>
      <c r="G435" s="2"/>
      <c r="H435" s="2"/>
      <c r="I435" s="2"/>
      <c r="J435" s="15"/>
      <c r="K435" s="2"/>
      <c r="L435" s="13"/>
      <c r="M435" s="15"/>
      <c r="N435" s="2"/>
      <c r="O435" s="2"/>
      <c r="P435" s="2"/>
      <c r="Q435" s="2"/>
      <c r="R435" s="2"/>
      <c r="S435" s="2"/>
      <c r="T435" s="2"/>
      <c r="U435" s="2"/>
      <c r="V435" s="18"/>
      <c r="AF435"/>
    </row>
    <row r="436" spans="2:37" x14ac:dyDescent="0.25">
      <c r="B436" s="2"/>
      <c r="C436" s="2"/>
      <c r="D436" s="2"/>
      <c r="E436" s="2"/>
      <c r="F436" s="2"/>
      <c r="G436" s="2"/>
      <c r="H436" s="2"/>
      <c r="I436" s="2"/>
      <c r="J436" s="15"/>
      <c r="K436" s="2"/>
      <c r="L436" s="13"/>
      <c r="M436" s="15"/>
      <c r="N436" s="2"/>
      <c r="O436" s="2"/>
      <c r="P436" s="2"/>
      <c r="Q436" s="2"/>
      <c r="R436" s="2"/>
      <c r="S436" s="2"/>
      <c r="T436" s="2"/>
      <c r="U436" s="2"/>
      <c r="V436" s="18"/>
      <c r="AF436"/>
    </row>
  </sheetData>
  <sortState ref="A2:BM414">
    <sortCondition ref="A2:A41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B436"/>
  <sheetViews>
    <sheetView zoomScaleNormal="100" workbookViewId="0">
      <pane xSplit="5" ySplit="1" topLeftCell="AI399" activePane="bottomRight" state="frozen"/>
      <selection pane="topRight" activeCell="F1" sqref="F1"/>
      <selection pane="bottomLeft" activeCell="A2" sqref="A2"/>
      <selection pane="bottomRight" activeCell="AM415" sqref="AM415:AO415"/>
    </sheetView>
  </sheetViews>
  <sheetFormatPr defaultRowHeight="15" x14ac:dyDescent="0.25"/>
  <cols>
    <col min="1" max="1" width="7.7109375" style="20" customWidth="1"/>
    <col min="2" max="2" width="5.5703125" style="4" customWidth="1"/>
    <col min="3" max="3" width="5.7109375" style="4" customWidth="1"/>
    <col min="4" max="4" width="5" style="4" customWidth="1"/>
    <col min="5" max="5" width="16.28515625" style="4" customWidth="1"/>
    <col min="6" max="6" width="16.28515625" style="4" bestFit="1" customWidth="1"/>
    <col min="7" max="7" width="15.28515625" style="4" bestFit="1" customWidth="1"/>
    <col min="8" max="8" width="16.28515625" style="4" bestFit="1" customWidth="1"/>
    <col min="9" max="9" width="14.28515625" style="4" bestFit="1" customWidth="1"/>
    <col min="10" max="10" width="11.5703125" style="4" bestFit="1" customWidth="1"/>
    <col min="11" max="11" width="14.28515625" style="4" bestFit="1" customWidth="1"/>
    <col min="12" max="12" width="12.5703125" style="4" bestFit="1" customWidth="1"/>
    <col min="13" max="14" width="11.5703125" style="4" bestFit="1" customWidth="1"/>
    <col min="15" max="15" width="5.140625" style="4" bestFit="1" customWidth="1"/>
    <col min="16" max="16" width="12.5703125" style="4" bestFit="1" customWidth="1"/>
    <col min="17" max="17" width="12.5703125" style="4" customWidth="1"/>
    <col min="18" max="18" width="5.140625" style="4" bestFit="1" customWidth="1"/>
    <col min="19" max="19" width="15.42578125" style="4" bestFit="1" customWidth="1"/>
    <col min="20" max="20" width="15.5703125" style="4" bestFit="1" customWidth="1"/>
    <col min="21" max="21" width="10.5703125" style="4" bestFit="1" customWidth="1"/>
    <col min="22" max="22" width="5.140625" style="4" bestFit="1" customWidth="1"/>
    <col min="23" max="23" width="8.85546875" style="4" customWidth="1"/>
    <col min="24" max="24" width="6" style="4" bestFit="1" customWidth="1"/>
    <col min="25" max="25" width="5.140625" style="4" bestFit="1" customWidth="1"/>
    <col min="26" max="26" width="11.5703125" style="4" bestFit="1" customWidth="1"/>
    <col min="27" max="27" width="10" style="4" customWidth="1"/>
    <col min="28" max="28" width="4.5703125" style="4" bestFit="1" customWidth="1"/>
    <col min="29" max="29" width="5.140625" style="4" bestFit="1" customWidth="1"/>
    <col min="30" max="30" width="11.5703125" style="4" bestFit="1" customWidth="1"/>
    <col min="31" max="31" width="17" style="4" bestFit="1" customWidth="1"/>
    <col min="32" max="32" width="11.5703125" style="4" bestFit="1" customWidth="1"/>
    <col min="33" max="33" width="5.140625" style="4" bestFit="1" customWidth="1"/>
    <col min="34" max="34" width="10.5703125" style="4" bestFit="1" customWidth="1"/>
    <col min="35" max="35" width="11.85546875" style="4" bestFit="1" customWidth="1"/>
    <col min="36" max="36" width="6.42578125" style="4" bestFit="1" customWidth="1"/>
    <col min="37" max="37" width="11.140625" style="4" bestFit="1" customWidth="1"/>
    <col min="38" max="38" width="9.140625" style="4" bestFit="1" customWidth="1"/>
    <col min="39" max="40" width="12.7109375" style="4" bestFit="1" customWidth="1"/>
    <col min="41" max="41" width="4.7109375" style="4" bestFit="1" customWidth="1"/>
    <col min="42" max="42" width="27" style="4" bestFit="1" customWidth="1"/>
    <col min="43" max="64" width="26.42578125" style="4" customWidth="1"/>
    <col min="65" max="66" width="28.28515625" style="4" customWidth="1"/>
    <col min="67" max="67" width="22.5703125" customWidth="1"/>
    <col min="68" max="80" width="9.140625" style="30"/>
  </cols>
  <sheetData>
    <row r="1" spans="1:58" s="91" customFormat="1" ht="60" x14ac:dyDescent="0.25">
      <c r="A1" s="85" t="s">
        <v>145</v>
      </c>
      <c r="B1" s="86" t="s">
        <v>113</v>
      </c>
      <c r="C1" s="86" t="s">
        <v>114</v>
      </c>
      <c r="D1" s="86" t="s">
        <v>149</v>
      </c>
      <c r="E1" s="86" t="s">
        <v>115</v>
      </c>
      <c r="F1" s="86" t="s">
        <v>116</v>
      </c>
      <c r="G1" s="86" t="s">
        <v>117</v>
      </c>
      <c r="H1" s="86" t="s">
        <v>118</v>
      </c>
      <c r="I1" s="86" t="s">
        <v>151</v>
      </c>
      <c r="J1" s="86" t="s">
        <v>119</v>
      </c>
      <c r="K1" s="86" t="s">
        <v>120</v>
      </c>
      <c r="L1" s="86" t="s">
        <v>121</v>
      </c>
      <c r="M1" s="86" t="s">
        <v>122</v>
      </c>
      <c r="N1" s="86"/>
      <c r="O1" s="86"/>
      <c r="P1" s="86" t="s">
        <v>123</v>
      </c>
      <c r="Q1" s="86"/>
      <c r="R1" s="86"/>
      <c r="S1" s="87" t="s">
        <v>152</v>
      </c>
      <c r="T1" s="86" t="s">
        <v>153</v>
      </c>
      <c r="U1" s="86"/>
      <c r="V1" s="86"/>
      <c r="W1" s="88" t="s">
        <v>154</v>
      </c>
      <c r="X1" s="88"/>
      <c r="Y1" s="88"/>
      <c r="Z1" s="88"/>
      <c r="AA1" s="89" t="s">
        <v>201</v>
      </c>
      <c r="AB1" s="89"/>
      <c r="AC1" s="89"/>
      <c r="AD1" s="89"/>
      <c r="AE1" s="86" t="s">
        <v>155</v>
      </c>
      <c r="AF1" s="86"/>
      <c r="AG1" s="86"/>
      <c r="AH1" s="86" t="s">
        <v>124</v>
      </c>
      <c r="AI1" s="86"/>
      <c r="AJ1" s="86"/>
      <c r="AK1" s="90" t="s">
        <v>146</v>
      </c>
      <c r="AL1" s="90" t="s">
        <v>379</v>
      </c>
      <c r="AM1" s="90" t="s">
        <v>187</v>
      </c>
      <c r="AN1" s="90"/>
      <c r="AO1" s="90"/>
      <c r="AP1" s="86" t="s">
        <v>131</v>
      </c>
      <c r="AQ1" s="86"/>
      <c r="AR1" s="90"/>
      <c r="AS1" s="90"/>
      <c r="AT1" s="90"/>
      <c r="AU1" s="90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</row>
    <row r="2" spans="1:58" x14ac:dyDescent="0.25">
      <c r="A2" s="20">
        <v>17</v>
      </c>
      <c r="B2" t="s">
        <v>264</v>
      </c>
      <c r="C2" t="s">
        <v>2</v>
      </c>
      <c r="D2" t="s">
        <v>4</v>
      </c>
      <c r="E2" t="s">
        <v>5</v>
      </c>
      <c r="F2" s="2">
        <v>68603163000</v>
      </c>
      <c r="G2" s="2">
        <v>6418825000</v>
      </c>
      <c r="H2" s="2">
        <v>62184338000</v>
      </c>
      <c r="I2" s="2">
        <v>120867736</v>
      </c>
      <c r="J2" s="2">
        <v>19304966</v>
      </c>
      <c r="K2" s="2">
        <v>101562770</v>
      </c>
      <c r="L2" s="2">
        <v>93426470.799999997</v>
      </c>
      <c r="M2" s="2">
        <v>16737436</v>
      </c>
      <c r="N2" s="92">
        <f t="shared" ref="N2" si="0">J2-G2*0.04/100</f>
        <v>16737436</v>
      </c>
      <c r="O2" s="92">
        <f t="shared" ref="O2" si="1">+N2-M2</f>
        <v>0</v>
      </c>
      <c r="P2" s="2">
        <v>76689034.799999997</v>
      </c>
      <c r="Q2" s="92">
        <f t="shared" ref="Q2" si="2">K2-H2*0.04/100</f>
        <v>76689034.799999997</v>
      </c>
      <c r="R2" s="92">
        <f t="shared" ref="R2" si="3">+Q2-P2</f>
        <v>0</v>
      </c>
      <c r="S2" s="15">
        <v>0.1</v>
      </c>
      <c r="T2" s="2">
        <v>1673743.6</v>
      </c>
      <c r="U2" s="92">
        <f t="shared" ref="U2" si="4">+S2*N2</f>
        <v>1673743.6</v>
      </c>
      <c r="V2" s="92">
        <f t="shared" ref="V2" si="5">+U2-T2</f>
        <v>0</v>
      </c>
      <c r="W2" s="13">
        <v>0.2</v>
      </c>
      <c r="X2" s="93">
        <f t="shared" ref="X2" si="6">IF(L2&lt;15000000,0%,IF(AND(15000000&lt;=L2,L2&lt;30000000),10%,IF(AND(30000000&lt;=L2,L2&lt;60000000),15%,IF(AND(60000000&lt;=L2,L2&lt;100000000),20%,25%))))</f>
        <v>0.2</v>
      </c>
      <c r="Y2" s="92">
        <f t="shared" ref="Y2" si="7">+X2-W2</f>
        <v>0</v>
      </c>
      <c r="Z2" s="92">
        <f t="shared" ref="Z2" si="8">IF(L2&lt;150000000,P2,IF(AND(L2&gt;150000000,P2&gt;150000000),150000000,P2))*X2</f>
        <v>15337806.960000001</v>
      </c>
      <c r="AA2" s="15">
        <v>0</v>
      </c>
      <c r="AB2" s="94">
        <f t="shared" ref="AB2" si="9">IF(L2&lt;150000000,0%,IF(AND(150000000&lt;=L2,L2&lt;230000000),40%,IF(AND(230000000&lt;=L2,L2&lt;300000000),45%,50%)))</f>
        <v>0</v>
      </c>
      <c r="AC2" s="92">
        <f t="shared" ref="AC2" si="10">+AB2-AA2</f>
        <v>0</v>
      </c>
      <c r="AD2" s="92">
        <f t="shared" ref="AD2" si="11">IF(P2-150000000&lt;0,0,(P2-150000000))*AB2</f>
        <v>0</v>
      </c>
      <c r="AE2" s="2">
        <v>15337806.960000001</v>
      </c>
      <c r="AF2" s="92">
        <f t="shared" ref="AF2" si="12">+AD2+Z2</f>
        <v>15337806.960000001</v>
      </c>
      <c r="AG2" s="92">
        <f t="shared" ref="AG2" si="13">+AF2-AE2</f>
        <v>0</v>
      </c>
      <c r="AH2" s="2">
        <v>4000000</v>
      </c>
      <c r="AI2" s="95">
        <f t="shared" ref="AI2" si="14">IF(L2&lt;15000000,0,IF(AND(15000000&lt;=L2,L2&lt;20000000),1000000,IF(AND(20000000&lt;=L2,L2&lt;30000000),2000000,IF(AND(30000000&lt;=L2,L2&lt;60000000),3000000,IF(AND(60000000&lt;=L2,L2&lt;100000000),4000000,IF(AND(100000000&lt;=L2,L2&lt;150000000),5000000,IF(AND(150000000&lt;=L2,L2&lt;230000000),6000000,7000000)))))))</f>
        <v>4000000</v>
      </c>
      <c r="AJ2" s="95">
        <f t="shared" ref="AJ2" si="15">+AI2-AH2</f>
        <v>0</v>
      </c>
      <c r="AK2" s="4">
        <v>21011550.559999999</v>
      </c>
      <c r="AM2" s="4">
        <f>AK2+AL2</f>
        <v>21011550.559999999</v>
      </c>
      <c r="AN2" s="96">
        <f t="shared" ref="AN2" si="16">SUM(AL2,AI2,AF2,U2)</f>
        <v>21011550.560000002</v>
      </c>
      <c r="AO2" s="96">
        <f t="shared" ref="AO2" si="17">+AN2-AM2</f>
        <v>0</v>
      </c>
      <c r="AP2" t="s">
        <v>41</v>
      </c>
      <c r="AQ2"/>
      <c r="AR2" s="18"/>
      <c r="AV2"/>
    </row>
    <row r="3" spans="1:58" x14ac:dyDescent="0.25">
      <c r="A3" s="20">
        <v>23</v>
      </c>
      <c r="B3" t="s">
        <v>264</v>
      </c>
      <c r="C3" t="s">
        <v>2</v>
      </c>
      <c r="D3" t="s">
        <v>4</v>
      </c>
      <c r="E3" t="s">
        <v>7</v>
      </c>
      <c r="F3" s="2">
        <v>9836866000</v>
      </c>
      <c r="G3" s="2">
        <v>9218644000</v>
      </c>
      <c r="H3" s="2">
        <v>618222000</v>
      </c>
      <c r="I3" s="2">
        <v>21125704</v>
      </c>
      <c r="J3" s="2">
        <v>18961927</v>
      </c>
      <c r="K3" s="2">
        <v>2163777</v>
      </c>
      <c r="L3" s="2">
        <v>17190957.600000001</v>
      </c>
      <c r="M3" s="2">
        <v>15274469.4</v>
      </c>
      <c r="N3" s="92">
        <f t="shared" ref="N3:N66" si="18">J3-G3*0.04/100</f>
        <v>15274469.4</v>
      </c>
      <c r="O3" s="92">
        <f t="shared" ref="O3:O66" si="19">+N3-M3</f>
        <v>0</v>
      </c>
      <c r="P3" s="2">
        <v>1916488.2</v>
      </c>
      <c r="Q3" s="92">
        <f t="shared" ref="Q3:Q66" si="20">K3-H3*0.04/100</f>
        <v>1916488.2</v>
      </c>
      <c r="R3" s="92">
        <f t="shared" ref="R3:R66" si="21">+Q3-P3</f>
        <v>0</v>
      </c>
      <c r="S3" s="15">
        <v>0.1</v>
      </c>
      <c r="T3" s="2">
        <v>1527446.94</v>
      </c>
      <c r="U3" s="92">
        <f t="shared" ref="U3:U66" si="22">+S3*N3</f>
        <v>1527446.9400000002</v>
      </c>
      <c r="V3" s="92">
        <f t="shared" ref="V3:V66" si="23">+U3-T3</f>
        <v>0</v>
      </c>
      <c r="W3" s="13">
        <v>0.1</v>
      </c>
      <c r="X3" s="93">
        <f t="shared" ref="X3" si="24">IF(L3&lt;15000000,0%,IF(AND(15000000&lt;=L3,L3&lt;30000000),10%,IF(AND(30000000&lt;=L3,L3&lt;60000000),15%,IF(AND(60000000&lt;=L3,L3&lt;100000000),20%,25%))))</f>
        <v>0.1</v>
      </c>
      <c r="Y3" s="92">
        <f t="shared" ref="Y3" si="25">+X3-W3</f>
        <v>0</v>
      </c>
      <c r="Z3" s="92">
        <f t="shared" ref="Z3" si="26">IF(L3&lt;150000000,P3,IF(AND(L3&gt;150000000,P3&gt;150000000),150000000,P3))*X3</f>
        <v>191648.82</v>
      </c>
      <c r="AA3" s="15">
        <v>0</v>
      </c>
      <c r="AB3" s="94">
        <f t="shared" ref="AB3:AB4" si="27">IF(L3&lt;150000000,0%,IF(AND(150000000&lt;=L3,L3&lt;230000000),40%,IF(AND(230000000&lt;=L3,L3&lt;300000000),45%,50%)))</f>
        <v>0</v>
      </c>
      <c r="AC3" s="92">
        <f t="shared" ref="AC3:AC4" si="28">+AB3-AA3</f>
        <v>0</v>
      </c>
      <c r="AD3" s="92">
        <f t="shared" ref="AD3:AD4" si="29">IF(P3-150000000&lt;0,0,(P3-150000000))*AB3</f>
        <v>0</v>
      </c>
      <c r="AE3" s="2">
        <v>191648.82</v>
      </c>
      <c r="AF3" s="92">
        <f t="shared" ref="AF3:AF4" si="30">+AD3+Z3</f>
        <v>191648.82</v>
      </c>
      <c r="AG3" s="92">
        <f t="shared" ref="AG3:AG4" si="31">+AF3-AE3</f>
        <v>0</v>
      </c>
      <c r="AH3" s="2">
        <v>1000000</v>
      </c>
      <c r="AI3" s="95">
        <f t="shared" ref="AI3" si="32">IF(L3&lt;15000000,0,IF(AND(15000000&lt;=L3,L3&lt;20000000),1000000,IF(AND(20000000&lt;=L3,L3&lt;30000000),2000000,IF(AND(30000000&lt;=L3,L3&lt;60000000),3000000,IF(AND(60000000&lt;=L3,L3&lt;100000000),4000000,IF(AND(100000000&lt;=L3,L3&lt;150000000),5000000,IF(AND(150000000&lt;=L3,L3&lt;230000000),6000000,7000000)))))))</f>
        <v>1000000</v>
      </c>
      <c r="AJ3" s="95">
        <f t="shared" ref="AJ3" si="33">+AI3-AH3</f>
        <v>0</v>
      </c>
      <c r="AK3" s="4">
        <v>2719095.76</v>
      </c>
      <c r="AM3" s="4">
        <f t="shared" ref="AM3:AM66" si="34">AK3+AL3</f>
        <v>2719095.76</v>
      </c>
      <c r="AN3" s="96">
        <f t="shared" ref="AN3:AN4" si="35">SUM(AL3,AI3,AF3,U3)</f>
        <v>2719095.7600000002</v>
      </c>
      <c r="AO3" s="96">
        <f t="shared" ref="AO3:AO4" si="36">+AN3-AM3</f>
        <v>0</v>
      </c>
      <c r="AP3" t="s">
        <v>6</v>
      </c>
      <c r="AQ3"/>
      <c r="AR3" s="18"/>
      <c r="AV3"/>
    </row>
    <row r="4" spans="1:58" x14ac:dyDescent="0.25">
      <c r="A4" s="20">
        <v>30</v>
      </c>
      <c r="B4" t="s">
        <v>263</v>
      </c>
      <c r="C4" t="s">
        <v>9</v>
      </c>
      <c r="D4" t="s">
        <v>367</v>
      </c>
      <c r="E4" t="s">
        <v>10</v>
      </c>
      <c r="F4" s="2">
        <v>4618091000</v>
      </c>
      <c r="G4" s="2">
        <v>0</v>
      </c>
      <c r="H4" s="2">
        <v>4618091000</v>
      </c>
      <c r="I4" s="2">
        <v>11922000</v>
      </c>
      <c r="J4" s="2">
        <v>0</v>
      </c>
      <c r="K4" s="2">
        <v>11922000</v>
      </c>
      <c r="L4" s="2">
        <v>10074763.6</v>
      </c>
      <c r="M4" s="2">
        <v>0</v>
      </c>
      <c r="N4" s="92">
        <f t="shared" si="18"/>
        <v>0</v>
      </c>
      <c r="O4" s="92">
        <f t="shared" si="19"/>
        <v>0</v>
      </c>
      <c r="P4" s="2">
        <v>10074763.6</v>
      </c>
      <c r="Q4" s="92">
        <f t="shared" si="20"/>
        <v>10074763.6</v>
      </c>
      <c r="R4" s="92">
        <f t="shared" si="21"/>
        <v>0</v>
      </c>
      <c r="S4" s="15">
        <v>0.1</v>
      </c>
      <c r="T4" s="2">
        <v>0</v>
      </c>
      <c r="U4" s="92">
        <f t="shared" si="22"/>
        <v>0</v>
      </c>
      <c r="V4" s="92">
        <f t="shared" si="23"/>
        <v>0</v>
      </c>
      <c r="W4" s="13">
        <v>0.3</v>
      </c>
      <c r="X4" s="13"/>
      <c r="Y4" s="13"/>
      <c r="Z4" s="97">
        <f>IF(L4&lt;150000000,P4,IF(AND(L4&gt;150000000,P4&gt;150000000),150000000,P4))*30%</f>
        <v>3022429.0799999996</v>
      </c>
      <c r="AA4" s="15">
        <v>0</v>
      </c>
      <c r="AB4" s="98">
        <f t="shared" si="27"/>
        <v>0</v>
      </c>
      <c r="AC4" s="97">
        <f t="shared" si="28"/>
        <v>0</v>
      </c>
      <c r="AD4" s="97">
        <f t="shared" si="29"/>
        <v>0</v>
      </c>
      <c r="AE4" s="2">
        <v>3022429.08</v>
      </c>
      <c r="AF4" s="97">
        <f t="shared" si="30"/>
        <v>3022429.0799999996</v>
      </c>
      <c r="AG4" s="97">
        <f t="shared" si="31"/>
        <v>0</v>
      </c>
      <c r="AH4" s="2">
        <v>0</v>
      </c>
      <c r="AI4" s="2"/>
      <c r="AJ4" s="2"/>
      <c r="AK4" s="4">
        <v>3022429.08</v>
      </c>
      <c r="AM4" s="4">
        <f t="shared" si="34"/>
        <v>3022429.08</v>
      </c>
      <c r="AN4" s="96">
        <f t="shared" si="35"/>
        <v>3022429.0799999996</v>
      </c>
      <c r="AO4" s="96">
        <f t="shared" si="36"/>
        <v>0</v>
      </c>
      <c r="AP4" t="s">
        <v>11</v>
      </c>
      <c r="AQ4"/>
      <c r="AR4" s="18"/>
      <c r="AV4"/>
    </row>
    <row r="5" spans="1:58" x14ac:dyDescent="0.25">
      <c r="A5" s="20">
        <v>58</v>
      </c>
      <c r="B5" t="s">
        <v>264</v>
      </c>
      <c r="C5" t="s">
        <v>9</v>
      </c>
      <c r="D5" t="s">
        <v>15</v>
      </c>
      <c r="E5" t="s">
        <v>18</v>
      </c>
      <c r="F5" s="2">
        <v>32412369600</v>
      </c>
      <c r="G5" s="2">
        <v>0</v>
      </c>
      <c r="H5" s="2">
        <v>32412369600</v>
      </c>
      <c r="I5" s="2">
        <v>69816723</v>
      </c>
      <c r="J5" s="2">
        <v>0</v>
      </c>
      <c r="K5" s="2">
        <v>69816723</v>
      </c>
      <c r="L5" s="2">
        <v>56851775.159999996</v>
      </c>
      <c r="M5" s="2">
        <v>0</v>
      </c>
      <c r="N5" s="92">
        <f t="shared" si="18"/>
        <v>0</v>
      </c>
      <c r="O5" s="92">
        <f t="shared" si="19"/>
        <v>0</v>
      </c>
      <c r="P5" s="2">
        <v>56851775.159999996</v>
      </c>
      <c r="Q5" s="92">
        <f t="shared" si="20"/>
        <v>56851775.159999996</v>
      </c>
      <c r="R5" s="92">
        <f t="shared" si="21"/>
        <v>0</v>
      </c>
      <c r="S5" s="15">
        <v>0.1</v>
      </c>
      <c r="T5" s="2">
        <v>0</v>
      </c>
      <c r="U5" s="92">
        <f t="shared" si="22"/>
        <v>0</v>
      </c>
      <c r="V5" s="92">
        <f t="shared" si="23"/>
        <v>0</v>
      </c>
      <c r="W5" s="13">
        <v>0.15</v>
      </c>
      <c r="X5" s="93">
        <f t="shared" ref="X5" si="37">IF(L5&lt;15000000,0%,IF(AND(15000000&lt;=L5,L5&lt;30000000),10%,IF(AND(30000000&lt;=L5,L5&lt;60000000),15%,IF(AND(60000000&lt;=L5,L5&lt;100000000),20%,25%))))</f>
        <v>0.15</v>
      </c>
      <c r="Y5" s="92">
        <f t="shared" ref="Y5" si="38">+X5-W5</f>
        <v>0</v>
      </c>
      <c r="Z5" s="92">
        <f t="shared" ref="Z5" si="39">IF(L5&lt;150000000,P5,IF(AND(L5&gt;150000000,P5&gt;150000000),150000000,P5))*X5</f>
        <v>8527766.2739999983</v>
      </c>
      <c r="AA5" s="15">
        <v>0</v>
      </c>
      <c r="AB5" s="94">
        <f t="shared" ref="AB5:AB6" si="40">IF(L5&lt;150000000,0%,IF(AND(150000000&lt;=L5,L5&lt;230000000),40%,IF(AND(230000000&lt;=L5,L5&lt;300000000),45%,50%)))</f>
        <v>0</v>
      </c>
      <c r="AC5" s="92">
        <f t="shared" ref="AC5:AC6" si="41">+AB5-AA5</f>
        <v>0</v>
      </c>
      <c r="AD5" s="92">
        <f t="shared" ref="AD5:AD6" si="42">IF(P5-150000000&lt;0,0,(P5-150000000))*AB5</f>
        <v>0</v>
      </c>
      <c r="AE5" s="2">
        <v>8527766.2740000002</v>
      </c>
      <c r="AF5" s="92">
        <f t="shared" ref="AF5:AF6" si="43">+AD5+Z5</f>
        <v>8527766.2739999983</v>
      </c>
      <c r="AG5" s="92">
        <f t="shared" ref="AG5:AG6" si="44">+AF5-AE5</f>
        <v>0</v>
      </c>
      <c r="AH5" s="2">
        <v>3000000</v>
      </c>
      <c r="AI5" s="95">
        <f t="shared" ref="AI5" si="45">IF(L5&lt;15000000,0,IF(AND(15000000&lt;=L5,L5&lt;20000000),1000000,IF(AND(20000000&lt;=L5,L5&lt;30000000),2000000,IF(AND(30000000&lt;=L5,L5&lt;60000000),3000000,IF(AND(60000000&lt;=L5,L5&lt;100000000),4000000,IF(AND(100000000&lt;=L5,L5&lt;150000000),5000000,IF(AND(150000000&lt;=L5,L5&lt;230000000),6000000,7000000)))))))</f>
        <v>3000000</v>
      </c>
      <c r="AJ5" s="95">
        <f t="shared" ref="AJ5" si="46">+AI5-AH5</f>
        <v>0</v>
      </c>
      <c r="AK5" s="4">
        <v>11527766.274</v>
      </c>
      <c r="AM5" s="4">
        <f t="shared" si="34"/>
        <v>11527766.274</v>
      </c>
      <c r="AN5" s="96">
        <f t="shared" ref="AN5:AN6" si="47">SUM(AL5,AI5,AF5,U5)</f>
        <v>11527766.273999998</v>
      </c>
      <c r="AO5" s="96">
        <f t="shared" ref="AO5:AO6" si="48">+AN5-AM5</f>
        <v>0</v>
      </c>
      <c r="AP5" t="s">
        <v>19</v>
      </c>
      <c r="AQ5"/>
      <c r="AR5" s="18"/>
      <c r="AV5"/>
    </row>
    <row r="6" spans="1:58" x14ac:dyDescent="0.25">
      <c r="A6" s="20">
        <v>62</v>
      </c>
      <c r="B6" t="s">
        <v>263</v>
      </c>
      <c r="C6" t="s">
        <v>9</v>
      </c>
      <c r="D6" t="s">
        <v>15</v>
      </c>
      <c r="E6" t="s">
        <v>20</v>
      </c>
      <c r="F6" s="2">
        <v>4921654000</v>
      </c>
      <c r="G6" s="2">
        <v>0</v>
      </c>
      <c r="H6" s="2">
        <v>4921654000</v>
      </c>
      <c r="I6" s="2">
        <v>10807210</v>
      </c>
      <c r="J6" s="2">
        <v>0</v>
      </c>
      <c r="K6" s="2">
        <v>10807210</v>
      </c>
      <c r="L6" s="2">
        <v>8838548.4000000004</v>
      </c>
      <c r="M6" s="2">
        <v>0</v>
      </c>
      <c r="N6" s="92">
        <f t="shared" si="18"/>
        <v>0</v>
      </c>
      <c r="O6" s="92">
        <f t="shared" si="19"/>
        <v>0</v>
      </c>
      <c r="P6" s="2">
        <v>8838548.4000000004</v>
      </c>
      <c r="Q6" s="92">
        <f t="shared" si="20"/>
        <v>8838548.4000000004</v>
      </c>
      <c r="R6" s="92">
        <f t="shared" si="21"/>
        <v>0</v>
      </c>
      <c r="S6" s="15">
        <v>0.1</v>
      </c>
      <c r="T6" s="2">
        <v>0</v>
      </c>
      <c r="U6" s="92">
        <f t="shared" si="22"/>
        <v>0</v>
      </c>
      <c r="V6" s="92">
        <f t="shared" si="23"/>
        <v>0</v>
      </c>
      <c r="W6" s="13">
        <v>0.3</v>
      </c>
      <c r="X6" s="13"/>
      <c r="Y6" s="13"/>
      <c r="Z6" s="97">
        <f>IF(L6&lt;150000000,P6,IF(AND(L6&gt;150000000,P6&gt;150000000),150000000,P6))*30%</f>
        <v>2651564.52</v>
      </c>
      <c r="AA6" s="15">
        <v>0</v>
      </c>
      <c r="AB6" s="98">
        <f t="shared" si="40"/>
        <v>0</v>
      </c>
      <c r="AC6" s="97">
        <f t="shared" si="41"/>
        <v>0</v>
      </c>
      <c r="AD6" s="97">
        <f t="shared" si="42"/>
        <v>0</v>
      </c>
      <c r="AE6" s="2">
        <v>2651564.52</v>
      </c>
      <c r="AF6" s="97">
        <f t="shared" si="43"/>
        <v>2651564.52</v>
      </c>
      <c r="AG6" s="97">
        <f t="shared" si="44"/>
        <v>0</v>
      </c>
      <c r="AH6" s="2">
        <v>0</v>
      </c>
      <c r="AI6" s="2"/>
      <c r="AJ6" s="2"/>
      <c r="AK6" s="4">
        <v>2651564.52</v>
      </c>
      <c r="AM6" s="4">
        <f t="shared" si="34"/>
        <v>2651564.52</v>
      </c>
      <c r="AN6" s="96">
        <f t="shared" si="47"/>
        <v>2651564.52</v>
      </c>
      <c r="AO6" s="96">
        <f t="shared" si="48"/>
        <v>0</v>
      </c>
      <c r="AP6" t="s">
        <v>24</v>
      </c>
      <c r="AQ6"/>
      <c r="AR6" s="18"/>
      <c r="AV6"/>
    </row>
    <row r="7" spans="1:58" x14ac:dyDescent="0.25">
      <c r="A7" s="20">
        <v>66</v>
      </c>
      <c r="B7" t="s">
        <v>264</v>
      </c>
      <c r="C7" t="s">
        <v>2</v>
      </c>
      <c r="D7" t="s">
        <v>4</v>
      </c>
      <c r="E7" t="s">
        <v>22</v>
      </c>
      <c r="F7" s="2">
        <v>39718563900</v>
      </c>
      <c r="G7" s="2">
        <v>9828354000</v>
      </c>
      <c r="H7" s="2">
        <v>29890209900</v>
      </c>
      <c r="I7" s="2">
        <v>89582771</v>
      </c>
      <c r="J7" s="2">
        <v>25160403</v>
      </c>
      <c r="K7" s="2">
        <v>64422368</v>
      </c>
      <c r="L7" s="2">
        <v>73695345.439999998</v>
      </c>
      <c r="M7" s="2">
        <v>21229061.399999999</v>
      </c>
      <c r="N7" s="92">
        <f t="shared" si="18"/>
        <v>21229061.399999999</v>
      </c>
      <c r="O7" s="92">
        <f t="shared" si="19"/>
        <v>0</v>
      </c>
      <c r="P7" s="2">
        <v>52466284.039999999</v>
      </c>
      <c r="Q7" s="92">
        <f t="shared" si="20"/>
        <v>52466284.039999999</v>
      </c>
      <c r="R7" s="92">
        <f t="shared" si="21"/>
        <v>0</v>
      </c>
      <c r="S7" s="15">
        <v>0.1</v>
      </c>
      <c r="T7" s="2">
        <v>2122906.14</v>
      </c>
      <c r="U7" s="92">
        <f t="shared" si="22"/>
        <v>2122906.14</v>
      </c>
      <c r="V7" s="92">
        <f t="shared" si="23"/>
        <v>0</v>
      </c>
      <c r="W7" s="13">
        <v>0.2</v>
      </c>
      <c r="X7" s="93">
        <f t="shared" ref="X7:X21" si="49">IF(L7&lt;15000000,0%,IF(AND(15000000&lt;=L7,L7&lt;30000000),10%,IF(AND(30000000&lt;=L7,L7&lt;60000000),15%,IF(AND(60000000&lt;=L7,L7&lt;100000000),20%,25%))))</f>
        <v>0.2</v>
      </c>
      <c r="Y7" s="92">
        <f t="shared" ref="Y7:Y21" si="50">+X7-W7</f>
        <v>0</v>
      </c>
      <c r="Z7" s="92">
        <f t="shared" ref="Z7:Z21" si="51">IF(L7&lt;150000000,P7,IF(AND(L7&gt;150000000,P7&gt;150000000),150000000,P7))*X7</f>
        <v>10493256.808</v>
      </c>
      <c r="AA7" s="15">
        <v>0</v>
      </c>
      <c r="AB7" s="94">
        <f t="shared" ref="AB7:AB22" si="52">IF(L7&lt;150000000,0%,IF(AND(150000000&lt;=L7,L7&lt;230000000),40%,IF(AND(230000000&lt;=L7,L7&lt;300000000),45%,50%)))</f>
        <v>0</v>
      </c>
      <c r="AC7" s="92">
        <f t="shared" ref="AC7:AC22" si="53">+AB7-AA7</f>
        <v>0</v>
      </c>
      <c r="AD7" s="92">
        <f t="shared" ref="AD7:AD22" si="54">IF(P7-150000000&lt;0,0,(P7-150000000))*AB7</f>
        <v>0</v>
      </c>
      <c r="AE7" s="2">
        <v>10493256.808</v>
      </c>
      <c r="AF7" s="92">
        <f t="shared" ref="AF7:AF22" si="55">+AD7+Z7</f>
        <v>10493256.808</v>
      </c>
      <c r="AG7" s="92">
        <f t="shared" ref="AG7:AG22" si="56">+AF7-AE7</f>
        <v>0</v>
      </c>
      <c r="AH7" s="2">
        <v>4000000</v>
      </c>
      <c r="AI7" s="95">
        <f t="shared" ref="AI7:AI21" si="57">IF(L7&lt;15000000,0,IF(AND(15000000&lt;=L7,L7&lt;20000000),1000000,IF(AND(20000000&lt;=L7,L7&lt;30000000),2000000,IF(AND(30000000&lt;=L7,L7&lt;60000000),3000000,IF(AND(60000000&lt;=L7,L7&lt;100000000),4000000,IF(AND(100000000&lt;=L7,L7&lt;150000000),5000000,IF(AND(150000000&lt;=L7,L7&lt;230000000),6000000,7000000)))))))</f>
        <v>4000000</v>
      </c>
      <c r="AJ7" s="95">
        <f t="shared" ref="AJ7:AJ21" si="58">+AI7-AH7</f>
        <v>0</v>
      </c>
      <c r="AK7" s="4">
        <v>16616162.948000001</v>
      </c>
      <c r="AM7" s="4">
        <f t="shared" si="34"/>
        <v>16616162.948000001</v>
      </c>
      <c r="AN7" s="96">
        <f t="shared" ref="AN7:AN22" si="59">SUM(AL7,AI7,AF7,U7)</f>
        <v>16616162.948000001</v>
      </c>
      <c r="AO7" s="96">
        <f t="shared" ref="AO7:AO22" si="60">+AN7-AM7</f>
        <v>0</v>
      </c>
      <c r="AP7" t="s">
        <v>6</v>
      </c>
      <c r="AQ7"/>
      <c r="AR7" s="18"/>
      <c r="AV7"/>
    </row>
    <row r="8" spans="1:58" x14ac:dyDescent="0.25">
      <c r="A8" s="20">
        <v>116</v>
      </c>
      <c r="B8" t="s">
        <v>264</v>
      </c>
      <c r="C8" t="s">
        <v>2</v>
      </c>
      <c r="D8" t="s">
        <v>8</v>
      </c>
      <c r="E8" t="s">
        <v>25</v>
      </c>
      <c r="F8" s="2">
        <v>6612682000</v>
      </c>
      <c r="G8" s="2">
        <v>2380175000</v>
      </c>
      <c r="H8" s="2">
        <v>4232507000</v>
      </c>
      <c r="I8" s="2">
        <v>16537998</v>
      </c>
      <c r="J8" s="2">
        <v>7578429</v>
      </c>
      <c r="K8" s="2">
        <v>8959569</v>
      </c>
      <c r="L8" s="2">
        <v>13892925.199999999</v>
      </c>
      <c r="M8" s="2">
        <v>6626359</v>
      </c>
      <c r="N8" s="92">
        <f t="shared" si="18"/>
        <v>6626359</v>
      </c>
      <c r="O8" s="92">
        <f t="shared" si="19"/>
        <v>0</v>
      </c>
      <c r="P8" s="2">
        <v>7266566.2000000002</v>
      </c>
      <c r="Q8" s="92">
        <f t="shared" si="20"/>
        <v>7266566.2000000002</v>
      </c>
      <c r="R8" s="92">
        <f t="shared" si="21"/>
        <v>0</v>
      </c>
      <c r="S8" s="15">
        <v>0</v>
      </c>
      <c r="T8" s="2">
        <v>0</v>
      </c>
      <c r="U8" s="92">
        <f t="shared" si="22"/>
        <v>0</v>
      </c>
      <c r="V8" s="92">
        <f t="shared" si="23"/>
        <v>0</v>
      </c>
      <c r="W8" s="13">
        <v>0</v>
      </c>
      <c r="X8" s="93">
        <f t="shared" si="49"/>
        <v>0</v>
      </c>
      <c r="Y8" s="92">
        <f t="shared" si="50"/>
        <v>0</v>
      </c>
      <c r="Z8" s="92">
        <f t="shared" si="51"/>
        <v>0</v>
      </c>
      <c r="AA8" s="15">
        <v>0</v>
      </c>
      <c r="AB8" s="94">
        <f t="shared" si="52"/>
        <v>0</v>
      </c>
      <c r="AC8" s="92">
        <f t="shared" si="53"/>
        <v>0</v>
      </c>
      <c r="AD8" s="92">
        <f t="shared" si="54"/>
        <v>0</v>
      </c>
      <c r="AE8" s="2">
        <v>0</v>
      </c>
      <c r="AF8" s="92">
        <f t="shared" si="55"/>
        <v>0</v>
      </c>
      <c r="AG8" s="92">
        <f t="shared" si="56"/>
        <v>0</v>
      </c>
      <c r="AH8" s="2">
        <v>0</v>
      </c>
      <c r="AI8" s="95">
        <f t="shared" si="57"/>
        <v>0</v>
      </c>
      <c r="AJ8" s="95">
        <f t="shared" si="58"/>
        <v>0</v>
      </c>
      <c r="AK8" s="4">
        <v>0</v>
      </c>
      <c r="AM8" s="4">
        <f t="shared" si="34"/>
        <v>0</v>
      </c>
      <c r="AN8" s="96">
        <f t="shared" si="59"/>
        <v>0</v>
      </c>
      <c r="AO8" s="96">
        <f t="shared" si="60"/>
        <v>0</v>
      </c>
      <c r="AP8" t="s">
        <v>42</v>
      </c>
      <c r="AQ8"/>
      <c r="AR8" s="18"/>
      <c r="AV8"/>
    </row>
    <row r="9" spans="1:58" x14ac:dyDescent="0.25">
      <c r="A9" s="20">
        <v>168</v>
      </c>
      <c r="B9" t="s">
        <v>264</v>
      </c>
      <c r="C9" t="s">
        <v>9</v>
      </c>
      <c r="D9" t="s">
        <v>367</v>
      </c>
      <c r="E9" t="s">
        <v>34</v>
      </c>
      <c r="F9" s="2">
        <v>9197118000</v>
      </c>
      <c r="G9" s="2">
        <v>0</v>
      </c>
      <c r="H9" s="2">
        <v>9197118000</v>
      </c>
      <c r="I9" s="2">
        <v>23719500</v>
      </c>
      <c r="J9" s="2">
        <v>0</v>
      </c>
      <c r="K9" s="2">
        <v>23719500</v>
      </c>
      <c r="L9" s="2">
        <v>20040652.800000001</v>
      </c>
      <c r="M9" s="2">
        <v>0</v>
      </c>
      <c r="N9" s="92">
        <f t="shared" si="18"/>
        <v>0</v>
      </c>
      <c r="O9" s="92">
        <f t="shared" si="19"/>
        <v>0</v>
      </c>
      <c r="P9" s="2">
        <v>20040652.800000001</v>
      </c>
      <c r="Q9" s="92">
        <f t="shared" si="20"/>
        <v>20040652.800000001</v>
      </c>
      <c r="R9" s="92">
        <f t="shared" si="21"/>
        <v>0</v>
      </c>
      <c r="S9" s="15">
        <v>0.1</v>
      </c>
      <c r="T9" s="2">
        <v>0</v>
      </c>
      <c r="U9" s="92">
        <f t="shared" si="22"/>
        <v>0</v>
      </c>
      <c r="V9" s="92">
        <f t="shared" si="23"/>
        <v>0</v>
      </c>
      <c r="W9" s="13">
        <v>0.1</v>
      </c>
      <c r="X9" s="93">
        <f t="shared" si="49"/>
        <v>0.1</v>
      </c>
      <c r="Y9" s="92">
        <f t="shared" si="50"/>
        <v>0</v>
      </c>
      <c r="Z9" s="92">
        <f t="shared" si="51"/>
        <v>2004065.2800000003</v>
      </c>
      <c r="AA9" s="15">
        <v>0</v>
      </c>
      <c r="AB9" s="94">
        <f t="shared" si="52"/>
        <v>0</v>
      </c>
      <c r="AC9" s="92">
        <f t="shared" si="53"/>
        <v>0</v>
      </c>
      <c r="AD9" s="92">
        <f t="shared" si="54"/>
        <v>0</v>
      </c>
      <c r="AE9" s="2">
        <v>2004065.28</v>
      </c>
      <c r="AF9" s="92">
        <f t="shared" si="55"/>
        <v>2004065.2800000003</v>
      </c>
      <c r="AG9" s="92">
        <f t="shared" si="56"/>
        <v>0</v>
      </c>
      <c r="AH9" s="2">
        <v>2000000</v>
      </c>
      <c r="AI9" s="95">
        <f t="shared" si="57"/>
        <v>2000000</v>
      </c>
      <c r="AJ9" s="95">
        <f t="shared" si="58"/>
        <v>0</v>
      </c>
      <c r="AK9" s="4">
        <v>4004065.2799999998</v>
      </c>
      <c r="AM9" s="4">
        <f t="shared" si="34"/>
        <v>4004065.2799999998</v>
      </c>
      <c r="AN9" s="96">
        <f t="shared" si="59"/>
        <v>4004065.2800000003</v>
      </c>
      <c r="AO9" s="96">
        <f t="shared" si="60"/>
        <v>0</v>
      </c>
      <c r="AP9" t="s">
        <v>35</v>
      </c>
      <c r="AQ9"/>
      <c r="AR9" s="18"/>
      <c r="AV9"/>
    </row>
    <row r="10" spans="1:58" x14ac:dyDescent="0.25">
      <c r="A10" s="20">
        <v>172</v>
      </c>
      <c r="B10" t="s">
        <v>264</v>
      </c>
      <c r="C10" t="s">
        <v>9</v>
      </c>
      <c r="D10" t="s">
        <v>15</v>
      </c>
      <c r="E10" t="s">
        <v>36</v>
      </c>
      <c r="F10" s="2">
        <v>30513207000</v>
      </c>
      <c r="G10" s="2">
        <v>0</v>
      </c>
      <c r="H10" s="2">
        <v>30513207000</v>
      </c>
      <c r="I10" s="2">
        <v>64139258</v>
      </c>
      <c r="J10" s="2">
        <v>0</v>
      </c>
      <c r="K10" s="2">
        <v>64139258</v>
      </c>
      <c r="L10" s="2">
        <v>51933975.200000003</v>
      </c>
      <c r="M10" s="2">
        <v>0</v>
      </c>
      <c r="N10" s="92">
        <f t="shared" si="18"/>
        <v>0</v>
      </c>
      <c r="O10" s="92">
        <f t="shared" si="19"/>
        <v>0</v>
      </c>
      <c r="P10" s="2">
        <v>51933975.200000003</v>
      </c>
      <c r="Q10" s="92">
        <f t="shared" si="20"/>
        <v>51933975.200000003</v>
      </c>
      <c r="R10" s="92">
        <f t="shared" si="21"/>
        <v>0</v>
      </c>
      <c r="S10" s="15">
        <v>0.1</v>
      </c>
      <c r="T10" s="2">
        <v>0</v>
      </c>
      <c r="U10" s="92">
        <f t="shared" si="22"/>
        <v>0</v>
      </c>
      <c r="V10" s="92">
        <f t="shared" si="23"/>
        <v>0</v>
      </c>
      <c r="W10" s="13">
        <v>0.15</v>
      </c>
      <c r="X10" s="93">
        <f t="shared" si="49"/>
        <v>0.15</v>
      </c>
      <c r="Y10" s="92">
        <f t="shared" si="50"/>
        <v>0</v>
      </c>
      <c r="Z10" s="92">
        <f t="shared" si="51"/>
        <v>7790096.2800000003</v>
      </c>
      <c r="AA10" s="15">
        <v>0</v>
      </c>
      <c r="AB10" s="94">
        <f t="shared" si="52"/>
        <v>0</v>
      </c>
      <c r="AC10" s="92">
        <f t="shared" si="53"/>
        <v>0</v>
      </c>
      <c r="AD10" s="92">
        <f t="shared" si="54"/>
        <v>0</v>
      </c>
      <c r="AE10" s="2">
        <v>7790096.2800000003</v>
      </c>
      <c r="AF10" s="92">
        <f t="shared" si="55"/>
        <v>7790096.2800000003</v>
      </c>
      <c r="AG10" s="92">
        <f t="shared" si="56"/>
        <v>0</v>
      </c>
      <c r="AH10" s="2">
        <v>3000000</v>
      </c>
      <c r="AI10" s="95">
        <f t="shared" si="57"/>
        <v>3000000</v>
      </c>
      <c r="AJ10" s="95">
        <f t="shared" si="58"/>
        <v>0</v>
      </c>
      <c r="AK10" s="4">
        <v>10790096.279999999</v>
      </c>
      <c r="AM10" s="4">
        <f t="shared" si="34"/>
        <v>10790096.279999999</v>
      </c>
      <c r="AN10" s="96">
        <f t="shared" si="59"/>
        <v>10790096.280000001</v>
      </c>
      <c r="AO10" s="96">
        <f t="shared" si="60"/>
        <v>0</v>
      </c>
      <c r="AP10" t="s">
        <v>17</v>
      </c>
      <c r="AQ10"/>
      <c r="AR10" s="18"/>
      <c r="AV10"/>
    </row>
    <row r="11" spans="1:58" x14ac:dyDescent="0.25">
      <c r="A11" s="20">
        <v>207</v>
      </c>
      <c r="B11" t="s">
        <v>264</v>
      </c>
      <c r="C11" t="s">
        <v>2</v>
      </c>
      <c r="D11" t="s">
        <v>8</v>
      </c>
      <c r="E11" t="s">
        <v>37</v>
      </c>
      <c r="F11" s="2">
        <v>26420227100</v>
      </c>
      <c r="G11" s="2">
        <v>2515207100</v>
      </c>
      <c r="H11" s="2">
        <v>23905020000</v>
      </c>
      <c r="I11" s="2">
        <v>62253292</v>
      </c>
      <c r="J11" s="2">
        <v>7675716</v>
      </c>
      <c r="K11" s="2">
        <v>54577576</v>
      </c>
      <c r="L11" s="2">
        <v>51685201.159999996</v>
      </c>
      <c r="M11" s="2">
        <v>6669633.1600000001</v>
      </c>
      <c r="N11" s="92">
        <f t="shared" si="18"/>
        <v>6669633.1600000001</v>
      </c>
      <c r="O11" s="92">
        <f t="shared" si="19"/>
        <v>0</v>
      </c>
      <c r="P11" s="2">
        <v>45015568</v>
      </c>
      <c r="Q11" s="92">
        <f t="shared" si="20"/>
        <v>45015568</v>
      </c>
      <c r="R11" s="92">
        <f t="shared" si="21"/>
        <v>0</v>
      </c>
      <c r="S11" s="15">
        <v>0.1</v>
      </c>
      <c r="T11" s="2">
        <v>666963.31599999999</v>
      </c>
      <c r="U11" s="92">
        <f t="shared" si="22"/>
        <v>666963.31600000011</v>
      </c>
      <c r="V11" s="92">
        <f t="shared" si="23"/>
        <v>0</v>
      </c>
      <c r="W11" s="13">
        <v>0.15</v>
      </c>
      <c r="X11" s="93">
        <f t="shared" si="49"/>
        <v>0.15</v>
      </c>
      <c r="Y11" s="92">
        <f t="shared" si="50"/>
        <v>0</v>
      </c>
      <c r="Z11" s="92">
        <f t="shared" si="51"/>
        <v>6752335.2000000002</v>
      </c>
      <c r="AA11" s="15">
        <v>0</v>
      </c>
      <c r="AB11" s="94">
        <f t="shared" si="52"/>
        <v>0</v>
      </c>
      <c r="AC11" s="92">
        <f t="shared" si="53"/>
        <v>0</v>
      </c>
      <c r="AD11" s="92">
        <f t="shared" si="54"/>
        <v>0</v>
      </c>
      <c r="AE11" s="2">
        <v>6752335.2000000002</v>
      </c>
      <c r="AF11" s="92">
        <f t="shared" si="55"/>
        <v>6752335.2000000002</v>
      </c>
      <c r="AG11" s="92">
        <f t="shared" si="56"/>
        <v>0</v>
      </c>
      <c r="AH11" s="2">
        <v>3000000</v>
      </c>
      <c r="AI11" s="95">
        <f t="shared" si="57"/>
        <v>3000000</v>
      </c>
      <c r="AJ11" s="95">
        <f t="shared" si="58"/>
        <v>0</v>
      </c>
      <c r="AK11" s="4">
        <v>10419298.516000001</v>
      </c>
      <c r="AM11" s="4">
        <f t="shared" si="34"/>
        <v>10419298.516000001</v>
      </c>
      <c r="AN11" s="96">
        <f t="shared" si="59"/>
        <v>10419298.515999999</v>
      </c>
      <c r="AO11" s="96">
        <f t="shared" si="60"/>
        <v>0</v>
      </c>
      <c r="AP11" t="s">
        <v>38</v>
      </c>
      <c r="AQ11"/>
      <c r="AR11" s="18"/>
      <c r="AV11"/>
    </row>
    <row r="12" spans="1:58" x14ac:dyDescent="0.25">
      <c r="A12" s="20">
        <v>219</v>
      </c>
      <c r="B12" t="s">
        <v>264</v>
      </c>
      <c r="C12" t="s">
        <v>2</v>
      </c>
      <c r="D12" t="s">
        <v>4</v>
      </c>
      <c r="E12" t="s">
        <v>40</v>
      </c>
      <c r="F12" s="2">
        <v>20910075000</v>
      </c>
      <c r="G12" s="2">
        <v>6241957000</v>
      </c>
      <c r="H12" s="2">
        <v>14668118000</v>
      </c>
      <c r="I12" s="2">
        <v>50063228</v>
      </c>
      <c r="J12" s="2">
        <v>15402058</v>
      </c>
      <c r="K12" s="2">
        <v>34661170</v>
      </c>
      <c r="L12" s="2">
        <v>41699198</v>
      </c>
      <c r="M12" s="2">
        <v>12905275.199999999</v>
      </c>
      <c r="N12" s="92">
        <f t="shared" si="18"/>
        <v>12905275.199999999</v>
      </c>
      <c r="O12" s="92">
        <f t="shared" si="19"/>
        <v>0</v>
      </c>
      <c r="P12" s="2">
        <v>28793922.800000001</v>
      </c>
      <c r="Q12" s="92">
        <f t="shared" si="20"/>
        <v>28793922.800000001</v>
      </c>
      <c r="R12" s="92">
        <f t="shared" si="21"/>
        <v>0</v>
      </c>
      <c r="S12" s="15">
        <v>0.1</v>
      </c>
      <c r="T12" s="2">
        <v>1290527.52</v>
      </c>
      <c r="U12" s="92">
        <f t="shared" si="22"/>
        <v>1290527.52</v>
      </c>
      <c r="V12" s="92">
        <f t="shared" si="23"/>
        <v>0</v>
      </c>
      <c r="W12" s="13">
        <v>0.15</v>
      </c>
      <c r="X12" s="93">
        <f t="shared" si="49"/>
        <v>0.15</v>
      </c>
      <c r="Y12" s="92">
        <f t="shared" si="50"/>
        <v>0</v>
      </c>
      <c r="Z12" s="92">
        <f t="shared" si="51"/>
        <v>4319088.42</v>
      </c>
      <c r="AA12" s="15">
        <v>0</v>
      </c>
      <c r="AB12" s="94">
        <f t="shared" si="52"/>
        <v>0</v>
      </c>
      <c r="AC12" s="92">
        <f t="shared" si="53"/>
        <v>0</v>
      </c>
      <c r="AD12" s="92">
        <f t="shared" si="54"/>
        <v>0</v>
      </c>
      <c r="AE12" s="2">
        <v>4319088.42</v>
      </c>
      <c r="AF12" s="92">
        <f t="shared" si="55"/>
        <v>4319088.42</v>
      </c>
      <c r="AG12" s="92">
        <f t="shared" si="56"/>
        <v>0</v>
      </c>
      <c r="AH12" s="2">
        <v>3000000</v>
      </c>
      <c r="AI12" s="95">
        <f t="shared" si="57"/>
        <v>3000000</v>
      </c>
      <c r="AJ12" s="95">
        <f t="shared" si="58"/>
        <v>0</v>
      </c>
      <c r="AK12" s="4">
        <v>8609615.9399999995</v>
      </c>
      <c r="AM12" s="4">
        <f t="shared" si="34"/>
        <v>8609615.9399999995</v>
      </c>
      <c r="AN12" s="96">
        <f t="shared" si="59"/>
        <v>8609615.9399999995</v>
      </c>
      <c r="AO12" s="96">
        <f t="shared" si="60"/>
        <v>0</v>
      </c>
      <c r="AP12" t="s">
        <v>6</v>
      </c>
      <c r="AQ12"/>
      <c r="AR12" s="18"/>
      <c r="AV12"/>
    </row>
    <row r="13" spans="1:58" x14ac:dyDescent="0.25">
      <c r="A13" s="20">
        <v>280</v>
      </c>
      <c r="B13" t="s">
        <v>264</v>
      </c>
      <c r="C13" t="s">
        <v>2</v>
      </c>
      <c r="D13" t="s">
        <v>284</v>
      </c>
      <c r="E13" t="s">
        <v>44</v>
      </c>
      <c r="F13" s="2">
        <v>2576980000</v>
      </c>
      <c r="G13" s="2">
        <v>54600000</v>
      </c>
      <c r="H13" s="2">
        <v>2522380000</v>
      </c>
      <c r="I13" s="2">
        <v>7706981</v>
      </c>
      <c r="J13" s="2">
        <v>191100</v>
      </c>
      <c r="K13" s="2">
        <v>7515881</v>
      </c>
      <c r="L13" s="2">
        <v>6676189</v>
      </c>
      <c r="M13" s="2">
        <v>169260</v>
      </c>
      <c r="N13" s="92">
        <f t="shared" si="18"/>
        <v>169260</v>
      </c>
      <c r="O13" s="92">
        <f t="shared" si="19"/>
        <v>0</v>
      </c>
      <c r="P13" s="2">
        <v>6506929</v>
      </c>
      <c r="Q13" s="92">
        <f t="shared" si="20"/>
        <v>6506929</v>
      </c>
      <c r="R13" s="92">
        <f t="shared" si="21"/>
        <v>0</v>
      </c>
      <c r="S13" s="15">
        <v>0</v>
      </c>
      <c r="T13" s="2">
        <v>0</v>
      </c>
      <c r="U13" s="92">
        <f t="shared" si="22"/>
        <v>0</v>
      </c>
      <c r="V13" s="92">
        <f t="shared" si="23"/>
        <v>0</v>
      </c>
      <c r="W13" s="13">
        <v>0</v>
      </c>
      <c r="X13" s="93">
        <f t="shared" si="49"/>
        <v>0</v>
      </c>
      <c r="Y13" s="92">
        <f t="shared" si="50"/>
        <v>0</v>
      </c>
      <c r="Z13" s="92">
        <f t="shared" si="51"/>
        <v>0</v>
      </c>
      <c r="AA13" s="15">
        <v>0</v>
      </c>
      <c r="AB13" s="94">
        <f t="shared" si="52"/>
        <v>0</v>
      </c>
      <c r="AC13" s="92">
        <f t="shared" si="53"/>
        <v>0</v>
      </c>
      <c r="AD13" s="92">
        <f t="shared" si="54"/>
        <v>0</v>
      </c>
      <c r="AE13" s="2">
        <v>0</v>
      </c>
      <c r="AF13" s="92">
        <f t="shared" si="55"/>
        <v>0</v>
      </c>
      <c r="AG13" s="92">
        <f t="shared" si="56"/>
        <v>0</v>
      </c>
      <c r="AH13" s="2">
        <v>0</v>
      </c>
      <c r="AI13" s="95">
        <f t="shared" si="57"/>
        <v>0</v>
      </c>
      <c r="AJ13" s="95">
        <f t="shared" si="58"/>
        <v>0</v>
      </c>
      <c r="AK13" s="4">
        <v>0</v>
      </c>
      <c r="AM13" s="4">
        <f t="shared" si="34"/>
        <v>0</v>
      </c>
      <c r="AN13" s="96">
        <f t="shared" si="59"/>
        <v>0</v>
      </c>
      <c r="AO13" s="96">
        <f t="shared" si="60"/>
        <v>0</v>
      </c>
      <c r="AP13" t="s">
        <v>87</v>
      </c>
      <c r="AQ13"/>
      <c r="AR13" s="18"/>
      <c r="AV13"/>
    </row>
    <row r="14" spans="1:58" x14ac:dyDescent="0.25">
      <c r="A14" s="20">
        <v>296</v>
      </c>
      <c r="B14" t="s">
        <v>264</v>
      </c>
      <c r="C14" t="s">
        <v>2</v>
      </c>
      <c r="D14" t="s">
        <v>8</v>
      </c>
      <c r="E14" t="s">
        <v>49</v>
      </c>
      <c r="F14" s="2">
        <v>10550637000</v>
      </c>
      <c r="G14" s="2">
        <v>250090000</v>
      </c>
      <c r="H14" s="2">
        <v>10300547000</v>
      </c>
      <c r="I14" s="2">
        <v>28068221</v>
      </c>
      <c r="J14" s="2">
        <v>875318</v>
      </c>
      <c r="K14" s="2">
        <v>27192903</v>
      </c>
      <c r="L14" s="2">
        <v>23847966.199999999</v>
      </c>
      <c r="M14" s="2">
        <v>775282</v>
      </c>
      <c r="N14" s="92">
        <f t="shared" si="18"/>
        <v>775282</v>
      </c>
      <c r="O14" s="92">
        <f t="shared" si="19"/>
        <v>0</v>
      </c>
      <c r="P14" s="2">
        <v>23072684.199999999</v>
      </c>
      <c r="Q14" s="92">
        <f t="shared" si="20"/>
        <v>23072684.199999999</v>
      </c>
      <c r="R14" s="92">
        <f t="shared" si="21"/>
        <v>0</v>
      </c>
      <c r="S14" s="15">
        <v>0.1</v>
      </c>
      <c r="T14" s="2">
        <v>77528.2</v>
      </c>
      <c r="U14" s="92">
        <f t="shared" si="22"/>
        <v>77528.2</v>
      </c>
      <c r="V14" s="92">
        <f t="shared" si="23"/>
        <v>0</v>
      </c>
      <c r="W14" s="13">
        <v>0.1</v>
      </c>
      <c r="X14" s="93">
        <f t="shared" si="49"/>
        <v>0.1</v>
      </c>
      <c r="Y14" s="92">
        <f t="shared" si="50"/>
        <v>0</v>
      </c>
      <c r="Z14" s="92">
        <f t="shared" si="51"/>
        <v>2307268.42</v>
      </c>
      <c r="AA14" s="15">
        <v>0</v>
      </c>
      <c r="AB14" s="94">
        <f t="shared" si="52"/>
        <v>0</v>
      </c>
      <c r="AC14" s="92">
        <f t="shared" si="53"/>
        <v>0</v>
      </c>
      <c r="AD14" s="92">
        <f t="shared" si="54"/>
        <v>0</v>
      </c>
      <c r="AE14" s="2">
        <v>2307268.42</v>
      </c>
      <c r="AF14" s="92">
        <f t="shared" si="55"/>
        <v>2307268.42</v>
      </c>
      <c r="AG14" s="92">
        <f t="shared" si="56"/>
        <v>0</v>
      </c>
      <c r="AH14" s="2">
        <v>2000000</v>
      </c>
      <c r="AI14" s="95">
        <f t="shared" si="57"/>
        <v>2000000</v>
      </c>
      <c r="AJ14" s="95">
        <f t="shared" si="58"/>
        <v>0</v>
      </c>
      <c r="AK14" s="4">
        <v>4384796.62</v>
      </c>
      <c r="AM14" s="4">
        <f t="shared" si="34"/>
        <v>4384796.62</v>
      </c>
      <c r="AN14" s="96">
        <f t="shared" si="59"/>
        <v>4384796.62</v>
      </c>
      <c r="AO14" s="96">
        <f t="shared" si="60"/>
        <v>0</v>
      </c>
      <c r="AP14" t="s">
        <v>46</v>
      </c>
      <c r="AQ14"/>
      <c r="AR14" s="18"/>
      <c r="AV14"/>
    </row>
    <row r="15" spans="1:58" x14ac:dyDescent="0.25">
      <c r="A15" s="20">
        <v>317</v>
      </c>
      <c r="B15" t="s">
        <v>264</v>
      </c>
      <c r="C15" t="s">
        <v>2</v>
      </c>
      <c r="D15" t="s">
        <v>8</v>
      </c>
      <c r="E15" t="s">
        <v>51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92">
        <f t="shared" si="18"/>
        <v>0</v>
      </c>
      <c r="O15" s="92">
        <f t="shared" si="19"/>
        <v>0</v>
      </c>
      <c r="P15" s="2">
        <v>0</v>
      </c>
      <c r="Q15" s="92">
        <f t="shared" si="20"/>
        <v>0</v>
      </c>
      <c r="R15" s="92">
        <f t="shared" si="21"/>
        <v>0</v>
      </c>
      <c r="S15" s="15">
        <v>0</v>
      </c>
      <c r="T15" s="2">
        <v>0</v>
      </c>
      <c r="U15" s="92">
        <f t="shared" si="22"/>
        <v>0</v>
      </c>
      <c r="V15" s="92">
        <f t="shared" si="23"/>
        <v>0</v>
      </c>
      <c r="W15" s="13">
        <v>0</v>
      </c>
      <c r="X15" s="93">
        <f t="shared" si="49"/>
        <v>0</v>
      </c>
      <c r="Y15" s="92">
        <f t="shared" si="50"/>
        <v>0</v>
      </c>
      <c r="Z15" s="92">
        <f t="shared" si="51"/>
        <v>0</v>
      </c>
      <c r="AA15" s="15">
        <v>0</v>
      </c>
      <c r="AB15" s="94">
        <f t="shared" si="52"/>
        <v>0</v>
      </c>
      <c r="AC15" s="92">
        <f t="shared" si="53"/>
        <v>0</v>
      </c>
      <c r="AD15" s="92">
        <f t="shared" si="54"/>
        <v>0</v>
      </c>
      <c r="AE15" s="2">
        <v>0</v>
      </c>
      <c r="AF15" s="92">
        <f t="shared" si="55"/>
        <v>0</v>
      </c>
      <c r="AG15" s="92">
        <f t="shared" si="56"/>
        <v>0</v>
      </c>
      <c r="AH15" s="2">
        <v>0</v>
      </c>
      <c r="AI15" s="95">
        <f t="shared" si="57"/>
        <v>0</v>
      </c>
      <c r="AJ15" s="95">
        <f t="shared" si="58"/>
        <v>0</v>
      </c>
      <c r="AK15" s="4">
        <v>0</v>
      </c>
      <c r="AM15" s="4">
        <f t="shared" si="34"/>
        <v>0</v>
      </c>
      <c r="AN15" s="96">
        <f t="shared" si="59"/>
        <v>0</v>
      </c>
      <c r="AO15" s="96">
        <f t="shared" si="60"/>
        <v>0</v>
      </c>
      <c r="AP15" t="s">
        <v>38</v>
      </c>
      <c r="AQ15"/>
      <c r="AR15" s="18"/>
      <c r="AV15"/>
    </row>
    <row r="16" spans="1:58" x14ac:dyDescent="0.25">
      <c r="A16" s="20">
        <v>322</v>
      </c>
      <c r="B16" t="s">
        <v>264</v>
      </c>
      <c r="C16" t="s">
        <v>2</v>
      </c>
      <c r="D16" t="s">
        <v>8</v>
      </c>
      <c r="E16" t="s">
        <v>52</v>
      </c>
      <c r="F16" s="2">
        <v>4696943000</v>
      </c>
      <c r="G16" s="2">
        <v>0</v>
      </c>
      <c r="H16" s="2">
        <v>4696943000</v>
      </c>
      <c r="I16" s="2">
        <v>14151416</v>
      </c>
      <c r="J16" s="2">
        <v>0</v>
      </c>
      <c r="K16" s="2">
        <v>14151416</v>
      </c>
      <c r="L16" s="2">
        <v>12272638.800000001</v>
      </c>
      <c r="M16" s="2">
        <v>0</v>
      </c>
      <c r="N16" s="92">
        <f t="shared" si="18"/>
        <v>0</v>
      </c>
      <c r="O16" s="92">
        <f t="shared" si="19"/>
        <v>0</v>
      </c>
      <c r="P16" s="2">
        <v>12272638.800000001</v>
      </c>
      <c r="Q16" s="92">
        <f t="shared" si="20"/>
        <v>12272638.800000001</v>
      </c>
      <c r="R16" s="92">
        <f t="shared" si="21"/>
        <v>0</v>
      </c>
      <c r="S16" s="15">
        <v>0</v>
      </c>
      <c r="T16" s="2">
        <v>0</v>
      </c>
      <c r="U16" s="92">
        <f t="shared" si="22"/>
        <v>0</v>
      </c>
      <c r="V16" s="92">
        <f t="shared" si="23"/>
        <v>0</v>
      </c>
      <c r="W16" s="13">
        <v>0</v>
      </c>
      <c r="X16" s="93">
        <f t="shared" si="49"/>
        <v>0</v>
      </c>
      <c r="Y16" s="92">
        <f t="shared" si="50"/>
        <v>0</v>
      </c>
      <c r="Z16" s="92">
        <f t="shared" si="51"/>
        <v>0</v>
      </c>
      <c r="AA16" s="15">
        <v>0</v>
      </c>
      <c r="AB16" s="94">
        <f t="shared" si="52"/>
        <v>0</v>
      </c>
      <c r="AC16" s="92">
        <f t="shared" si="53"/>
        <v>0</v>
      </c>
      <c r="AD16" s="92">
        <f t="shared" si="54"/>
        <v>0</v>
      </c>
      <c r="AE16" s="2">
        <v>0</v>
      </c>
      <c r="AF16" s="92">
        <f t="shared" si="55"/>
        <v>0</v>
      </c>
      <c r="AG16" s="92">
        <f t="shared" si="56"/>
        <v>0</v>
      </c>
      <c r="AH16" s="2">
        <v>0</v>
      </c>
      <c r="AI16" s="95">
        <f t="shared" si="57"/>
        <v>0</v>
      </c>
      <c r="AJ16" s="95">
        <f t="shared" si="58"/>
        <v>0</v>
      </c>
      <c r="AK16" s="4">
        <v>0</v>
      </c>
      <c r="AM16" s="4">
        <f t="shared" si="34"/>
        <v>0</v>
      </c>
      <c r="AN16" s="96">
        <f t="shared" si="59"/>
        <v>0</v>
      </c>
      <c r="AO16" s="96">
        <f t="shared" si="60"/>
        <v>0</v>
      </c>
      <c r="AP16" t="s">
        <v>33</v>
      </c>
      <c r="AQ16"/>
      <c r="AR16" s="18"/>
      <c r="AV16"/>
      <c r="AW16"/>
      <c r="AX16"/>
      <c r="AY16"/>
    </row>
    <row r="17" spans="1:80" x14ac:dyDescent="0.25">
      <c r="A17" s="20">
        <v>333</v>
      </c>
      <c r="B17" t="s">
        <v>264</v>
      </c>
      <c r="C17" t="s">
        <v>2</v>
      </c>
      <c r="D17" t="s">
        <v>8</v>
      </c>
      <c r="E17" t="s">
        <v>53</v>
      </c>
      <c r="F17" s="2">
        <v>5944389000</v>
      </c>
      <c r="G17" s="2">
        <v>1744086000</v>
      </c>
      <c r="H17" s="2">
        <v>4200303000</v>
      </c>
      <c r="I17" s="2">
        <v>18341399</v>
      </c>
      <c r="J17" s="2">
        <v>5362453</v>
      </c>
      <c r="K17" s="2">
        <v>12978946</v>
      </c>
      <c r="L17" s="2">
        <v>15963643.4</v>
      </c>
      <c r="M17" s="2">
        <v>4664818.5999999996</v>
      </c>
      <c r="N17" s="92">
        <f t="shared" si="18"/>
        <v>4664818.5999999996</v>
      </c>
      <c r="O17" s="92">
        <f t="shared" si="19"/>
        <v>0</v>
      </c>
      <c r="P17" s="2">
        <v>11298824.800000001</v>
      </c>
      <c r="Q17" s="92">
        <f t="shared" si="20"/>
        <v>11298824.800000001</v>
      </c>
      <c r="R17" s="92">
        <f t="shared" si="21"/>
        <v>0</v>
      </c>
      <c r="S17" s="15">
        <v>0.1</v>
      </c>
      <c r="T17" s="2">
        <v>466481.86</v>
      </c>
      <c r="U17" s="92">
        <f t="shared" si="22"/>
        <v>466481.86</v>
      </c>
      <c r="V17" s="92">
        <f t="shared" si="23"/>
        <v>0</v>
      </c>
      <c r="W17" s="13">
        <v>0.1</v>
      </c>
      <c r="X17" s="93">
        <f t="shared" si="49"/>
        <v>0.1</v>
      </c>
      <c r="Y17" s="92">
        <f t="shared" si="50"/>
        <v>0</v>
      </c>
      <c r="Z17" s="92">
        <f t="shared" si="51"/>
        <v>1129882.4800000002</v>
      </c>
      <c r="AA17" s="15">
        <v>0</v>
      </c>
      <c r="AB17" s="94">
        <f t="shared" si="52"/>
        <v>0</v>
      </c>
      <c r="AC17" s="92">
        <f t="shared" si="53"/>
        <v>0</v>
      </c>
      <c r="AD17" s="92">
        <f t="shared" si="54"/>
        <v>0</v>
      </c>
      <c r="AE17" s="2">
        <v>1129882.48</v>
      </c>
      <c r="AF17" s="92">
        <f t="shared" si="55"/>
        <v>1129882.4800000002</v>
      </c>
      <c r="AG17" s="92">
        <f t="shared" si="56"/>
        <v>0</v>
      </c>
      <c r="AH17" s="2">
        <v>1000000</v>
      </c>
      <c r="AI17" s="95">
        <f t="shared" si="57"/>
        <v>1000000</v>
      </c>
      <c r="AJ17" s="95">
        <f t="shared" si="58"/>
        <v>0</v>
      </c>
      <c r="AK17" s="4">
        <v>2596364.34</v>
      </c>
      <c r="AM17" s="4">
        <f t="shared" si="34"/>
        <v>2596364.34</v>
      </c>
      <c r="AN17" s="96">
        <f t="shared" si="59"/>
        <v>2596364.3400000003</v>
      </c>
      <c r="AO17" s="96">
        <f t="shared" si="60"/>
        <v>0</v>
      </c>
      <c r="AP17" t="s">
        <v>33</v>
      </c>
      <c r="AQ17"/>
      <c r="AR17" s="18"/>
      <c r="AV17"/>
      <c r="AW17"/>
      <c r="AX17"/>
      <c r="AY17"/>
    </row>
    <row r="18" spans="1:80" x14ac:dyDescent="0.25">
      <c r="A18" s="20">
        <v>339</v>
      </c>
      <c r="B18" t="s">
        <v>264</v>
      </c>
      <c r="C18" t="s">
        <v>9</v>
      </c>
      <c r="D18" t="s">
        <v>27</v>
      </c>
      <c r="E18" t="s">
        <v>54</v>
      </c>
      <c r="F18" s="2">
        <v>2249282000</v>
      </c>
      <c r="G18" s="2">
        <v>0</v>
      </c>
      <c r="H18" s="2">
        <v>2249282000</v>
      </c>
      <c r="I18" s="2">
        <v>6187393</v>
      </c>
      <c r="J18" s="2">
        <v>0</v>
      </c>
      <c r="K18" s="2">
        <v>6187393</v>
      </c>
      <c r="L18" s="2">
        <v>5287680.2</v>
      </c>
      <c r="M18" s="2">
        <v>0</v>
      </c>
      <c r="N18" s="92">
        <f t="shared" si="18"/>
        <v>0</v>
      </c>
      <c r="O18" s="92">
        <f t="shared" si="19"/>
        <v>0</v>
      </c>
      <c r="P18" s="2">
        <v>5287680.2</v>
      </c>
      <c r="Q18" s="92">
        <f t="shared" si="20"/>
        <v>5287680.2</v>
      </c>
      <c r="R18" s="92">
        <f t="shared" si="21"/>
        <v>0</v>
      </c>
      <c r="S18" s="15">
        <v>0</v>
      </c>
      <c r="T18" s="2">
        <v>0</v>
      </c>
      <c r="U18" s="92">
        <f t="shared" si="22"/>
        <v>0</v>
      </c>
      <c r="V18" s="92">
        <f t="shared" si="23"/>
        <v>0</v>
      </c>
      <c r="W18" s="13">
        <v>0</v>
      </c>
      <c r="X18" s="93">
        <f t="shared" si="49"/>
        <v>0</v>
      </c>
      <c r="Y18" s="92">
        <f t="shared" si="50"/>
        <v>0</v>
      </c>
      <c r="Z18" s="92">
        <f t="shared" si="51"/>
        <v>0</v>
      </c>
      <c r="AA18" s="15">
        <v>0</v>
      </c>
      <c r="AB18" s="94">
        <f t="shared" si="52"/>
        <v>0</v>
      </c>
      <c r="AC18" s="92">
        <f t="shared" si="53"/>
        <v>0</v>
      </c>
      <c r="AD18" s="92">
        <f t="shared" si="54"/>
        <v>0</v>
      </c>
      <c r="AE18" s="2">
        <v>0</v>
      </c>
      <c r="AF18" s="92">
        <f t="shared" si="55"/>
        <v>0</v>
      </c>
      <c r="AG18" s="92">
        <f t="shared" si="56"/>
        <v>0</v>
      </c>
      <c r="AH18" s="2">
        <v>0</v>
      </c>
      <c r="AI18" s="95">
        <f t="shared" si="57"/>
        <v>0</v>
      </c>
      <c r="AJ18" s="95">
        <f t="shared" si="58"/>
        <v>0</v>
      </c>
      <c r="AK18" s="4">
        <v>0</v>
      </c>
      <c r="AM18" s="4">
        <f t="shared" si="34"/>
        <v>0</v>
      </c>
      <c r="AN18" s="96">
        <f t="shared" si="59"/>
        <v>0</v>
      </c>
      <c r="AO18" s="96">
        <f t="shared" si="60"/>
        <v>0</v>
      </c>
      <c r="AP18" t="s">
        <v>76</v>
      </c>
      <c r="AQ18"/>
      <c r="AR18" s="18"/>
      <c r="AV18"/>
      <c r="AW18"/>
      <c r="AX18"/>
      <c r="AY18"/>
      <c r="AZ18"/>
    </row>
    <row r="19" spans="1:80" x14ac:dyDescent="0.25">
      <c r="A19" s="20">
        <v>340</v>
      </c>
      <c r="B19" t="s">
        <v>264</v>
      </c>
      <c r="C19" t="s">
        <v>9</v>
      </c>
      <c r="D19" t="s">
        <v>15</v>
      </c>
      <c r="E19" t="s">
        <v>55</v>
      </c>
      <c r="F19" s="2">
        <v>30394978000</v>
      </c>
      <c r="G19" s="2">
        <v>0</v>
      </c>
      <c r="H19" s="2">
        <v>30394978000</v>
      </c>
      <c r="I19" s="2">
        <v>72506992</v>
      </c>
      <c r="J19" s="2">
        <v>0</v>
      </c>
      <c r="K19" s="2">
        <v>72506992</v>
      </c>
      <c r="L19" s="2">
        <v>60349000.799999997</v>
      </c>
      <c r="M19" s="2">
        <v>0</v>
      </c>
      <c r="N19" s="92">
        <f t="shared" si="18"/>
        <v>0</v>
      </c>
      <c r="O19" s="92">
        <f t="shared" si="19"/>
        <v>0</v>
      </c>
      <c r="P19" s="2">
        <v>60349000.799999997</v>
      </c>
      <c r="Q19" s="92">
        <f t="shared" si="20"/>
        <v>60349000.799999997</v>
      </c>
      <c r="R19" s="92">
        <f t="shared" si="21"/>
        <v>0</v>
      </c>
      <c r="S19" s="15">
        <v>0.1</v>
      </c>
      <c r="T19" s="2">
        <v>0</v>
      </c>
      <c r="U19" s="92">
        <f t="shared" si="22"/>
        <v>0</v>
      </c>
      <c r="V19" s="92">
        <f t="shared" si="23"/>
        <v>0</v>
      </c>
      <c r="W19" s="13">
        <v>0.2</v>
      </c>
      <c r="X19" s="93">
        <f t="shared" si="49"/>
        <v>0.2</v>
      </c>
      <c r="Y19" s="92">
        <f t="shared" si="50"/>
        <v>0</v>
      </c>
      <c r="Z19" s="92">
        <f t="shared" si="51"/>
        <v>12069800.16</v>
      </c>
      <c r="AA19" s="15">
        <v>0</v>
      </c>
      <c r="AB19" s="94">
        <f t="shared" si="52"/>
        <v>0</v>
      </c>
      <c r="AC19" s="92">
        <f t="shared" si="53"/>
        <v>0</v>
      </c>
      <c r="AD19" s="92">
        <f t="shared" si="54"/>
        <v>0</v>
      </c>
      <c r="AE19" s="2">
        <v>12069800.16</v>
      </c>
      <c r="AF19" s="92">
        <f t="shared" si="55"/>
        <v>12069800.16</v>
      </c>
      <c r="AG19" s="92">
        <f t="shared" si="56"/>
        <v>0</v>
      </c>
      <c r="AH19" s="2">
        <v>4000000</v>
      </c>
      <c r="AI19" s="95">
        <f t="shared" si="57"/>
        <v>4000000</v>
      </c>
      <c r="AJ19" s="95">
        <f t="shared" si="58"/>
        <v>0</v>
      </c>
      <c r="AK19" s="4">
        <v>16069800.16</v>
      </c>
      <c r="AM19" s="4">
        <f t="shared" si="34"/>
        <v>16069800.16</v>
      </c>
      <c r="AN19" s="96">
        <f t="shared" si="59"/>
        <v>16069800.16</v>
      </c>
      <c r="AO19" s="96">
        <f t="shared" si="60"/>
        <v>0</v>
      </c>
      <c r="AP19" t="s">
        <v>31</v>
      </c>
      <c r="AQ19"/>
      <c r="AR19" s="18"/>
      <c r="AV19"/>
      <c r="AW19"/>
      <c r="AX19"/>
      <c r="AY19"/>
      <c r="AZ19"/>
      <c r="BA19"/>
      <c r="BB19"/>
    </row>
    <row r="20" spans="1:80" x14ac:dyDescent="0.25">
      <c r="A20" s="20">
        <v>344</v>
      </c>
      <c r="B20" t="s">
        <v>264</v>
      </c>
      <c r="C20" t="s">
        <v>9</v>
      </c>
      <c r="D20" t="s">
        <v>27</v>
      </c>
      <c r="E20" t="s">
        <v>56</v>
      </c>
      <c r="F20" s="2">
        <v>28682325000</v>
      </c>
      <c r="G20" s="2">
        <v>0</v>
      </c>
      <c r="H20" s="2">
        <v>28682325000</v>
      </c>
      <c r="I20" s="2">
        <v>54656201</v>
      </c>
      <c r="J20" s="2">
        <v>0</v>
      </c>
      <c r="K20" s="2">
        <v>54656201</v>
      </c>
      <c r="L20" s="2">
        <v>43183271</v>
      </c>
      <c r="M20" s="2">
        <v>0</v>
      </c>
      <c r="N20" s="92">
        <f t="shared" si="18"/>
        <v>0</v>
      </c>
      <c r="O20" s="92">
        <f t="shared" si="19"/>
        <v>0</v>
      </c>
      <c r="P20" s="2">
        <v>43183271</v>
      </c>
      <c r="Q20" s="92">
        <f t="shared" si="20"/>
        <v>43183271</v>
      </c>
      <c r="R20" s="92">
        <f t="shared" si="21"/>
        <v>0</v>
      </c>
      <c r="S20" s="15">
        <v>0.1</v>
      </c>
      <c r="T20" s="2">
        <v>0</v>
      </c>
      <c r="U20" s="92">
        <f t="shared" si="22"/>
        <v>0</v>
      </c>
      <c r="V20" s="92">
        <f t="shared" si="23"/>
        <v>0</v>
      </c>
      <c r="W20" s="13">
        <v>0.15</v>
      </c>
      <c r="X20" s="93">
        <f t="shared" si="49"/>
        <v>0.15</v>
      </c>
      <c r="Y20" s="92">
        <f t="shared" si="50"/>
        <v>0</v>
      </c>
      <c r="Z20" s="92">
        <f t="shared" si="51"/>
        <v>6477490.6499999994</v>
      </c>
      <c r="AA20" s="15">
        <v>0</v>
      </c>
      <c r="AB20" s="94">
        <f t="shared" si="52"/>
        <v>0</v>
      </c>
      <c r="AC20" s="92">
        <f t="shared" si="53"/>
        <v>0</v>
      </c>
      <c r="AD20" s="92">
        <f t="shared" si="54"/>
        <v>0</v>
      </c>
      <c r="AE20" s="2">
        <v>6477490.6500000004</v>
      </c>
      <c r="AF20" s="92">
        <f t="shared" si="55"/>
        <v>6477490.6499999994</v>
      </c>
      <c r="AG20" s="92">
        <f t="shared" si="56"/>
        <v>0</v>
      </c>
      <c r="AH20" s="2">
        <v>3000000</v>
      </c>
      <c r="AI20" s="95">
        <f t="shared" si="57"/>
        <v>3000000</v>
      </c>
      <c r="AJ20" s="95">
        <f t="shared" si="58"/>
        <v>0</v>
      </c>
      <c r="AK20" s="4">
        <v>9477490.6500000004</v>
      </c>
      <c r="AM20" s="4">
        <f t="shared" si="34"/>
        <v>9477490.6500000004</v>
      </c>
      <c r="AN20" s="96">
        <f t="shared" si="59"/>
        <v>9477490.6499999985</v>
      </c>
      <c r="AO20" s="96">
        <f t="shared" si="60"/>
        <v>0</v>
      </c>
      <c r="AP20" t="s">
        <v>28</v>
      </c>
      <c r="AQ20"/>
      <c r="AR20" s="18"/>
      <c r="AV20"/>
      <c r="AW20"/>
      <c r="AX20"/>
      <c r="AY20"/>
      <c r="AZ20"/>
      <c r="BA20"/>
      <c r="BB20"/>
    </row>
    <row r="21" spans="1:80" x14ac:dyDescent="0.25">
      <c r="A21" s="20">
        <v>349</v>
      </c>
      <c r="B21" t="s">
        <v>264</v>
      </c>
      <c r="C21" t="s">
        <v>9</v>
      </c>
      <c r="D21" t="s">
        <v>27</v>
      </c>
      <c r="E21" t="s">
        <v>57</v>
      </c>
      <c r="F21" s="2">
        <v>20971208000</v>
      </c>
      <c r="G21" s="2">
        <v>0</v>
      </c>
      <c r="H21" s="2">
        <v>20971208000</v>
      </c>
      <c r="I21" s="2">
        <v>35126815</v>
      </c>
      <c r="J21" s="2">
        <v>0</v>
      </c>
      <c r="K21" s="2">
        <v>35126815</v>
      </c>
      <c r="L21" s="2">
        <v>26738331.800000001</v>
      </c>
      <c r="M21" s="2">
        <v>0</v>
      </c>
      <c r="N21" s="92">
        <f t="shared" si="18"/>
        <v>0</v>
      </c>
      <c r="O21" s="92">
        <f t="shared" si="19"/>
        <v>0</v>
      </c>
      <c r="P21" s="2">
        <v>26738331.800000001</v>
      </c>
      <c r="Q21" s="92">
        <f t="shared" si="20"/>
        <v>26738331.800000001</v>
      </c>
      <c r="R21" s="92">
        <f t="shared" si="21"/>
        <v>0</v>
      </c>
      <c r="S21" s="15">
        <v>0.1</v>
      </c>
      <c r="T21" s="2">
        <v>0</v>
      </c>
      <c r="U21" s="92">
        <f t="shared" si="22"/>
        <v>0</v>
      </c>
      <c r="V21" s="92">
        <f t="shared" si="23"/>
        <v>0</v>
      </c>
      <c r="W21" s="13">
        <v>0.1</v>
      </c>
      <c r="X21" s="93">
        <f t="shared" si="49"/>
        <v>0.1</v>
      </c>
      <c r="Y21" s="92">
        <f t="shared" si="50"/>
        <v>0</v>
      </c>
      <c r="Z21" s="92">
        <f t="shared" si="51"/>
        <v>2673833.1800000002</v>
      </c>
      <c r="AA21" s="15">
        <v>0</v>
      </c>
      <c r="AB21" s="94">
        <f t="shared" si="52"/>
        <v>0</v>
      </c>
      <c r="AC21" s="92">
        <f t="shared" si="53"/>
        <v>0</v>
      </c>
      <c r="AD21" s="92">
        <f t="shared" si="54"/>
        <v>0</v>
      </c>
      <c r="AE21" s="2">
        <v>2673833.1800000002</v>
      </c>
      <c r="AF21" s="92">
        <f t="shared" si="55"/>
        <v>2673833.1800000002</v>
      </c>
      <c r="AG21" s="92">
        <f t="shared" si="56"/>
        <v>0</v>
      </c>
      <c r="AH21" s="2">
        <v>2000000</v>
      </c>
      <c r="AI21" s="95">
        <f t="shared" si="57"/>
        <v>2000000</v>
      </c>
      <c r="AJ21" s="95">
        <f t="shared" si="58"/>
        <v>0</v>
      </c>
      <c r="AK21" s="4">
        <v>4673833.18</v>
      </c>
      <c r="AM21" s="4">
        <f t="shared" si="34"/>
        <v>4673833.18</v>
      </c>
      <c r="AN21" s="96">
        <f t="shared" si="59"/>
        <v>4673833.18</v>
      </c>
      <c r="AO21" s="96">
        <f t="shared" si="60"/>
        <v>0</v>
      </c>
      <c r="AP21" t="s">
        <v>32</v>
      </c>
      <c r="AQ21"/>
      <c r="AR21" s="18"/>
      <c r="AV21"/>
      <c r="AW21"/>
      <c r="AX21"/>
      <c r="AY21"/>
      <c r="AZ21"/>
      <c r="BA21"/>
      <c r="BB21"/>
    </row>
    <row r="22" spans="1:80" x14ac:dyDescent="0.25">
      <c r="A22" s="20">
        <v>352</v>
      </c>
      <c r="B22" t="s">
        <v>263</v>
      </c>
      <c r="C22" t="s">
        <v>9</v>
      </c>
      <c r="D22" t="s">
        <v>27</v>
      </c>
      <c r="E22" t="s">
        <v>58</v>
      </c>
      <c r="F22" s="2">
        <v>5327011000</v>
      </c>
      <c r="G22" s="2">
        <v>0</v>
      </c>
      <c r="H22" s="2">
        <v>5327011000</v>
      </c>
      <c r="I22" s="2">
        <v>16001328</v>
      </c>
      <c r="J22" s="2">
        <v>0</v>
      </c>
      <c r="K22" s="2">
        <v>16001328</v>
      </c>
      <c r="L22" s="2">
        <v>13870523.6</v>
      </c>
      <c r="M22" s="2">
        <v>0</v>
      </c>
      <c r="N22" s="92">
        <f t="shared" si="18"/>
        <v>0</v>
      </c>
      <c r="O22" s="92">
        <f t="shared" si="19"/>
        <v>0</v>
      </c>
      <c r="P22" s="2">
        <v>13870523.6</v>
      </c>
      <c r="Q22" s="92">
        <f t="shared" si="20"/>
        <v>13870523.6</v>
      </c>
      <c r="R22" s="92">
        <f t="shared" si="21"/>
        <v>0</v>
      </c>
      <c r="S22" s="15">
        <v>0.1</v>
      </c>
      <c r="T22" s="2">
        <v>0</v>
      </c>
      <c r="U22" s="92">
        <f t="shared" si="22"/>
        <v>0</v>
      </c>
      <c r="V22" s="92">
        <f t="shared" si="23"/>
        <v>0</v>
      </c>
      <c r="W22" s="13">
        <v>0.3</v>
      </c>
      <c r="X22" s="13"/>
      <c r="Y22" s="13"/>
      <c r="Z22" s="97">
        <f>IF(L22&lt;150000000,P22,IF(AND(L22&gt;150000000,P22&gt;150000000),150000000,P22))*30%</f>
        <v>4161157.0799999996</v>
      </c>
      <c r="AA22" s="15">
        <v>0</v>
      </c>
      <c r="AB22" s="98">
        <f t="shared" si="52"/>
        <v>0</v>
      </c>
      <c r="AC22" s="97">
        <f t="shared" si="53"/>
        <v>0</v>
      </c>
      <c r="AD22" s="97">
        <f t="shared" si="54"/>
        <v>0</v>
      </c>
      <c r="AE22" s="2">
        <v>4161157.08</v>
      </c>
      <c r="AF22" s="97">
        <f t="shared" si="55"/>
        <v>4161157.0799999996</v>
      </c>
      <c r="AG22" s="97">
        <f t="shared" si="56"/>
        <v>0</v>
      </c>
      <c r="AH22" s="2">
        <v>0</v>
      </c>
      <c r="AI22" s="2"/>
      <c r="AJ22" s="2"/>
      <c r="AK22" s="4">
        <v>4161157.08</v>
      </c>
      <c r="AM22" s="4">
        <f t="shared" si="34"/>
        <v>4161157.08</v>
      </c>
      <c r="AN22" s="96">
        <f t="shared" si="59"/>
        <v>4161157.0799999996</v>
      </c>
      <c r="AO22" s="96">
        <f t="shared" si="60"/>
        <v>0</v>
      </c>
      <c r="AP22" t="s">
        <v>32</v>
      </c>
      <c r="AQ22"/>
      <c r="AR22" s="18"/>
      <c r="AV22"/>
      <c r="AW22"/>
      <c r="AX22"/>
      <c r="AY22"/>
      <c r="AZ22"/>
      <c r="BA22"/>
      <c r="BB22"/>
    </row>
    <row r="23" spans="1:80" x14ac:dyDescent="0.25">
      <c r="A23" s="20">
        <v>359</v>
      </c>
      <c r="B23" t="s">
        <v>264</v>
      </c>
      <c r="C23" t="s">
        <v>9</v>
      </c>
      <c r="D23" t="s">
        <v>368</v>
      </c>
      <c r="E23" t="s">
        <v>59</v>
      </c>
      <c r="F23" s="2">
        <v>1279560000</v>
      </c>
      <c r="G23" s="2">
        <v>0</v>
      </c>
      <c r="H23" s="2">
        <v>1279560000</v>
      </c>
      <c r="I23" s="2">
        <v>4291813</v>
      </c>
      <c r="J23" s="2">
        <v>0</v>
      </c>
      <c r="K23" s="2">
        <v>4291813</v>
      </c>
      <c r="L23" s="2">
        <v>3779989</v>
      </c>
      <c r="M23" s="2">
        <v>0</v>
      </c>
      <c r="N23" s="92">
        <f t="shared" si="18"/>
        <v>0</v>
      </c>
      <c r="O23" s="92">
        <f t="shared" si="19"/>
        <v>0</v>
      </c>
      <c r="P23" s="2">
        <v>3779989</v>
      </c>
      <c r="Q23" s="92">
        <f t="shared" si="20"/>
        <v>3779989</v>
      </c>
      <c r="R23" s="92">
        <f t="shared" si="21"/>
        <v>0</v>
      </c>
      <c r="S23" s="15">
        <v>0</v>
      </c>
      <c r="T23" s="2">
        <v>0</v>
      </c>
      <c r="U23" s="92">
        <f t="shared" si="22"/>
        <v>0</v>
      </c>
      <c r="V23" s="92">
        <f t="shared" si="23"/>
        <v>0</v>
      </c>
      <c r="W23" s="13">
        <v>0</v>
      </c>
      <c r="X23" s="93">
        <f t="shared" ref="X23:X27" si="61">IF(L23&lt;15000000,0%,IF(AND(15000000&lt;=L23,L23&lt;30000000),10%,IF(AND(30000000&lt;=L23,L23&lt;60000000),15%,IF(AND(60000000&lt;=L23,L23&lt;100000000),20%,25%))))</f>
        <v>0</v>
      </c>
      <c r="Y23" s="92">
        <f t="shared" ref="Y23:Y27" si="62">+X23-W23</f>
        <v>0</v>
      </c>
      <c r="Z23" s="92">
        <f t="shared" ref="Z23:Z27" si="63">IF(L23&lt;150000000,P23,IF(AND(L23&gt;150000000,P23&gt;150000000),150000000,P23))*X23</f>
        <v>0</v>
      </c>
      <c r="AA23" s="15">
        <v>0</v>
      </c>
      <c r="AB23" s="94">
        <f t="shared" ref="AB23:AB28" si="64">IF(L23&lt;150000000,0%,IF(AND(150000000&lt;=L23,L23&lt;230000000),40%,IF(AND(230000000&lt;=L23,L23&lt;300000000),45%,50%)))</f>
        <v>0</v>
      </c>
      <c r="AC23" s="92">
        <f t="shared" ref="AC23:AC28" si="65">+AB23-AA23</f>
        <v>0</v>
      </c>
      <c r="AD23" s="92">
        <f t="shared" ref="AD23:AD28" si="66">IF(P23-150000000&lt;0,0,(P23-150000000))*AB23</f>
        <v>0</v>
      </c>
      <c r="AE23" s="2">
        <v>0</v>
      </c>
      <c r="AF23" s="92">
        <f t="shared" ref="AF23:AF28" si="67">+AD23+Z23</f>
        <v>0</v>
      </c>
      <c r="AG23" s="92">
        <f t="shared" ref="AG23:AG28" si="68">+AF23-AE23</f>
        <v>0</v>
      </c>
      <c r="AH23" s="2">
        <v>0</v>
      </c>
      <c r="AI23" s="95">
        <f t="shared" ref="AI23:AI27" si="69">IF(L23&lt;15000000,0,IF(AND(15000000&lt;=L23,L23&lt;20000000),1000000,IF(AND(20000000&lt;=L23,L23&lt;30000000),2000000,IF(AND(30000000&lt;=L23,L23&lt;60000000),3000000,IF(AND(60000000&lt;=L23,L23&lt;100000000),4000000,IF(AND(100000000&lt;=L23,L23&lt;150000000),5000000,IF(AND(150000000&lt;=L23,L23&lt;230000000),6000000,7000000)))))))</f>
        <v>0</v>
      </c>
      <c r="AJ23" s="95">
        <f t="shared" ref="AJ23:AJ27" si="70">+AI23-AH23</f>
        <v>0</v>
      </c>
      <c r="AK23" s="4">
        <v>0</v>
      </c>
      <c r="AM23" s="4">
        <f t="shared" si="34"/>
        <v>0</v>
      </c>
      <c r="AN23" s="96">
        <f t="shared" ref="AN23:AN28" si="71">SUM(AL23,AI23,AF23,U23)</f>
        <v>0</v>
      </c>
      <c r="AO23" s="96">
        <f t="shared" ref="AO23:AO28" si="72">+AN23-AM23</f>
        <v>0</v>
      </c>
      <c r="AP23" t="s">
        <v>79</v>
      </c>
      <c r="AQ23"/>
      <c r="AR23" s="18"/>
      <c r="AV23"/>
      <c r="AW23"/>
      <c r="AX23"/>
      <c r="AY23"/>
      <c r="AZ23"/>
      <c r="BA23"/>
      <c r="BB23"/>
    </row>
    <row r="24" spans="1:80" x14ac:dyDescent="0.25">
      <c r="A24" s="20">
        <v>366</v>
      </c>
      <c r="B24" t="s">
        <v>264</v>
      </c>
      <c r="C24" t="s">
        <v>9</v>
      </c>
      <c r="D24" t="s">
        <v>15</v>
      </c>
      <c r="E24" t="s">
        <v>60</v>
      </c>
      <c r="F24" s="2">
        <v>23657517800</v>
      </c>
      <c r="G24" s="2">
        <v>0</v>
      </c>
      <c r="H24" s="2">
        <v>23657517800</v>
      </c>
      <c r="I24" s="2">
        <v>38783396</v>
      </c>
      <c r="J24" s="2">
        <v>0</v>
      </c>
      <c r="K24" s="2">
        <v>38783396</v>
      </c>
      <c r="L24" s="2">
        <v>29320388.879999999</v>
      </c>
      <c r="M24" s="2">
        <v>0</v>
      </c>
      <c r="N24" s="92">
        <f t="shared" si="18"/>
        <v>0</v>
      </c>
      <c r="O24" s="92">
        <f t="shared" si="19"/>
        <v>0</v>
      </c>
      <c r="P24" s="2">
        <v>29320388.879999999</v>
      </c>
      <c r="Q24" s="92">
        <f t="shared" si="20"/>
        <v>29320388.880000003</v>
      </c>
      <c r="R24" s="92">
        <f t="shared" si="21"/>
        <v>0</v>
      </c>
      <c r="S24" s="15">
        <v>0.1</v>
      </c>
      <c r="T24" s="2">
        <v>0</v>
      </c>
      <c r="U24" s="92">
        <f t="shared" si="22"/>
        <v>0</v>
      </c>
      <c r="V24" s="92">
        <f t="shared" si="23"/>
        <v>0</v>
      </c>
      <c r="W24" s="13">
        <v>0.1</v>
      </c>
      <c r="X24" s="93">
        <f t="shared" si="61"/>
        <v>0.1</v>
      </c>
      <c r="Y24" s="92">
        <f t="shared" si="62"/>
        <v>0</v>
      </c>
      <c r="Z24" s="92">
        <f t="shared" si="63"/>
        <v>2932038.8880000003</v>
      </c>
      <c r="AA24" s="15">
        <v>0</v>
      </c>
      <c r="AB24" s="94">
        <f t="shared" si="64"/>
        <v>0</v>
      </c>
      <c r="AC24" s="92">
        <f t="shared" si="65"/>
        <v>0</v>
      </c>
      <c r="AD24" s="92">
        <f t="shared" si="66"/>
        <v>0</v>
      </c>
      <c r="AE24" s="2">
        <v>2932038.8879999998</v>
      </c>
      <c r="AF24" s="92">
        <f t="shared" si="67"/>
        <v>2932038.8880000003</v>
      </c>
      <c r="AG24" s="92">
        <f t="shared" si="68"/>
        <v>0</v>
      </c>
      <c r="AH24" s="2">
        <v>2000000</v>
      </c>
      <c r="AI24" s="95">
        <f t="shared" si="69"/>
        <v>2000000</v>
      </c>
      <c r="AJ24" s="95">
        <f t="shared" si="70"/>
        <v>0</v>
      </c>
      <c r="AK24" s="4">
        <v>4932038.8880000003</v>
      </c>
      <c r="AM24" s="4">
        <f t="shared" si="34"/>
        <v>4932038.8880000003</v>
      </c>
      <c r="AN24" s="96">
        <f t="shared" si="71"/>
        <v>4932038.8880000003</v>
      </c>
      <c r="AO24" s="96">
        <f t="shared" si="72"/>
        <v>0</v>
      </c>
      <c r="AP24" t="s">
        <v>24</v>
      </c>
      <c r="AQ24"/>
      <c r="AR24" s="18"/>
      <c r="AV24"/>
      <c r="AW24"/>
      <c r="AX24"/>
      <c r="AY24"/>
      <c r="AZ24"/>
      <c r="BA24"/>
      <c r="BB24"/>
      <c r="BC24"/>
    </row>
    <row r="25" spans="1:80" x14ac:dyDescent="0.25">
      <c r="A25" s="20">
        <v>371</v>
      </c>
      <c r="B25" t="s">
        <v>264</v>
      </c>
      <c r="C25" t="s">
        <v>9</v>
      </c>
      <c r="D25" t="s">
        <v>368</v>
      </c>
      <c r="E25" t="s">
        <v>61</v>
      </c>
      <c r="F25" s="2">
        <v>30337844000</v>
      </c>
      <c r="G25" s="2">
        <v>0</v>
      </c>
      <c r="H25" s="2">
        <v>30337844000</v>
      </c>
      <c r="I25" s="2">
        <v>62838917</v>
      </c>
      <c r="J25" s="2">
        <v>0</v>
      </c>
      <c r="K25" s="2">
        <v>62838917</v>
      </c>
      <c r="L25" s="2">
        <v>50703779.399999999</v>
      </c>
      <c r="M25" s="2">
        <v>0</v>
      </c>
      <c r="N25" s="92">
        <f t="shared" si="18"/>
        <v>0</v>
      </c>
      <c r="O25" s="92">
        <f t="shared" si="19"/>
        <v>0</v>
      </c>
      <c r="P25" s="2">
        <v>50703779.399999999</v>
      </c>
      <c r="Q25" s="92">
        <f t="shared" si="20"/>
        <v>50703779.399999999</v>
      </c>
      <c r="R25" s="92">
        <f t="shared" si="21"/>
        <v>0</v>
      </c>
      <c r="S25" s="15">
        <v>0.1</v>
      </c>
      <c r="T25" s="2">
        <v>0</v>
      </c>
      <c r="U25" s="92">
        <f t="shared" si="22"/>
        <v>0</v>
      </c>
      <c r="V25" s="92">
        <f t="shared" si="23"/>
        <v>0</v>
      </c>
      <c r="W25" s="13">
        <v>0.15</v>
      </c>
      <c r="X25" s="93">
        <f t="shared" si="61"/>
        <v>0.15</v>
      </c>
      <c r="Y25" s="92">
        <f t="shared" si="62"/>
        <v>0</v>
      </c>
      <c r="Z25" s="92">
        <f t="shared" si="63"/>
        <v>7605566.9099999992</v>
      </c>
      <c r="AA25" s="15">
        <v>0</v>
      </c>
      <c r="AB25" s="94">
        <f t="shared" si="64"/>
        <v>0</v>
      </c>
      <c r="AC25" s="92">
        <f t="shared" si="65"/>
        <v>0</v>
      </c>
      <c r="AD25" s="92">
        <f t="shared" si="66"/>
        <v>0</v>
      </c>
      <c r="AE25" s="2">
        <v>7605566.9100000001</v>
      </c>
      <c r="AF25" s="92">
        <f t="shared" si="67"/>
        <v>7605566.9099999992</v>
      </c>
      <c r="AG25" s="92">
        <f t="shared" si="68"/>
        <v>0</v>
      </c>
      <c r="AH25" s="2">
        <v>3000000</v>
      </c>
      <c r="AI25" s="95">
        <f t="shared" si="69"/>
        <v>3000000</v>
      </c>
      <c r="AJ25" s="95">
        <f t="shared" si="70"/>
        <v>0</v>
      </c>
      <c r="AK25" s="4">
        <v>10605566.91</v>
      </c>
      <c r="AM25" s="4">
        <f t="shared" si="34"/>
        <v>10605566.91</v>
      </c>
      <c r="AN25" s="96">
        <f t="shared" si="71"/>
        <v>10605566.91</v>
      </c>
      <c r="AO25" s="96">
        <f t="shared" si="72"/>
        <v>0</v>
      </c>
      <c r="AP25" t="s">
        <v>39</v>
      </c>
      <c r="AQ25"/>
      <c r="AR25" s="18"/>
      <c r="AV25"/>
      <c r="AW25"/>
      <c r="AX25"/>
      <c r="AY25"/>
      <c r="AZ25"/>
      <c r="BA25"/>
      <c r="BB25"/>
      <c r="BC25"/>
    </row>
    <row r="26" spans="1:80" x14ac:dyDescent="0.25">
      <c r="A26" s="20">
        <v>381</v>
      </c>
      <c r="B26" t="s">
        <v>264</v>
      </c>
      <c r="C26" t="s">
        <v>9</v>
      </c>
      <c r="D26" t="s">
        <v>367</v>
      </c>
      <c r="E26" t="s">
        <v>64</v>
      </c>
      <c r="F26" s="2">
        <v>5127681000</v>
      </c>
      <c r="G26" s="2">
        <v>0</v>
      </c>
      <c r="H26" s="2">
        <v>5127681000</v>
      </c>
      <c r="I26" s="2">
        <v>13577139</v>
      </c>
      <c r="J26" s="2">
        <v>0</v>
      </c>
      <c r="K26" s="2">
        <v>13577139</v>
      </c>
      <c r="L26" s="2">
        <v>11526066.6</v>
      </c>
      <c r="M26" s="2">
        <v>0</v>
      </c>
      <c r="N26" s="92">
        <f t="shared" si="18"/>
        <v>0</v>
      </c>
      <c r="O26" s="92">
        <f t="shared" si="19"/>
        <v>0</v>
      </c>
      <c r="P26" s="2">
        <v>11526066.6</v>
      </c>
      <c r="Q26" s="92">
        <f t="shared" si="20"/>
        <v>11526066.6</v>
      </c>
      <c r="R26" s="92">
        <f t="shared" si="21"/>
        <v>0</v>
      </c>
      <c r="S26" s="15">
        <v>0</v>
      </c>
      <c r="T26" s="2">
        <v>0</v>
      </c>
      <c r="U26" s="92">
        <f t="shared" si="22"/>
        <v>0</v>
      </c>
      <c r="V26" s="92">
        <f t="shared" si="23"/>
        <v>0</v>
      </c>
      <c r="W26" s="13">
        <v>0</v>
      </c>
      <c r="X26" s="93">
        <f t="shared" si="61"/>
        <v>0</v>
      </c>
      <c r="Y26" s="92">
        <f t="shared" si="62"/>
        <v>0</v>
      </c>
      <c r="Z26" s="92">
        <f t="shared" si="63"/>
        <v>0</v>
      </c>
      <c r="AA26" s="15">
        <v>0</v>
      </c>
      <c r="AB26" s="94">
        <f t="shared" si="64"/>
        <v>0</v>
      </c>
      <c r="AC26" s="92">
        <f t="shared" si="65"/>
        <v>0</v>
      </c>
      <c r="AD26" s="92">
        <f t="shared" si="66"/>
        <v>0</v>
      </c>
      <c r="AE26" s="2">
        <v>0</v>
      </c>
      <c r="AF26" s="92">
        <f t="shared" si="67"/>
        <v>0</v>
      </c>
      <c r="AG26" s="92">
        <f t="shared" si="68"/>
        <v>0</v>
      </c>
      <c r="AH26" s="2">
        <v>0</v>
      </c>
      <c r="AI26" s="95">
        <f t="shared" si="69"/>
        <v>0</v>
      </c>
      <c r="AJ26" s="95">
        <f t="shared" si="70"/>
        <v>0</v>
      </c>
      <c r="AK26" s="4">
        <v>0</v>
      </c>
      <c r="AM26" s="4">
        <f t="shared" si="34"/>
        <v>0</v>
      </c>
      <c r="AN26" s="96">
        <f t="shared" si="71"/>
        <v>0</v>
      </c>
      <c r="AO26" s="96">
        <f t="shared" si="72"/>
        <v>0</v>
      </c>
      <c r="AP26" t="s">
        <v>189</v>
      </c>
      <c r="AQ26"/>
      <c r="AR26" s="18"/>
      <c r="AV26"/>
      <c r="AW26"/>
      <c r="AX26"/>
      <c r="AY26"/>
      <c r="AZ26"/>
      <c r="BA26"/>
      <c r="BB26"/>
      <c r="BC26"/>
    </row>
    <row r="27" spans="1:80" x14ac:dyDescent="0.25">
      <c r="A27" s="20">
        <v>388</v>
      </c>
      <c r="B27" t="s">
        <v>264</v>
      </c>
      <c r="C27" t="s">
        <v>9</v>
      </c>
      <c r="D27" t="s">
        <v>15</v>
      </c>
      <c r="E27" t="s">
        <v>66</v>
      </c>
      <c r="F27" s="2">
        <v>3304038000</v>
      </c>
      <c r="G27" s="2">
        <v>0</v>
      </c>
      <c r="H27" s="2">
        <v>3304038000</v>
      </c>
      <c r="I27" s="2">
        <v>9896711</v>
      </c>
      <c r="J27" s="2">
        <v>0</v>
      </c>
      <c r="K27" s="2">
        <v>9896711</v>
      </c>
      <c r="L27" s="2">
        <v>8575095.8000000007</v>
      </c>
      <c r="M27" s="2">
        <v>0</v>
      </c>
      <c r="N27" s="92">
        <f t="shared" si="18"/>
        <v>0</v>
      </c>
      <c r="O27" s="92">
        <f t="shared" si="19"/>
        <v>0</v>
      </c>
      <c r="P27" s="2">
        <v>8575095.8000000007</v>
      </c>
      <c r="Q27" s="92">
        <f t="shared" si="20"/>
        <v>8575095.8000000007</v>
      </c>
      <c r="R27" s="92">
        <f t="shared" si="21"/>
        <v>0</v>
      </c>
      <c r="S27" s="15">
        <v>0</v>
      </c>
      <c r="T27" s="2">
        <v>0</v>
      </c>
      <c r="U27" s="92">
        <f t="shared" si="22"/>
        <v>0</v>
      </c>
      <c r="V27" s="92">
        <f t="shared" si="23"/>
        <v>0</v>
      </c>
      <c r="W27" s="13">
        <v>0</v>
      </c>
      <c r="X27" s="93">
        <f t="shared" si="61"/>
        <v>0</v>
      </c>
      <c r="Y27" s="92">
        <f t="shared" si="62"/>
        <v>0</v>
      </c>
      <c r="Z27" s="92">
        <f t="shared" si="63"/>
        <v>0</v>
      </c>
      <c r="AA27" s="15">
        <v>0</v>
      </c>
      <c r="AB27" s="94">
        <f t="shared" si="64"/>
        <v>0</v>
      </c>
      <c r="AC27" s="92">
        <f t="shared" si="65"/>
        <v>0</v>
      </c>
      <c r="AD27" s="92">
        <f t="shared" si="66"/>
        <v>0</v>
      </c>
      <c r="AE27" s="2">
        <v>0</v>
      </c>
      <c r="AF27" s="92">
        <f t="shared" si="67"/>
        <v>0</v>
      </c>
      <c r="AG27" s="92">
        <f t="shared" si="68"/>
        <v>0</v>
      </c>
      <c r="AH27" s="2">
        <v>0</v>
      </c>
      <c r="AI27" s="95">
        <f t="shared" si="69"/>
        <v>0</v>
      </c>
      <c r="AJ27" s="95">
        <f t="shared" si="70"/>
        <v>0</v>
      </c>
      <c r="AK27" s="4">
        <v>0</v>
      </c>
      <c r="AM27" s="4">
        <f t="shared" si="34"/>
        <v>0</v>
      </c>
      <c r="AN27" s="96">
        <f t="shared" si="71"/>
        <v>0</v>
      </c>
      <c r="AO27" s="96">
        <f t="shared" si="72"/>
        <v>0</v>
      </c>
      <c r="AP27" t="s">
        <v>24</v>
      </c>
      <c r="AQ27"/>
      <c r="AR27" s="18"/>
      <c r="AV27"/>
      <c r="AW27"/>
      <c r="AX27"/>
      <c r="AY27"/>
      <c r="AZ27"/>
      <c r="BA27"/>
      <c r="BB27"/>
      <c r="BC27"/>
    </row>
    <row r="28" spans="1:80" s="40" customFormat="1" x14ac:dyDescent="0.25">
      <c r="A28" s="20">
        <v>389</v>
      </c>
      <c r="B28" t="s">
        <v>263</v>
      </c>
      <c r="C28" t="s">
        <v>9</v>
      </c>
      <c r="D28" t="s">
        <v>15</v>
      </c>
      <c r="E28" t="s">
        <v>67</v>
      </c>
      <c r="F28" s="2">
        <v>6577790000</v>
      </c>
      <c r="G28" s="2">
        <v>0</v>
      </c>
      <c r="H28" s="2">
        <v>6577790000</v>
      </c>
      <c r="I28" s="2">
        <v>14190047</v>
      </c>
      <c r="J28" s="2">
        <v>0</v>
      </c>
      <c r="K28" s="2">
        <v>14190047</v>
      </c>
      <c r="L28" s="2">
        <v>11558931</v>
      </c>
      <c r="M28" s="2">
        <v>0</v>
      </c>
      <c r="N28" s="92">
        <f t="shared" si="18"/>
        <v>0</v>
      </c>
      <c r="O28" s="92">
        <f t="shared" si="19"/>
        <v>0</v>
      </c>
      <c r="P28" s="2">
        <v>11558931</v>
      </c>
      <c r="Q28" s="92">
        <f t="shared" si="20"/>
        <v>11558931</v>
      </c>
      <c r="R28" s="92">
        <f t="shared" si="21"/>
        <v>0</v>
      </c>
      <c r="S28" s="15">
        <v>0.1</v>
      </c>
      <c r="T28" s="2">
        <v>0</v>
      </c>
      <c r="U28" s="92">
        <f t="shared" si="22"/>
        <v>0</v>
      </c>
      <c r="V28" s="92">
        <f t="shared" si="23"/>
        <v>0</v>
      </c>
      <c r="W28" s="13">
        <v>0.3</v>
      </c>
      <c r="X28" s="13"/>
      <c r="Y28" s="13"/>
      <c r="Z28" s="97">
        <f>IF(L28&lt;150000000,P28,IF(AND(L28&gt;150000000,P28&gt;150000000),150000000,P28))*30%</f>
        <v>3467679.3</v>
      </c>
      <c r="AA28" s="15">
        <v>0</v>
      </c>
      <c r="AB28" s="98">
        <f t="shared" si="64"/>
        <v>0</v>
      </c>
      <c r="AC28" s="97">
        <f t="shared" si="65"/>
        <v>0</v>
      </c>
      <c r="AD28" s="97">
        <f t="shared" si="66"/>
        <v>0</v>
      </c>
      <c r="AE28" s="2">
        <v>3467679.3</v>
      </c>
      <c r="AF28" s="97">
        <f t="shared" si="67"/>
        <v>3467679.3</v>
      </c>
      <c r="AG28" s="97">
        <f t="shared" si="68"/>
        <v>0</v>
      </c>
      <c r="AH28" s="2">
        <v>0</v>
      </c>
      <c r="AI28" s="2"/>
      <c r="AJ28" s="2"/>
      <c r="AK28" s="4">
        <v>3467679.3</v>
      </c>
      <c r="AL28" s="4"/>
      <c r="AM28" s="4">
        <f t="shared" si="34"/>
        <v>3467679.3</v>
      </c>
      <c r="AN28" s="96">
        <f t="shared" si="71"/>
        <v>3467679.3</v>
      </c>
      <c r="AO28" s="96">
        <f t="shared" si="72"/>
        <v>0</v>
      </c>
      <c r="AP28" t="s">
        <v>24</v>
      </c>
      <c r="AR28" s="55"/>
      <c r="AS28" s="41"/>
      <c r="AT28" s="41"/>
      <c r="AU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</row>
    <row r="29" spans="1:80" x14ac:dyDescent="0.25">
      <c r="A29" s="20">
        <v>391</v>
      </c>
      <c r="B29" t="s">
        <v>264</v>
      </c>
      <c r="C29" t="s">
        <v>9</v>
      </c>
      <c r="D29" t="s">
        <v>27</v>
      </c>
      <c r="E29" t="s">
        <v>26</v>
      </c>
      <c r="F29" s="2">
        <v>20924627000</v>
      </c>
      <c r="G29" s="2">
        <v>0</v>
      </c>
      <c r="H29" s="2">
        <v>20924627000</v>
      </c>
      <c r="I29" s="2">
        <v>48965726</v>
      </c>
      <c r="J29" s="2">
        <v>0</v>
      </c>
      <c r="K29" s="2">
        <v>48965726</v>
      </c>
      <c r="L29" s="2">
        <v>40595875.200000003</v>
      </c>
      <c r="M29" s="2">
        <v>0</v>
      </c>
      <c r="N29" s="92">
        <f t="shared" si="18"/>
        <v>0</v>
      </c>
      <c r="O29" s="92">
        <f t="shared" si="19"/>
        <v>0</v>
      </c>
      <c r="P29" s="2">
        <v>40595875.200000003</v>
      </c>
      <c r="Q29" s="92">
        <f t="shared" si="20"/>
        <v>40595875.200000003</v>
      </c>
      <c r="R29" s="92">
        <f t="shared" si="21"/>
        <v>0</v>
      </c>
      <c r="S29" s="15">
        <v>0.1</v>
      </c>
      <c r="T29" s="2">
        <v>0</v>
      </c>
      <c r="U29" s="92">
        <f t="shared" si="22"/>
        <v>0</v>
      </c>
      <c r="V29" s="92">
        <f t="shared" si="23"/>
        <v>0</v>
      </c>
      <c r="W29" s="13">
        <v>0.15</v>
      </c>
      <c r="X29" s="93">
        <f t="shared" ref="X29:X38" si="73">IF(L29&lt;15000000,0%,IF(AND(15000000&lt;=L29,L29&lt;30000000),10%,IF(AND(30000000&lt;=L29,L29&lt;60000000),15%,IF(AND(60000000&lt;=L29,L29&lt;100000000),20%,25%))))</f>
        <v>0.15</v>
      </c>
      <c r="Y29" s="92">
        <f t="shared" ref="Y29:Y38" si="74">+X29-W29</f>
        <v>0</v>
      </c>
      <c r="Z29" s="92">
        <f t="shared" ref="Z29:Z38" si="75">IF(L29&lt;150000000,P29,IF(AND(L29&gt;150000000,P29&gt;150000000),150000000,P29))*X29</f>
        <v>6089381.2800000003</v>
      </c>
      <c r="AA29" s="15">
        <v>0</v>
      </c>
      <c r="AB29" s="94">
        <f t="shared" ref="AB29:AB41" si="76">IF(L29&lt;150000000,0%,IF(AND(150000000&lt;=L29,L29&lt;230000000),40%,IF(AND(230000000&lt;=L29,L29&lt;300000000),45%,50%)))</f>
        <v>0</v>
      </c>
      <c r="AC29" s="92">
        <f t="shared" ref="AC29:AC41" si="77">+AB29-AA29</f>
        <v>0</v>
      </c>
      <c r="AD29" s="92">
        <f t="shared" ref="AD29:AD41" si="78">IF(P29-150000000&lt;0,0,(P29-150000000))*AB29</f>
        <v>0</v>
      </c>
      <c r="AE29" s="2">
        <v>6089381.2800000003</v>
      </c>
      <c r="AF29" s="92">
        <f t="shared" ref="AF29:AF41" si="79">+AD29+Z29</f>
        <v>6089381.2800000003</v>
      </c>
      <c r="AG29" s="92">
        <f t="shared" ref="AG29:AG41" si="80">+AF29-AE29</f>
        <v>0</v>
      </c>
      <c r="AH29" s="2">
        <v>3000000</v>
      </c>
      <c r="AI29" s="95">
        <f t="shared" ref="AI29:AI38" si="81">IF(L29&lt;15000000,0,IF(AND(15000000&lt;=L29,L29&lt;20000000),1000000,IF(AND(20000000&lt;=L29,L29&lt;30000000),2000000,IF(AND(30000000&lt;=L29,L29&lt;60000000),3000000,IF(AND(60000000&lt;=L29,L29&lt;100000000),4000000,IF(AND(100000000&lt;=L29,L29&lt;150000000),5000000,IF(AND(150000000&lt;=L29,L29&lt;230000000),6000000,7000000)))))))</f>
        <v>3000000</v>
      </c>
      <c r="AJ29" s="95">
        <f t="shared" ref="AJ29:AJ38" si="82">+AI29-AH29</f>
        <v>0</v>
      </c>
      <c r="AK29" s="4">
        <v>9089381.2799999993</v>
      </c>
      <c r="AM29" s="4">
        <f t="shared" si="34"/>
        <v>9089381.2799999993</v>
      </c>
      <c r="AN29" s="96">
        <f t="shared" ref="AN29:AN41" si="83">SUM(AL29,AI29,AF29,U29)</f>
        <v>9089381.2800000012</v>
      </c>
      <c r="AO29" s="96">
        <f t="shared" ref="AO29:AO41" si="84">+AN29-AM29</f>
        <v>0</v>
      </c>
      <c r="AP29" t="s">
        <v>32</v>
      </c>
      <c r="AQ29" s="50"/>
      <c r="AR29" s="18"/>
      <c r="AV29"/>
      <c r="AW29"/>
      <c r="AX29"/>
      <c r="AY29"/>
      <c r="AZ29"/>
      <c r="BA29"/>
      <c r="BB29"/>
      <c r="BC29"/>
    </row>
    <row r="30" spans="1:80" x14ac:dyDescent="0.25">
      <c r="A30" s="20">
        <v>397</v>
      </c>
      <c r="B30" t="s">
        <v>264</v>
      </c>
      <c r="C30" t="s">
        <v>9</v>
      </c>
      <c r="D30" t="s">
        <v>367</v>
      </c>
      <c r="E30" t="s">
        <v>68</v>
      </c>
      <c r="F30" s="2">
        <v>5100282000</v>
      </c>
      <c r="G30" s="2">
        <v>0</v>
      </c>
      <c r="H30" s="2">
        <v>5100282000</v>
      </c>
      <c r="I30" s="2">
        <v>15710394</v>
      </c>
      <c r="J30" s="2">
        <v>0</v>
      </c>
      <c r="K30" s="2">
        <v>15710394</v>
      </c>
      <c r="L30" s="2">
        <v>13670281.199999999</v>
      </c>
      <c r="M30" s="2">
        <v>0</v>
      </c>
      <c r="N30" s="92">
        <f t="shared" si="18"/>
        <v>0</v>
      </c>
      <c r="O30" s="92">
        <f t="shared" si="19"/>
        <v>0</v>
      </c>
      <c r="P30" s="2">
        <v>13670281.199999999</v>
      </c>
      <c r="Q30" s="92">
        <f t="shared" si="20"/>
        <v>13670281.199999999</v>
      </c>
      <c r="R30" s="92">
        <f t="shared" si="21"/>
        <v>0</v>
      </c>
      <c r="S30" s="15">
        <v>0</v>
      </c>
      <c r="T30" s="2">
        <v>0</v>
      </c>
      <c r="U30" s="92">
        <f t="shared" si="22"/>
        <v>0</v>
      </c>
      <c r="V30" s="92">
        <f t="shared" si="23"/>
        <v>0</v>
      </c>
      <c r="W30" s="13">
        <v>0</v>
      </c>
      <c r="X30" s="93">
        <f t="shared" si="73"/>
        <v>0</v>
      </c>
      <c r="Y30" s="92">
        <f t="shared" si="74"/>
        <v>0</v>
      </c>
      <c r="Z30" s="92">
        <f t="shared" si="75"/>
        <v>0</v>
      </c>
      <c r="AA30" s="15">
        <v>0</v>
      </c>
      <c r="AB30" s="94">
        <f t="shared" si="76"/>
        <v>0</v>
      </c>
      <c r="AC30" s="92">
        <f t="shared" si="77"/>
        <v>0</v>
      </c>
      <c r="AD30" s="92">
        <f t="shared" si="78"/>
        <v>0</v>
      </c>
      <c r="AE30" s="2">
        <v>0</v>
      </c>
      <c r="AF30" s="92">
        <f t="shared" si="79"/>
        <v>0</v>
      </c>
      <c r="AG30" s="92">
        <f t="shared" si="80"/>
        <v>0</v>
      </c>
      <c r="AH30" s="2">
        <v>0</v>
      </c>
      <c r="AI30" s="95">
        <f t="shared" si="81"/>
        <v>0</v>
      </c>
      <c r="AJ30" s="95">
        <f t="shared" si="82"/>
        <v>0</v>
      </c>
      <c r="AK30" s="4">
        <v>0</v>
      </c>
      <c r="AM30" s="4">
        <f t="shared" si="34"/>
        <v>0</v>
      </c>
      <c r="AN30" s="96">
        <f t="shared" si="83"/>
        <v>0</v>
      </c>
      <c r="AO30" s="96">
        <f t="shared" si="84"/>
        <v>0</v>
      </c>
      <c r="AP30" t="s">
        <v>11</v>
      </c>
      <c r="AQ30"/>
      <c r="AR30" s="18"/>
      <c r="AV30"/>
      <c r="AW30"/>
      <c r="AX30"/>
      <c r="AY30"/>
      <c r="AZ30" s="32"/>
      <c r="BA30" s="32"/>
      <c r="BB30" s="32"/>
      <c r="BC30" s="32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</row>
    <row r="31" spans="1:80" x14ac:dyDescent="0.25">
      <c r="A31" s="20">
        <v>399</v>
      </c>
      <c r="B31" t="s">
        <v>264</v>
      </c>
      <c r="C31" t="s">
        <v>9</v>
      </c>
      <c r="D31" t="s">
        <v>367</v>
      </c>
      <c r="E31" t="s">
        <v>69</v>
      </c>
      <c r="F31" s="2">
        <v>16774378000</v>
      </c>
      <c r="G31" s="2">
        <v>0</v>
      </c>
      <c r="H31" s="2">
        <v>16774378000</v>
      </c>
      <c r="I31" s="2">
        <v>34507430</v>
      </c>
      <c r="J31" s="2">
        <v>0</v>
      </c>
      <c r="K31" s="2">
        <v>34507430</v>
      </c>
      <c r="L31" s="2">
        <v>27797678.800000001</v>
      </c>
      <c r="M31" s="2">
        <v>0</v>
      </c>
      <c r="N31" s="92">
        <f t="shared" si="18"/>
        <v>0</v>
      </c>
      <c r="O31" s="92">
        <f t="shared" si="19"/>
        <v>0</v>
      </c>
      <c r="P31" s="2">
        <v>27797678.800000001</v>
      </c>
      <c r="Q31" s="92">
        <f t="shared" si="20"/>
        <v>27797678.800000001</v>
      </c>
      <c r="R31" s="92">
        <f t="shared" si="21"/>
        <v>0</v>
      </c>
      <c r="S31" s="15">
        <v>0.1</v>
      </c>
      <c r="T31" s="2">
        <v>0</v>
      </c>
      <c r="U31" s="92">
        <f t="shared" si="22"/>
        <v>0</v>
      </c>
      <c r="V31" s="92">
        <f t="shared" si="23"/>
        <v>0</v>
      </c>
      <c r="W31" s="13">
        <v>0.1</v>
      </c>
      <c r="X31" s="93">
        <f t="shared" si="73"/>
        <v>0.1</v>
      </c>
      <c r="Y31" s="92">
        <f t="shared" si="74"/>
        <v>0</v>
      </c>
      <c r="Z31" s="92">
        <f t="shared" si="75"/>
        <v>2779767.8800000004</v>
      </c>
      <c r="AA31" s="15">
        <v>0</v>
      </c>
      <c r="AB31" s="94">
        <f t="shared" si="76"/>
        <v>0</v>
      </c>
      <c r="AC31" s="92">
        <f t="shared" si="77"/>
        <v>0</v>
      </c>
      <c r="AD31" s="92">
        <f t="shared" si="78"/>
        <v>0</v>
      </c>
      <c r="AE31" s="2">
        <v>2779767.88</v>
      </c>
      <c r="AF31" s="92">
        <f t="shared" si="79"/>
        <v>2779767.8800000004</v>
      </c>
      <c r="AG31" s="92">
        <f t="shared" si="80"/>
        <v>0</v>
      </c>
      <c r="AH31" s="2">
        <v>2000000</v>
      </c>
      <c r="AI31" s="95">
        <f t="shared" si="81"/>
        <v>2000000</v>
      </c>
      <c r="AJ31" s="95">
        <f t="shared" si="82"/>
        <v>0</v>
      </c>
      <c r="AK31" s="4">
        <v>4779767.88</v>
      </c>
      <c r="AM31" s="4">
        <f t="shared" si="34"/>
        <v>4779767.88</v>
      </c>
      <c r="AN31" s="96">
        <f t="shared" si="83"/>
        <v>4779767.8800000008</v>
      </c>
      <c r="AO31" s="96">
        <f t="shared" si="84"/>
        <v>0</v>
      </c>
      <c r="AP31" t="s">
        <v>63</v>
      </c>
      <c r="AQ31"/>
      <c r="AR31" s="18"/>
      <c r="AV31"/>
      <c r="AW31"/>
      <c r="AX31"/>
      <c r="AY31"/>
      <c r="AZ31"/>
      <c r="BA31"/>
      <c r="BB31"/>
      <c r="BC31"/>
      <c r="BD31"/>
      <c r="BE31"/>
    </row>
    <row r="32" spans="1:80" x14ac:dyDescent="0.25">
      <c r="A32" s="20">
        <v>402</v>
      </c>
      <c r="B32" t="s">
        <v>264</v>
      </c>
      <c r="C32" t="s">
        <v>9</v>
      </c>
      <c r="D32" t="s">
        <v>367</v>
      </c>
      <c r="E32" t="s">
        <v>71</v>
      </c>
      <c r="F32" s="2">
        <v>27483289000</v>
      </c>
      <c r="G32" s="2">
        <v>0</v>
      </c>
      <c r="H32" s="2">
        <v>27483289000</v>
      </c>
      <c r="I32" s="2">
        <v>54131347</v>
      </c>
      <c r="J32" s="2">
        <v>0</v>
      </c>
      <c r="K32" s="2">
        <v>54131347</v>
      </c>
      <c r="L32" s="2">
        <v>43138031.399999999</v>
      </c>
      <c r="M32" s="2">
        <v>0</v>
      </c>
      <c r="N32" s="92">
        <f t="shared" si="18"/>
        <v>0</v>
      </c>
      <c r="O32" s="92">
        <f t="shared" si="19"/>
        <v>0</v>
      </c>
      <c r="P32" s="2">
        <v>43138031.399999999</v>
      </c>
      <c r="Q32" s="92">
        <f t="shared" si="20"/>
        <v>43138031.399999999</v>
      </c>
      <c r="R32" s="92">
        <f t="shared" si="21"/>
        <v>0</v>
      </c>
      <c r="S32" s="15">
        <v>0.1</v>
      </c>
      <c r="T32" s="2">
        <v>0</v>
      </c>
      <c r="U32" s="92">
        <f t="shared" si="22"/>
        <v>0</v>
      </c>
      <c r="V32" s="92">
        <f t="shared" si="23"/>
        <v>0</v>
      </c>
      <c r="W32" s="13">
        <v>0.15</v>
      </c>
      <c r="X32" s="93">
        <f t="shared" si="73"/>
        <v>0.15</v>
      </c>
      <c r="Y32" s="92">
        <f t="shared" si="74"/>
        <v>0</v>
      </c>
      <c r="Z32" s="92">
        <f t="shared" si="75"/>
        <v>6470704.71</v>
      </c>
      <c r="AA32" s="15">
        <v>0</v>
      </c>
      <c r="AB32" s="94">
        <f t="shared" si="76"/>
        <v>0</v>
      </c>
      <c r="AC32" s="92">
        <f t="shared" si="77"/>
        <v>0</v>
      </c>
      <c r="AD32" s="92">
        <f t="shared" si="78"/>
        <v>0</v>
      </c>
      <c r="AE32" s="2">
        <v>6470704.71</v>
      </c>
      <c r="AF32" s="92">
        <f t="shared" si="79"/>
        <v>6470704.71</v>
      </c>
      <c r="AG32" s="92">
        <f t="shared" si="80"/>
        <v>0</v>
      </c>
      <c r="AH32" s="2">
        <v>3000000</v>
      </c>
      <c r="AI32" s="95">
        <f t="shared" si="81"/>
        <v>3000000</v>
      </c>
      <c r="AJ32" s="95">
        <f t="shared" si="82"/>
        <v>0</v>
      </c>
      <c r="AK32" s="4">
        <v>9470704.7100000009</v>
      </c>
      <c r="AM32" s="4">
        <f t="shared" si="34"/>
        <v>9470704.7100000009</v>
      </c>
      <c r="AN32" s="96">
        <f t="shared" si="83"/>
        <v>9470704.7100000009</v>
      </c>
      <c r="AO32" s="96">
        <f t="shared" si="84"/>
        <v>0</v>
      </c>
      <c r="AP32" t="s">
        <v>35</v>
      </c>
      <c r="AQ32"/>
      <c r="AR32" s="18"/>
      <c r="AV32"/>
      <c r="AW32"/>
      <c r="AX32"/>
      <c r="AY32"/>
      <c r="AZ32"/>
      <c r="BA32"/>
      <c r="BB32"/>
      <c r="BC32"/>
      <c r="BD32"/>
      <c r="BE32"/>
    </row>
    <row r="33" spans="1:80" x14ac:dyDescent="0.25">
      <c r="A33" s="20">
        <v>407</v>
      </c>
      <c r="B33" t="s">
        <v>264</v>
      </c>
      <c r="C33" t="s">
        <v>9</v>
      </c>
      <c r="D33" t="s">
        <v>367</v>
      </c>
      <c r="E33" t="s">
        <v>72</v>
      </c>
      <c r="F33" s="2">
        <v>37165857000</v>
      </c>
      <c r="G33" s="2">
        <v>0</v>
      </c>
      <c r="H33" s="2">
        <v>37165857000</v>
      </c>
      <c r="I33" s="2">
        <v>69068414</v>
      </c>
      <c r="J33" s="2">
        <v>0</v>
      </c>
      <c r="K33" s="2">
        <v>69068414</v>
      </c>
      <c r="L33" s="2">
        <v>54202071.200000003</v>
      </c>
      <c r="M33" s="2">
        <v>0</v>
      </c>
      <c r="N33" s="92">
        <f t="shared" si="18"/>
        <v>0</v>
      </c>
      <c r="O33" s="92">
        <f t="shared" si="19"/>
        <v>0</v>
      </c>
      <c r="P33" s="2">
        <v>54202071.200000003</v>
      </c>
      <c r="Q33" s="92">
        <f t="shared" si="20"/>
        <v>54202071.200000003</v>
      </c>
      <c r="R33" s="92">
        <f t="shared" si="21"/>
        <v>0</v>
      </c>
      <c r="S33" s="15">
        <v>0.1</v>
      </c>
      <c r="T33" s="2">
        <v>0</v>
      </c>
      <c r="U33" s="92">
        <f t="shared" si="22"/>
        <v>0</v>
      </c>
      <c r="V33" s="92">
        <f t="shared" si="23"/>
        <v>0</v>
      </c>
      <c r="W33" s="13">
        <v>0.15</v>
      </c>
      <c r="X33" s="93">
        <f t="shared" si="73"/>
        <v>0.15</v>
      </c>
      <c r="Y33" s="92">
        <f t="shared" si="74"/>
        <v>0</v>
      </c>
      <c r="Z33" s="92">
        <f t="shared" si="75"/>
        <v>8130310.6799999997</v>
      </c>
      <c r="AA33" s="15">
        <v>0</v>
      </c>
      <c r="AB33" s="94">
        <f t="shared" si="76"/>
        <v>0</v>
      </c>
      <c r="AC33" s="92">
        <f t="shared" si="77"/>
        <v>0</v>
      </c>
      <c r="AD33" s="92">
        <f t="shared" si="78"/>
        <v>0</v>
      </c>
      <c r="AE33" s="2">
        <v>8130310.6799999997</v>
      </c>
      <c r="AF33" s="92">
        <f t="shared" si="79"/>
        <v>8130310.6799999997</v>
      </c>
      <c r="AG33" s="92">
        <f t="shared" si="80"/>
        <v>0</v>
      </c>
      <c r="AH33" s="2">
        <v>3000000</v>
      </c>
      <c r="AI33" s="95">
        <f t="shared" si="81"/>
        <v>3000000</v>
      </c>
      <c r="AJ33" s="95">
        <f t="shared" si="82"/>
        <v>0</v>
      </c>
      <c r="AK33" s="4">
        <v>11130310.68</v>
      </c>
      <c r="AM33" s="4">
        <f t="shared" si="34"/>
        <v>11130310.68</v>
      </c>
      <c r="AN33" s="96">
        <f t="shared" si="83"/>
        <v>11130310.68</v>
      </c>
      <c r="AO33" s="96">
        <f t="shared" si="84"/>
        <v>0</v>
      </c>
      <c r="AP33" t="s">
        <v>35</v>
      </c>
      <c r="AQ33"/>
      <c r="AR33" s="18"/>
      <c r="AV33"/>
      <c r="AW33"/>
      <c r="AX33"/>
      <c r="AY33"/>
      <c r="AZ33"/>
      <c r="BA33"/>
      <c r="BB33"/>
      <c r="BC33"/>
      <c r="BD33"/>
      <c r="BE33"/>
    </row>
    <row r="34" spans="1:80" x14ac:dyDescent="0.25">
      <c r="A34" s="20">
        <v>409</v>
      </c>
      <c r="B34" t="s">
        <v>264</v>
      </c>
      <c r="C34" t="s">
        <v>9</v>
      </c>
      <c r="D34" t="s">
        <v>15</v>
      </c>
      <c r="E34" t="s">
        <v>65</v>
      </c>
      <c r="F34" s="2">
        <v>9304162000</v>
      </c>
      <c r="G34" s="2">
        <v>0</v>
      </c>
      <c r="H34" s="2">
        <v>9304162000</v>
      </c>
      <c r="I34" s="2">
        <v>26405821</v>
      </c>
      <c r="J34" s="2">
        <v>0</v>
      </c>
      <c r="K34" s="2">
        <v>26405821</v>
      </c>
      <c r="L34" s="2">
        <v>22684156.199999999</v>
      </c>
      <c r="M34" s="2">
        <v>0</v>
      </c>
      <c r="N34" s="92">
        <f t="shared" si="18"/>
        <v>0</v>
      </c>
      <c r="O34" s="92">
        <f t="shared" si="19"/>
        <v>0</v>
      </c>
      <c r="P34" s="2">
        <v>22684156.199999999</v>
      </c>
      <c r="Q34" s="92">
        <f t="shared" si="20"/>
        <v>22684156.199999999</v>
      </c>
      <c r="R34" s="92">
        <f t="shared" si="21"/>
        <v>0</v>
      </c>
      <c r="S34" s="15">
        <v>0.1</v>
      </c>
      <c r="T34" s="2">
        <v>0</v>
      </c>
      <c r="U34" s="92">
        <f t="shared" si="22"/>
        <v>0</v>
      </c>
      <c r="V34" s="92">
        <f t="shared" si="23"/>
        <v>0</v>
      </c>
      <c r="W34" s="13">
        <v>0.1</v>
      </c>
      <c r="X34" s="93">
        <f t="shared" si="73"/>
        <v>0.1</v>
      </c>
      <c r="Y34" s="92">
        <f t="shared" si="74"/>
        <v>0</v>
      </c>
      <c r="Z34" s="92">
        <f t="shared" si="75"/>
        <v>2268415.62</v>
      </c>
      <c r="AA34" s="15">
        <v>0</v>
      </c>
      <c r="AB34" s="94">
        <f t="shared" si="76"/>
        <v>0</v>
      </c>
      <c r="AC34" s="92">
        <f t="shared" si="77"/>
        <v>0</v>
      </c>
      <c r="AD34" s="92">
        <f t="shared" si="78"/>
        <v>0</v>
      </c>
      <c r="AE34" s="2">
        <v>2268415.62</v>
      </c>
      <c r="AF34" s="92">
        <f t="shared" si="79"/>
        <v>2268415.62</v>
      </c>
      <c r="AG34" s="92">
        <f t="shared" si="80"/>
        <v>0</v>
      </c>
      <c r="AH34" s="2">
        <v>2000000</v>
      </c>
      <c r="AI34" s="95">
        <f t="shared" si="81"/>
        <v>2000000</v>
      </c>
      <c r="AJ34" s="95">
        <f t="shared" si="82"/>
        <v>0</v>
      </c>
      <c r="AK34" s="4">
        <v>4268415.62</v>
      </c>
      <c r="AM34" s="4">
        <f t="shared" si="34"/>
        <v>4268415.62</v>
      </c>
      <c r="AN34" s="96">
        <f t="shared" si="83"/>
        <v>4268415.62</v>
      </c>
      <c r="AO34" s="96">
        <f t="shared" si="84"/>
        <v>0</v>
      </c>
      <c r="AP34" t="s">
        <v>24</v>
      </c>
      <c r="AQ34"/>
      <c r="AR34" s="18"/>
      <c r="AV34"/>
      <c r="AW34"/>
      <c r="AX34"/>
      <c r="AY34"/>
      <c r="AZ34"/>
      <c r="BA34"/>
      <c r="BB34"/>
      <c r="BC34"/>
      <c r="BD34"/>
      <c r="BE34"/>
    </row>
    <row r="35" spans="1:80" x14ac:dyDescent="0.25">
      <c r="A35" s="20">
        <v>410</v>
      </c>
      <c r="B35" t="s">
        <v>264</v>
      </c>
      <c r="C35" t="s">
        <v>9</v>
      </c>
      <c r="D35" t="s">
        <v>367</v>
      </c>
      <c r="E35" t="s">
        <v>73</v>
      </c>
      <c r="F35" s="2">
        <v>11850843000</v>
      </c>
      <c r="G35" s="2">
        <v>0</v>
      </c>
      <c r="H35" s="2">
        <v>11850843000</v>
      </c>
      <c r="I35" s="2">
        <v>26000281</v>
      </c>
      <c r="J35" s="2">
        <v>0</v>
      </c>
      <c r="K35" s="2">
        <v>26000281</v>
      </c>
      <c r="L35" s="2">
        <v>21259943.800000001</v>
      </c>
      <c r="M35" s="2">
        <v>0</v>
      </c>
      <c r="N35" s="92">
        <f t="shared" si="18"/>
        <v>0</v>
      </c>
      <c r="O35" s="92">
        <f t="shared" si="19"/>
        <v>0</v>
      </c>
      <c r="P35" s="2">
        <v>21259943.800000001</v>
      </c>
      <c r="Q35" s="92">
        <f t="shared" si="20"/>
        <v>21259943.800000001</v>
      </c>
      <c r="R35" s="92">
        <f t="shared" si="21"/>
        <v>0</v>
      </c>
      <c r="S35" s="15">
        <v>0.1</v>
      </c>
      <c r="T35" s="2">
        <v>0</v>
      </c>
      <c r="U35" s="92">
        <f t="shared" si="22"/>
        <v>0</v>
      </c>
      <c r="V35" s="92">
        <f t="shared" si="23"/>
        <v>0</v>
      </c>
      <c r="W35" s="13">
        <v>0.1</v>
      </c>
      <c r="X35" s="93">
        <f t="shared" si="73"/>
        <v>0.1</v>
      </c>
      <c r="Y35" s="92">
        <f t="shared" si="74"/>
        <v>0</v>
      </c>
      <c r="Z35" s="92">
        <f t="shared" si="75"/>
        <v>2125994.3800000004</v>
      </c>
      <c r="AA35" s="15">
        <v>0</v>
      </c>
      <c r="AB35" s="94">
        <f t="shared" si="76"/>
        <v>0</v>
      </c>
      <c r="AC35" s="92">
        <f t="shared" si="77"/>
        <v>0</v>
      </c>
      <c r="AD35" s="92">
        <f t="shared" si="78"/>
        <v>0</v>
      </c>
      <c r="AE35" s="2">
        <v>2125994.38</v>
      </c>
      <c r="AF35" s="92">
        <f t="shared" si="79"/>
        <v>2125994.3800000004</v>
      </c>
      <c r="AG35" s="92">
        <f t="shared" si="80"/>
        <v>0</v>
      </c>
      <c r="AH35" s="2">
        <v>2000000</v>
      </c>
      <c r="AI35" s="95">
        <f t="shared" si="81"/>
        <v>2000000</v>
      </c>
      <c r="AJ35" s="95">
        <f t="shared" si="82"/>
        <v>0</v>
      </c>
      <c r="AK35" s="4">
        <v>4125994.38</v>
      </c>
      <c r="AM35" s="4">
        <f t="shared" si="34"/>
        <v>4125994.38</v>
      </c>
      <c r="AN35" s="96">
        <f t="shared" si="83"/>
        <v>4125994.3800000004</v>
      </c>
      <c r="AO35" s="96">
        <f t="shared" si="84"/>
        <v>0</v>
      </c>
      <c r="AP35" t="s">
        <v>35</v>
      </c>
      <c r="AQ35"/>
      <c r="AR35" s="18"/>
      <c r="AV35"/>
      <c r="AW35"/>
      <c r="AX35"/>
      <c r="AY35"/>
      <c r="AZ35"/>
      <c r="BA35"/>
      <c r="BB35"/>
      <c r="BC35"/>
      <c r="BD35"/>
      <c r="BE35"/>
    </row>
    <row r="36" spans="1:80" x14ac:dyDescent="0.25">
      <c r="A36" s="20">
        <v>411</v>
      </c>
      <c r="B36" t="s">
        <v>264</v>
      </c>
      <c r="C36" t="s">
        <v>9</v>
      </c>
      <c r="D36" t="s">
        <v>367</v>
      </c>
      <c r="E36" t="s">
        <v>74</v>
      </c>
      <c r="F36" s="2">
        <v>439099400</v>
      </c>
      <c r="G36" s="2">
        <v>0</v>
      </c>
      <c r="H36" s="2">
        <v>439099400</v>
      </c>
      <c r="I36" s="2">
        <v>1474817</v>
      </c>
      <c r="J36" s="2">
        <v>0</v>
      </c>
      <c r="K36" s="2">
        <v>1474817</v>
      </c>
      <c r="L36" s="2">
        <v>1299177.24</v>
      </c>
      <c r="M36" s="2">
        <v>0</v>
      </c>
      <c r="N36" s="92">
        <f t="shared" si="18"/>
        <v>0</v>
      </c>
      <c r="O36" s="92">
        <f t="shared" si="19"/>
        <v>0</v>
      </c>
      <c r="P36" s="2">
        <v>1299177.24</v>
      </c>
      <c r="Q36" s="92">
        <f t="shared" si="20"/>
        <v>1299177.24</v>
      </c>
      <c r="R36" s="92">
        <f t="shared" si="21"/>
        <v>0</v>
      </c>
      <c r="S36" s="15">
        <v>0</v>
      </c>
      <c r="T36" s="2">
        <v>0</v>
      </c>
      <c r="U36" s="92">
        <f t="shared" si="22"/>
        <v>0</v>
      </c>
      <c r="V36" s="92">
        <f t="shared" si="23"/>
        <v>0</v>
      </c>
      <c r="W36" s="13">
        <v>0</v>
      </c>
      <c r="X36" s="93">
        <f t="shared" si="73"/>
        <v>0</v>
      </c>
      <c r="Y36" s="92">
        <f t="shared" si="74"/>
        <v>0</v>
      </c>
      <c r="Z36" s="92">
        <f t="shared" si="75"/>
        <v>0</v>
      </c>
      <c r="AA36" s="15">
        <v>0</v>
      </c>
      <c r="AB36" s="94">
        <f t="shared" si="76"/>
        <v>0</v>
      </c>
      <c r="AC36" s="92">
        <f t="shared" si="77"/>
        <v>0</v>
      </c>
      <c r="AD36" s="92">
        <f t="shared" si="78"/>
        <v>0</v>
      </c>
      <c r="AE36" s="2">
        <v>0</v>
      </c>
      <c r="AF36" s="92">
        <f t="shared" si="79"/>
        <v>0</v>
      </c>
      <c r="AG36" s="92">
        <f t="shared" si="80"/>
        <v>0</v>
      </c>
      <c r="AH36" s="2">
        <v>0</v>
      </c>
      <c r="AI36" s="95">
        <f t="shared" si="81"/>
        <v>0</v>
      </c>
      <c r="AJ36" s="95">
        <f t="shared" si="82"/>
        <v>0</v>
      </c>
      <c r="AK36" s="4">
        <v>0</v>
      </c>
      <c r="AM36" s="4">
        <f t="shared" si="34"/>
        <v>0</v>
      </c>
      <c r="AN36" s="96">
        <f t="shared" si="83"/>
        <v>0</v>
      </c>
      <c r="AO36" s="96">
        <f t="shared" si="84"/>
        <v>0</v>
      </c>
      <c r="AP36" t="s">
        <v>35</v>
      </c>
      <c r="AQ36"/>
      <c r="AR36" s="18"/>
      <c r="AV36"/>
      <c r="AW36"/>
      <c r="AX36"/>
      <c r="AY36"/>
      <c r="AZ36"/>
      <c r="BA36"/>
      <c r="BB36"/>
      <c r="BC36"/>
      <c r="BD36"/>
      <c r="BE36"/>
    </row>
    <row r="37" spans="1:80" x14ac:dyDescent="0.25">
      <c r="A37" s="20">
        <v>416</v>
      </c>
      <c r="B37" t="s">
        <v>264</v>
      </c>
      <c r="C37" t="s">
        <v>9</v>
      </c>
      <c r="D37" t="s">
        <v>368</v>
      </c>
      <c r="E37" t="s">
        <v>75</v>
      </c>
      <c r="F37" s="2">
        <v>14492654000</v>
      </c>
      <c r="G37" s="2">
        <v>0</v>
      </c>
      <c r="H37" s="2">
        <v>14492654000</v>
      </c>
      <c r="I37" s="2">
        <v>36775632</v>
      </c>
      <c r="J37" s="2">
        <v>0</v>
      </c>
      <c r="K37" s="2">
        <v>36775632</v>
      </c>
      <c r="L37" s="2">
        <v>30978570.399999999</v>
      </c>
      <c r="M37" s="2">
        <v>0</v>
      </c>
      <c r="N37" s="92">
        <f t="shared" si="18"/>
        <v>0</v>
      </c>
      <c r="O37" s="92">
        <f t="shared" si="19"/>
        <v>0</v>
      </c>
      <c r="P37" s="2">
        <v>30978570.399999999</v>
      </c>
      <c r="Q37" s="92">
        <f t="shared" si="20"/>
        <v>30978570.399999999</v>
      </c>
      <c r="R37" s="92">
        <f t="shared" si="21"/>
        <v>0</v>
      </c>
      <c r="S37" s="15">
        <v>0.1</v>
      </c>
      <c r="T37" s="2">
        <v>0</v>
      </c>
      <c r="U37" s="92">
        <f t="shared" si="22"/>
        <v>0</v>
      </c>
      <c r="V37" s="92">
        <f t="shared" si="23"/>
        <v>0</v>
      </c>
      <c r="W37" s="13">
        <v>0.15</v>
      </c>
      <c r="X37" s="93">
        <f t="shared" si="73"/>
        <v>0.15</v>
      </c>
      <c r="Y37" s="92">
        <f t="shared" si="74"/>
        <v>0</v>
      </c>
      <c r="Z37" s="92">
        <f t="shared" si="75"/>
        <v>4646785.5599999996</v>
      </c>
      <c r="AA37" s="15">
        <v>0</v>
      </c>
      <c r="AB37" s="94">
        <f t="shared" si="76"/>
        <v>0</v>
      </c>
      <c r="AC37" s="92">
        <f t="shared" si="77"/>
        <v>0</v>
      </c>
      <c r="AD37" s="92">
        <f t="shared" si="78"/>
        <v>0</v>
      </c>
      <c r="AE37" s="2">
        <v>4646785.5599999996</v>
      </c>
      <c r="AF37" s="92">
        <f t="shared" si="79"/>
        <v>4646785.5599999996</v>
      </c>
      <c r="AG37" s="92">
        <f t="shared" si="80"/>
        <v>0</v>
      </c>
      <c r="AH37" s="2">
        <v>3000000</v>
      </c>
      <c r="AI37" s="95">
        <f t="shared" si="81"/>
        <v>3000000</v>
      </c>
      <c r="AJ37" s="95">
        <f t="shared" si="82"/>
        <v>0</v>
      </c>
      <c r="AK37" s="4">
        <v>7646785.5599999996</v>
      </c>
      <c r="AM37" s="4">
        <f t="shared" si="34"/>
        <v>7646785.5599999996</v>
      </c>
      <c r="AN37" s="96">
        <f t="shared" si="83"/>
        <v>7646785.5599999996</v>
      </c>
      <c r="AO37" s="96">
        <f t="shared" si="84"/>
        <v>0</v>
      </c>
      <c r="AP37" t="s">
        <v>79</v>
      </c>
      <c r="AQ37"/>
      <c r="AR37" s="18"/>
      <c r="AV37"/>
      <c r="AW37"/>
      <c r="AX37"/>
      <c r="AY37"/>
      <c r="AZ37"/>
      <c r="BA37"/>
      <c r="BB37"/>
      <c r="BC37"/>
      <c r="BD37"/>
      <c r="BE37"/>
    </row>
    <row r="38" spans="1:80" x14ac:dyDescent="0.25">
      <c r="A38" s="20">
        <v>426</v>
      </c>
      <c r="B38" t="s">
        <v>264</v>
      </c>
      <c r="C38" t="s">
        <v>9</v>
      </c>
      <c r="D38" t="s">
        <v>27</v>
      </c>
      <c r="E38" t="s">
        <v>77</v>
      </c>
      <c r="F38" s="2">
        <v>21729195000</v>
      </c>
      <c r="G38" s="2">
        <v>0</v>
      </c>
      <c r="H38" s="2">
        <v>21729195000</v>
      </c>
      <c r="I38" s="2">
        <v>43989992</v>
      </c>
      <c r="J38" s="2">
        <v>0</v>
      </c>
      <c r="K38" s="2">
        <v>43989992</v>
      </c>
      <c r="L38" s="2">
        <v>35298314</v>
      </c>
      <c r="M38" s="2">
        <v>0</v>
      </c>
      <c r="N38" s="92">
        <f t="shared" si="18"/>
        <v>0</v>
      </c>
      <c r="O38" s="92">
        <f t="shared" si="19"/>
        <v>0</v>
      </c>
      <c r="P38" s="2">
        <v>35298314</v>
      </c>
      <c r="Q38" s="92">
        <f t="shared" si="20"/>
        <v>35298314</v>
      </c>
      <c r="R38" s="92">
        <f t="shared" si="21"/>
        <v>0</v>
      </c>
      <c r="S38" s="15">
        <v>0.1</v>
      </c>
      <c r="T38" s="2">
        <v>0</v>
      </c>
      <c r="U38" s="92">
        <f t="shared" si="22"/>
        <v>0</v>
      </c>
      <c r="V38" s="92">
        <f t="shared" si="23"/>
        <v>0</v>
      </c>
      <c r="W38" s="13">
        <v>0.15</v>
      </c>
      <c r="X38" s="93">
        <f t="shared" si="73"/>
        <v>0.15</v>
      </c>
      <c r="Y38" s="92">
        <f t="shared" si="74"/>
        <v>0</v>
      </c>
      <c r="Z38" s="92">
        <f t="shared" si="75"/>
        <v>5294747.0999999996</v>
      </c>
      <c r="AA38" s="15">
        <v>0</v>
      </c>
      <c r="AB38" s="94">
        <f t="shared" si="76"/>
        <v>0</v>
      </c>
      <c r="AC38" s="92">
        <f t="shared" si="77"/>
        <v>0</v>
      </c>
      <c r="AD38" s="92">
        <f t="shared" si="78"/>
        <v>0</v>
      </c>
      <c r="AE38" s="2">
        <v>5294747.0999999996</v>
      </c>
      <c r="AF38" s="92">
        <f t="shared" si="79"/>
        <v>5294747.0999999996</v>
      </c>
      <c r="AG38" s="92">
        <f t="shared" si="80"/>
        <v>0</v>
      </c>
      <c r="AH38" s="2">
        <v>3000000</v>
      </c>
      <c r="AI38" s="95">
        <f t="shared" si="81"/>
        <v>3000000</v>
      </c>
      <c r="AJ38" s="95">
        <f t="shared" si="82"/>
        <v>0</v>
      </c>
      <c r="AK38" s="4">
        <v>8294747.0999999996</v>
      </c>
      <c r="AM38" s="4">
        <f t="shared" si="34"/>
        <v>8294747.0999999996</v>
      </c>
      <c r="AN38" s="96">
        <f t="shared" si="83"/>
        <v>8294747.0999999996</v>
      </c>
      <c r="AO38" s="96">
        <f t="shared" si="84"/>
        <v>0</v>
      </c>
      <c r="AP38" t="s">
        <v>76</v>
      </c>
      <c r="AQ38"/>
      <c r="AR38" s="18"/>
      <c r="AV38"/>
      <c r="AW38"/>
      <c r="AX38"/>
      <c r="AY38"/>
      <c r="AZ38"/>
      <c r="BA38"/>
      <c r="BB38"/>
      <c r="BC38"/>
      <c r="BD38"/>
      <c r="BE38"/>
    </row>
    <row r="39" spans="1:80" x14ac:dyDescent="0.25">
      <c r="A39" s="20">
        <v>428</v>
      </c>
      <c r="B39" t="s">
        <v>263</v>
      </c>
      <c r="C39" t="s">
        <v>9</v>
      </c>
      <c r="D39" t="s">
        <v>15</v>
      </c>
      <c r="E39" t="s">
        <v>78</v>
      </c>
      <c r="F39" s="2">
        <v>1907488000</v>
      </c>
      <c r="G39" s="2">
        <v>0</v>
      </c>
      <c r="H39" s="2">
        <v>1907488000</v>
      </c>
      <c r="I39" s="2">
        <v>5258176</v>
      </c>
      <c r="J39" s="2">
        <v>0</v>
      </c>
      <c r="K39" s="2">
        <v>5258176</v>
      </c>
      <c r="L39" s="2">
        <v>4495180.8</v>
      </c>
      <c r="M39" s="2">
        <v>0</v>
      </c>
      <c r="N39" s="92">
        <f t="shared" si="18"/>
        <v>0</v>
      </c>
      <c r="O39" s="92">
        <f t="shared" si="19"/>
        <v>0</v>
      </c>
      <c r="P39" s="2">
        <v>4495180.8</v>
      </c>
      <c r="Q39" s="92">
        <f t="shared" si="20"/>
        <v>4495180.8</v>
      </c>
      <c r="R39" s="92">
        <f t="shared" si="21"/>
        <v>0</v>
      </c>
      <c r="S39" s="15">
        <v>0.1</v>
      </c>
      <c r="T39" s="2">
        <v>0</v>
      </c>
      <c r="U39" s="92">
        <f t="shared" si="22"/>
        <v>0</v>
      </c>
      <c r="V39" s="92">
        <f t="shared" si="23"/>
        <v>0</v>
      </c>
      <c r="W39" s="13">
        <v>0.3</v>
      </c>
      <c r="X39" s="13"/>
      <c r="Y39" s="13"/>
      <c r="Z39" s="97">
        <f t="shared" ref="Z39:Z41" si="85">IF(L39&lt;150000000,P39,IF(AND(L39&gt;150000000,P39&gt;150000000),150000000,P39))*30%</f>
        <v>1348554.24</v>
      </c>
      <c r="AA39" s="15">
        <v>0</v>
      </c>
      <c r="AB39" s="98">
        <f t="shared" si="76"/>
        <v>0</v>
      </c>
      <c r="AC39" s="97">
        <f t="shared" si="77"/>
        <v>0</v>
      </c>
      <c r="AD39" s="97">
        <f t="shared" si="78"/>
        <v>0</v>
      </c>
      <c r="AE39" s="2">
        <v>1348554.24</v>
      </c>
      <c r="AF39" s="97">
        <f t="shared" si="79"/>
        <v>1348554.24</v>
      </c>
      <c r="AG39" s="97">
        <f t="shared" si="80"/>
        <v>0</v>
      </c>
      <c r="AH39" s="2">
        <v>0</v>
      </c>
      <c r="AI39" s="2"/>
      <c r="AJ39" s="2"/>
      <c r="AK39" s="4">
        <v>1348554.24</v>
      </c>
      <c r="AM39" s="4">
        <f t="shared" si="34"/>
        <v>1348554.24</v>
      </c>
      <c r="AN39" s="96">
        <f t="shared" si="83"/>
        <v>1348554.24</v>
      </c>
      <c r="AO39" s="96">
        <f t="shared" si="84"/>
        <v>0</v>
      </c>
      <c r="AP39" t="s">
        <v>17</v>
      </c>
      <c r="AQ39"/>
      <c r="AR39" s="18"/>
      <c r="AV39"/>
      <c r="AW39"/>
      <c r="AX39"/>
      <c r="AY39"/>
      <c r="AZ39"/>
      <c r="BA39"/>
      <c r="BB39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</row>
    <row r="40" spans="1:80" s="40" customFormat="1" x14ac:dyDescent="0.25">
      <c r="A40" s="20">
        <v>435</v>
      </c>
      <c r="B40" t="s">
        <v>263</v>
      </c>
      <c r="C40" t="s">
        <v>9</v>
      </c>
      <c r="D40" t="s">
        <v>15</v>
      </c>
      <c r="E40" t="s">
        <v>80</v>
      </c>
      <c r="F40" s="2">
        <v>773307000</v>
      </c>
      <c r="G40" s="2">
        <v>0</v>
      </c>
      <c r="H40" s="2">
        <v>773307000</v>
      </c>
      <c r="I40" s="2">
        <v>2282885</v>
      </c>
      <c r="J40" s="2">
        <v>0</v>
      </c>
      <c r="K40" s="2">
        <v>2282885</v>
      </c>
      <c r="L40" s="2">
        <v>1973562.2</v>
      </c>
      <c r="M40" s="2">
        <v>0</v>
      </c>
      <c r="N40" s="92">
        <f t="shared" si="18"/>
        <v>0</v>
      </c>
      <c r="O40" s="92">
        <f t="shared" si="19"/>
        <v>0</v>
      </c>
      <c r="P40" s="2">
        <v>1973562.2</v>
      </c>
      <c r="Q40" s="92">
        <f t="shared" si="20"/>
        <v>1973562.2</v>
      </c>
      <c r="R40" s="92">
        <f t="shared" si="21"/>
        <v>0</v>
      </c>
      <c r="S40" s="15">
        <v>0.1</v>
      </c>
      <c r="T40" s="2">
        <v>0</v>
      </c>
      <c r="U40" s="92">
        <f t="shared" si="22"/>
        <v>0</v>
      </c>
      <c r="V40" s="92">
        <f t="shared" si="23"/>
        <v>0</v>
      </c>
      <c r="W40" s="13">
        <v>0.3</v>
      </c>
      <c r="X40" s="13"/>
      <c r="Y40" s="13"/>
      <c r="Z40" s="97">
        <f t="shared" si="85"/>
        <v>592068.65999999992</v>
      </c>
      <c r="AA40" s="15">
        <v>0</v>
      </c>
      <c r="AB40" s="98">
        <f t="shared" si="76"/>
        <v>0</v>
      </c>
      <c r="AC40" s="97">
        <f t="shared" si="77"/>
        <v>0</v>
      </c>
      <c r="AD40" s="97">
        <f t="shared" si="78"/>
        <v>0</v>
      </c>
      <c r="AE40" s="2">
        <v>592068.66</v>
      </c>
      <c r="AF40" s="97">
        <f t="shared" si="79"/>
        <v>592068.65999999992</v>
      </c>
      <c r="AG40" s="97">
        <f t="shared" si="80"/>
        <v>0</v>
      </c>
      <c r="AH40" s="2">
        <v>0</v>
      </c>
      <c r="AI40" s="2"/>
      <c r="AJ40" s="2"/>
      <c r="AK40" s="4">
        <v>592068.66</v>
      </c>
      <c r="AL40" s="4"/>
      <c r="AM40" s="4">
        <f t="shared" si="34"/>
        <v>592068.66</v>
      </c>
      <c r="AN40" s="96">
        <f t="shared" si="83"/>
        <v>592068.65999999992</v>
      </c>
      <c r="AO40" s="96">
        <f t="shared" si="84"/>
        <v>0</v>
      </c>
      <c r="AP40" t="s">
        <v>24</v>
      </c>
      <c r="AR40" s="55"/>
      <c r="AS40" s="41"/>
      <c r="AT40" s="41"/>
      <c r="AU40" s="41"/>
    </row>
    <row r="41" spans="1:80" x14ac:dyDescent="0.25">
      <c r="A41" s="20">
        <v>437</v>
      </c>
      <c r="B41" t="s">
        <v>263</v>
      </c>
      <c r="C41" t="s">
        <v>9</v>
      </c>
      <c r="D41" t="s">
        <v>15</v>
      </c>
      <c r="E41" t="s">
        <v>81</v>
      </c>
      <c r="F41" s="2">
        <v>501890000</v>
      </c>
      <c r="G41" s="2">
        <v>0</v>
      </c>
      <c r="H41" s="2">
        <v>501890000</v>
      </c>
      <c r="I41" s="2">
        <v>1345470</v>
      </c>
      <c r="J41" s="2">
        <v>0</v>
      </c>
      <c r="K41" s="2">
        <v>1345470</v>
      </c>
      <c r="L41" s="2">
        <v>1144714</v>
      </c>
      <c r="M41" s="2">
        <v>0</v>
      </c>
      <c r="N41" s="92">
        <f t="shared" si="18"/>
        <v>0</v>
      </c>
      <c r="O41" s="92">
        <f t="shared" si="19"/>
        <v>0</v>
      </c>
      <c r="P41" s="2">
        <v>1144714</v>
      </c>
      <c r="Q41" s="92">
        <f t="shared" si="20"/>
        <v>1144714</v>
      </c>
      <c r="R41" s="92">
        <f t="shared" si="21"/>
        <v>0</v>
      </c>
      <c r="S41" s="15">
        <v>0.1</v>
      </c>
      <c r="T41" s="2">
        <v>0</v>
      </c>
      <c r="U41" s="92">
        <f t="shared" si="22"/>
        <v>0</v>
      </c>
      <c r="V41" s="92">
        <f t="shared" si="23"/>
        <v>0</v>
      </c>
      <c r="W41" s="13">
        <v>0.3</v>
      </c>
      <c r="X41" s="13"/>
      <c r="Y41" s="13"/>
      <c r="Z41" s="97">
        <f t="shared" si="85"/>
        <v>343414.2</v>
      </c>
      <c r="AA41" s="15">
        <v>0</v>
      </c>
      <c r="AB41" s="98">
        <f t="shared" si="76"/>
        <v>0</v>
      </c>
      <c r="AC41" s="97">
        <f t="shared" si="77"/>
        <v>0</v>
      </c>
      <c r="AD41" s="97">
        <f t="shared" si="78"/>
        <v>0</v>
      </c>
      <c r="AE41" s="2">
        <v>343414.2</v>
      </c>
      <c r="AF41" s="97">
        <f t="shared" si="79"/>
        <v>343414.2</v>
      </c>
      <c r="AG41" s="97">
        <f t="shared" si="80"/>
        <v>0</v>
      </c>
      <c r="AH41" s="2">
        <v>0</v>
      </c>
      <c r="AI41" s="2"/>
      <c r="AJ41" s="2"/>
      <c r="AK41" s="4">
        <v>343414.2</v>
      </c>
      <c r="AM41" s="4">
        <f t="shared" si="34"/>
        <v>343414.2</v>
      </c>
      <c r="AN41" s="96">
        <f t="shared" si="83"/>
        <v>343414.2</v>
      </c>
      <c r="AO41" s="96">
        <f t="shared" si="84"/>
        <v>0</v>
      </c>
      <c r="AP41" t="s">
        <v>17</v>
      </c>
      <c r="AQ41" s="50"/>
      <c r="AR41" s="18"/>
      <c r="AV41"/>
      <c r="AW41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</row>
    <row r="42" spans="1:80" x14ac:dyDescent="0.25">
      <c r="A42" s="20">
        <v>440</v>
      </c>
      <c r="B42" t="s">
        <v>264</v>
      </c>
      <c r="C42" t="s">
        <v>9</v>
      </c>
      <c r="D42" t="s">
        <v>15</v>
      </c>
      <c r="E42" t="s">
        <v>82</v>
      </c>
      <c r="F42" s="2">
        <v>4941034000</v>
      </c>
      <c r="G42" s="2">
        <v>0</v>
      </c>
      <c r="H42" s="2">
        <v>4941034000</v>
      </c>
      <c r="I42" s="2">
        <v>11213902</v>
      </c>
      <c r="J42" s="2">
        <v>0</v>
      </c>
      <c r="K42" s="2">
        <v>11213902</v>
      </c>
      <c r="L42" s="2">
        <v>9237488.4000000004</v>
      </c>
      <c r="M42" s="2">
        <v>0</v>
      </c>
      <c r="N42" s="92">
        <f t="shared" si="18"/>
        <v>0</v>
      </c>
      <c r="O42" s="92">
        <f t="shared" si="19"/>
        <v>0</v>
      </c>
      <c r="P42" s="2">
        <v>9237488.4000000004</v>
      </c>
      <c r="Q42" s="92">
        <f t="shared" si="20"/>
        <v>9237488.4000000004</v>
      </c>
      <c r="R42" s="92">
        <f t="shared" si="21"/>
        <v>0</v>
      </c>
      <c r="S42" s="15">
        <v>0</v>
      </c>
      <c r="T42" s="2">
        <v>0</v>
      </c>
      <c r="U42" s="92">
        <f t="shared" si="22"/>
        <v>0</v>
      </c>
      <c r="V42" s="92">
        <f t="shared" si="23"/>
        <v>0</v>
      </c>
      <c r="W42" s="13">
        <v>0</v>
      </c>
      <c r="X42" s="93">
        <f t="shared" ref="X42:X43" si="86">IF(L42&lt;15000000,0%,IF(AND(15000000&lt;=L42,L42&lt;30000000),10%,IF(AND(30000000&lt;=L42,L42&lt;60000000),15%,IF(AND(60000000&lt;=L42,L42&lt;100000000),20%,25%))))</f>
        <v>0</v>
      </c>
      <c r="Y42" s="92">
        <f t="shared" ref="Y42:Y43" si="87">+X42-W42</f>
        <v>0</v>
      </c>
      <c r="Z42" s="92">
        <f t="shared" ref="Z42:Z43" si="88">IF(L42&lt;150000000,P42,IF(AND(L42&gt;150000000,P42&gt;150000000),150000000,P42))*X42</f>
        <v>0</v>
      </c>
      <c r="AA42" s="15">
        <v>0</v>
      </c>
      <c r="AB42" s="94">
        <f t="shared" ref="AB42:AB44" si="89">IF(L42&lt;150000000,0%,IF(AND(150000000&lt;=L42,L42&lt;230000000),40%,IF(AND(230000000&lt;=L42,L42&lt;300000000),45%,50%)))</f>
        <v>0</v>
      </c>
      <c r="AC42" s="92">
        <f t="shared" ref="AC42:AC44" si="90">+AB42-AA42</f>
        <v>0</v>
      </c>
      <c r="AD42" s="92">
        <f t="shared" ref="AD42:AD44" si="91">IF(P42-150000000&lt;0,0,(P42-150000000))*AB42</f>
        <v>0</v>
      </c>
      <c r="AE42" s="2">
        <v>0</v>
      </c>
      <c r="AF42" s="92">
        <f t="shared" ref="AF42:AF44" si="92">+AD42+Z42</f>
        <v>0</v>
      </c>
      <c r="AG42" s="92">
        <f t="shared" ref="AG42:AG44" si="93">+AF42-AE42</f>
        <v>0</v>
      </c>
      <c r="AH42" s="2">
        <v>0</v>
      </c>
      <c r="AI42" s="95">
        <f t="shared" ref="AI42:AI43" si="94">IF(L42&lt;15000000,0,IF(AND(15000000&lt;=L42,L42&lt;20000000),1000000,IF(AND(20000000&lt;=L42,L42&lt;30000000),2000000,IF(AND(30000000&lt;=L42,L42&lt;60000000),3000000,IF(AND(60000000&lt;=L42,L42&lt;100000000),4000000,IF(AND(100000000&lt;=L42,L42&lt;150000000),5000000,IF(AND(150000000&lt;=L42,L42&lt;230000000),6000000,7000000)))))))</f>
        <v>0</v>
      </c>
      <c r="AJ42" s="95">
        <f t="shared" ref="AJ42:AJ43" si="95">+AI42-AH42</f>
        <v>0</v>
      </c>
      <c r="AK42" s="4">
        <v>0</v>
      </c>
      <c r="AM42" s="4">
        <f t="shared" si="34"/>
        <v>0</v>
      </c>
      <c r="AN42" s="96">
        <f t="shared" ref="AN42:AN44" si="96">SUM(AL42,AI42,AF42,U42)</f>
        <v>0</v>
      </c>
      <c r="AO42" s="96">
        <f t="shared" ref="AO42:AO44" si="97">+AN42-AM42</f>
        <v>0</v>
      </c>
      <c r="AP42" t="s">
        <v>31</v>
      </c>
      <c r="AQ42"/>
      <c r="AR42" s="18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x14ac:dyDescent="0.25">
      <c r="A43" s="20">
        <v>447</v>
      </c>
      <c r="B43" t="s">
        <v>264</v>
      </c>
      <c r="C43" t="s">
        <v>2</v>
      </c>
      <c r="D43" t="s">
        <v>8</v>
      </c>
      <c r="E43" t="s">
        <v>83</v>
      </c>
      <c r="F43" s="2">
        <v>1415111000</v>
      </c>
      <c r="G43" s="2">
        <v>61380000</v>
      </c>
      <c r="H43" s="2">
        <v>1353731000</v>
      </c>
      <c r="I43" s="2">
        <v>4766932</v>
      </c>
      <c r="J43" s="2">
        <v>214832</v>
      </c>
      <c r="K43" s="2">
        <v>4552100</v>
      </c>
      <c r="L43" s="2">
        <v>4200887.5999999996</v>
      </c>
      <c r="M43" s="2">
        <v>190280</v>
      </c>
      <c r="N43" s="92">
        <f t="shared" si="18"/>
        <v>190280</v>
      </c>
      <c r="O43" s="92">
        <f t="shared" si="19"/>
        <v>0</v>
      </c>
      <c r="P43" s="2">
        <v>4010607.6</v>
      </c>
      <c r="Q43" s="92">
        <f t="shared" si="20"/>
        <v>4010607.6</v>
      </c>
      <c r="R43" s="92">
        <f t="shared" si="21"/>
        <v>0</v>
      </c>
      <c r="S43" s="15">
        <v>0</v>
      </c>
      <c r="T43" s="2">
        <v>0</v>
      </c>
      <c r="U43" s="92">
        <f t="shared" si="22"/>
        <v>0</v>
      </c>
      <c r="V43" s="92">
        <f t="shared" si="23"/>
        <v>0</v>
      </c>
      <c r="W43" s="13">
        <v>0</v>
      </c>
      <c r="X43" s="93">
        <f t="shared" si="86"/>
        <v>0</v>
      </c>
      <c r="Y43" s="92">
        <f t="shared" si="87"/>
        <v>0</v>
      </c>
      <c r="Z43" s="92">
        <f t="shared" si="88"/>
        <v>0</v>
      </c>
      <c r="AA43" s="15">
        <v>0</v>
      </c>
      <c r="AB43" s="94">
        <f t="shared" si="89"/>
        <v>0</v>
      </c>
      <c r="AC43" s="92">
        <f t="shared" si="90"/>
        <v>0</v>
      </c>
      <c r="AD43" s="92">
        <f t="shared" si="91"/>
        <v>0</v>
      </c>
      <c r="AE43" s="2">
        <v>0</v>
      </c>
      <c r="AF43" s="92">
        <f t="shared" si="92"/>
        <v>0</v>
      </c>
      <c r="AG43" s="92">
        <f t="shared" si="93"/>
        <v>0</v>
      </c>
      <c r="AH43" s="2">
        <v>0</v>
      </c>
      <c r="AI43" s="95">
        <f t="shared" si="94"/>
        <v>0</v>
      </c>
      <c r="AJ43" s="95">
        <f t="shared" si="95"/>
        <v>0</v>
      </c>
      <c r="AK43" s="4">
        <v>0</v>
      </c>
      <c r="AM43" s="4">
        <f t="shared" si="34"/>
        <v>0</v>
      </c>
      <c r="AN43" s="96">
        <f t="shared" si="96"/>
        <v>0</v>
      </c>
      <c r="AO43" s="96">
        <f t="shared" si="97"/>
        <v>0</v>
      </c>
      <c r="AP43" t="s">
        <v>38</v>
      </c>
      <c r="AQ43"/>
      <c r="AR43" s="18"/>
      <c r="AV43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</row>
    <row r="44" spans="1:80" x14ac:dyDescent="0.25">
      <c r="A44" s="20">
        <v>456</v>
      </c>
      <c r="B44" t="s">
        <v>263</v>
      </c>
      <c r="C44" t="s">
        <v>2</v>
      </c>
      <c r="D44" t="s">
        <v>8</v>
      </c>
      <c r="E44" t="s">
        <v>84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92">
        <f t="shared" si="18"/>
        <v>0</v>
      </c>
      <c r="O44" s="92">
        <f t="shared" si="19"/>
        <v>0</v>
      </c>
      <c r="P44" s="2">
        <v>0</v>
      </c>
      <c r="Q44" s="92">
        <f t="shared" si="20"/>
        <v>0</v>
      </c>
      <c r="R44" s="92">
        <f t="shared" si="21"/>
        <v>0</v>
      </c>
      <c r="S44" s="15">
        <v>0.1</v>
      </c>
      <c r="T44" s="2">
        <v>0</v>
      </c>
      <c r="U44" s="92">
        <f t="shared" si="22"/>
        <v>0</v>
      </c>
      <c r="V44" s="92">
        <f t="shared" si="23"/>
        <v>0</v>
      </c>
      <c r="W44" s="13">
        <v>0.3</v>
      </c>
      <c r="X44" s="13"/>
      <c r="Y44" s="13"/>
      <c r="Z44" s="97">
        <f>IF(L44&lt;150000000,P44,IF(AND(L44&gt;150000000,P44&gt;150000000),150000000,P44))*30%</f>
        <v>0</v>
      </c>
      <c r="AA44" s="15">
        <v>0</v>
      </c>
      <c r="AB44" s="98">
        <f t="shared" si="89"/>
        <v>0</v>
      </c>
      <c r="AC44" s="97">
        <f t="shared" si="90"/>
        <v>0</v>
      </c>
      <c r="AD44" s="97">
        <f t="shared" si="91"/>
        <v>0</v>
      </c>
      <c r="AE44" s="2">
        <v>0</v>
      </c>
      <c r="AF44" s="97">
        <f t="shared" si="92"/>
        <v>0</v>
      </c>
      <c r="AG44" s="97">
        <f t="shared" si="93"/>
        <v>0</v>
      </c>
      <c r="AH44" s="2">
        <v>0</v>
      </c>
      <c r="AI44" s="2"/>
      <c r="AJ44" s="2"/>
      <c r="AK44" s="4">
        <v>0</v>
      </c>
      <c r="AM44" s="4">
        <f t="shared" si="34"/>
        <v>0</v>
      </c>
      <c r="AN44" s="96">
        <f t="shared" si="96"/>
        <v>0</v>
      </c>
      <c r="AO44" s="96">
        <f t="shared" si="97"/>
        <v>0</v>
      </c>
      <c r="AP44" t="s">
        <v>42</v>
      </c>
      <c r="AQ44"/>
      <c r="AR44" s="18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x14ac:dyDescent="0.25">
      <c r="A45" s="20">
        <v>459</v>
      </c>
      <c r="B45" t="s">
        <v>264</v>
      </c>
      <c r="C45" t="s">
        <v>9</v>
      </c>
      <c r="D45" t="s">
        <v>15</v>
      </c>
      <c r="E45" t="s">
        <v>405</v>
      </c>
      <c r="F45" s="2">
        <v>14513403000</v>
      </c>
      <c r="G45" s="2">
        <v>0</v>
      </c>
      <c r="H45" s="2">
        <v>14513403000</v>
      </c>
      <c r="I45" s="2">
        <v>36417168</v>
      </c>
      <c r="J45" s="2">
        <v>0</v>
      </c>
      <c r="K45" s="2">
        <v>36417168</v>
      </c>
      <c r="L45" s="2">
        <v>30611806.800000001</v>
      </c>
      <c r="M45" s="2">
        <v>0</v>
      </c>
      <c r="N45" s="92">
        <f t="shared" si="18"/>
        <v>0</v>
      </c>
      <c r="O45" s="92">
        <f t="shared" si="19"/>
        <v>0</v>
      </c>
      <c r="P45" s="2">
        <v>30611806.800000001</v>
      </c>
      <c r="Q45" s="92">
        <f t="shared" si="20"/>
        <v>30611806.800000001</v>
      </c>
      <c r="R45" s="92">
        <f t="shared" si="21"/>
        <v>0</v>
      </c>
      <c r="S45" s="15">
        <v>0.1</v>
      </c>
      <c r="T45" s="2">
        <v>0</v>
      </c>
      <c r="U45" s="92">
        <f t="shared" si="22"/>
        <v>0</v>
      </c>
      <c r="V45" s="92">
        <f t="shared" si="23"/>
        <v>0</v>
      </c>
      <c r="W45" s="13">
        <v>0.15</v>
      </c>
      <c r="X45" s="93">
        <f t="shared" ref="X45:X59" si="98">IF(L45&lt;15000000,0%,IF(AND(15000000&lt;=L45,L45&lt;30000000),10%,IF(AND(30000000&lt;=L45,L45&lt;60000000),15%,IF(AND(60000000&lt;=L45,L45&lt;100000000),20%,25%))))</f>
        <v>0.15</v>
      </c>
      <c r="Y45" s="92">
        <f t="shared" ref="Y45:Y59" si="99">+X45-W45</f>
        <v>0</v>
      </c>
      <c r="Z45" s="92">
        <f t="shared" ref="Z45:Z59" si="100">IF(L45&lt;150000000,P45,IF(AND(L45&gt;150000000,P45&gt;150000000),150000000,P45))*X45</f>
        <v>4591771.0199999996</v>
      </c>
      <c r="AA45" s="15">
        <v>0</v>
      </c>
      <c r="AB45" s="94">
        <f t="shared" ref="AB45:AB60" si="101">IF(L45&lt;150000000,0%,IF(AND(150000000&lt;=L45,L45&lt;230000000),40%,IF(AND(230000000&lt;=L45,L45&lt;300000000),45%,50%)))</f>
        <v>0</v>
      </c>
      <c r="AC45" s="92">
        <f t="shared" ref="AC45:AC60" si="102">+AB45-AA45</f>
        <v>0</v>
      </c>
      <c r="AD45" s="92">
        <f t="shared" ref="AD45:AD60" si="103">IF(P45-150000000&lt;0,0,(P45-150000000))*AB45</f>
        <v>0</v>
      </c>
      <c r="AE45" s="2">
        <v>4591771.0199999996</v>
      </c>
      <c r="AF45" s="92">
        <f t="shared" ref="AF45:AF60" si="104">+AD45+Z45</f>
        <v>4591771.0199999996</v>
      </c>
      <c r="AG45" s="92">
        <f t="shared" ref="AG45:AG60" si="105">+AF45-AE45</f>
        <v>0</v>
      </c>
      <c r="AH45" s="2">
        <v>3000000</v>
      </c>
      <c r="AI45" s="95">
        <f t="shared" ref="AI45:AI59" si="106">IF(L45&lt;15000000,0,IF(AND(15000000&lt;=L45,L45&lt;20000000),1000000,IF(AND(20000000&lt;=L45,L45&lt;30000000),2000000,IF(AND(30000000&lt;=L45,L45&lt;60000000),3000000,IF(AND(60000000&lt;=L45,L45&lt;100000000),4000000,IF(AND(100000000&lt;=L45,L45&lt;150000000),5000000,IF(AND(150000000&lt;=L45,L45&lt;230000000),6000000,7000000)))))))</f>
        <v>3000000</v>
      </c>
      <c r="AJ45" s="95">
        <f t="shared" ref="AJ45:AJ59" si="107">+AI45-AH45</f>
        <v>0</v>
      </c>
      <c r="AK45" s="4">
        <v>7591771.0199999996</v>
      </c>
      <c r="AM45" s="4">
        <f t="shared" si="34"/>
        <v>7591771.0199999996</v>
      </c>
      <c r="AN45" s="96">
        <f t="shared" ref="AN45:AN60" si="108">SUM(AL45,AI45,AF45,U45)</f>
        <v>7591771.0199999996</v>
      </c>
      <c r="AO45" s="96">
        <f t="shared" ref="AO45:AO60" si="109">+AN45-AM45</f>
        <v>0</v>
      </c>
      <c r="AP45" t="s">
        <v>26</v>
      </c>
      <c r="AQ45"/>
      <c r="AR45" s="18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x14ac:dyDescent="0.25">
      <c r="A46" s="20">
        <v>460</v>
      </c>
      <c r="B46" t="s">
        <v>264</v>
      </c>
      <c r="C46" t="s">
        <v>9</v>
      </c>
      <c r="D46" t="s">
        <v>15</v>
      </c>
      <c r="E46" t="s">
        <v>85</v>
      </c>
      <c r="F46" s="2">
        <v>39777341000</v>
      </c>
      <c r="G46" s="2">
        <v>0</v>
      </c>
      <c r="H46" s="2">
        <v>39777341000</v>
      </c>
      <c r="I46" s="2">
        <v>64301839</v>
      </c>
      <c r="J46" s="2">
        <v>0</v>
      </c>
      <c r="K46" s="2">
        <v>64301839</v>
      </c>
      <c r="L46" s="2">
        <v>48390902.600000001</v>
      </c>
      <c r="M46" s="2">
        <v>0</v>
      </c>
      <c r="N46" s="92">
        <f t="shared" si="18"/>
        <v>0</v>
      </c>
      <c r="O46" s="92">
        <f t="shared" si="19"/>
        <v>0</v>
      </c>
      <c r="P46" s="2">
        <v>48390902.600000001</v>
      </c>
      <c r="Q46" s="92">
        <f t="shared" si="20"/>
        <v>48390902.600000001</v>
      </c>
      <c r="R46" s="92">
        <f t="shared" si="21"/>
        <v>0</v>
      </c>
      <c r="S46" s="15">
        <v>0.1</v>
      </c>
      <c r="T46" s="2">
        <v>0</v>
      </c>
      <c r="U46" s="92">
        <f t="shared" si="22"/>
        <v>0</v>
      </c>
      <c r="V46" s="92">
        <f t="shared" si="23"/>
        <v>0</v>
      </c>
      <c r="W46" s="13">
        <v>0.15</v>
      </c>
      <c r="X46" s="93">
        <f t="shared" si="98"/>
        <v>0.15</v>
      </c>
      <c r="Y46" s="92">
        <f t="shared" si="99"/>
        <v>0</v>
      </c>
      <c r="Z46" s="92">
        <f t="shared" si="100"/>
        <v>7258635.3899999997</v>
      </c>
      <c r="AA46" s="15">
        <v>0</v>
      </c>
      <c r="AB46" s="94">
        <f t="shared" si="101"/>
        <v>0</v>
      </c>
      <c r="AC46" s="92">
        <f t="shared" si="102"/>
        <v>0</v>
      </c>
      <c r="AD46" s="92">
        <f t="shared" si="103"/>
        <v>0</v>
      </c>
      <c r="AE46" s="2">
        <v>7258635.3899999997</v>
      </c>
      <c r="AF46" s="92">
        <f t="shared" si="104"/>
        <v>7258635.3899999997</v>
      </c>
      <c r="AG46" s="92">
        <f t="shared" si="105"/>
        <v>0</v>
      </c>
      <c r="AH46" s="2">
        <v>3000000</v>
      </c>
      <c r="AI46" s="95">
        <f t="shared" si="106"/>
        <v>3000000</v>
      </c>
      <c r="AJ46" s="95">
        <f t="shared" si="107"/>
        <v>0</v>
      </c>
      <c r="AK46" s="4">
        <v>10258635.390000001</v>
      </c>
      <c r="AM46" s="4">
        <f t="shared" si="34"/>
        <v>10258635.390000001</v>
      </c>
      <c r="AN46" s="96">
        <f t="shared" si="108"/>
        <v>10258635.390000001</v>
      </c>
      <c r="AO46" s="96">
        <f t="shared" si="109"/>
        <v>0</v>
      </c>
      <c r="AP46" t="s">
        <v>24</v>
      </c>
      <c r="AQ46"/>
      <c r="AR46" s="18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x14ac:dyDescent="0.25">
      <c r="A47" s="20">
        <v>467</v>
      </c>
      <c r="B47" t="s">
        <v>264</v>
      </c>
      <c r="C47" t="s">
        <v>2</v>
      </c>
      <c r="D47" t="s">
        <v>4</v>
      </c>
      <c r="E47" t="s">
        <v>86</v>
      </c>
      <c r="F47" s="2">
        <v>10848443000</v>
      </c>
      <c r="G47" s="2">
        <v>2956038000</v>
      </c>
      <c r="H47" s="2">
        <v>7892405000</v>
      </c>
      <c r="I47" s="2">
        <v>22939770</v>
      </c>
      <c r="J47" s="2">
        <v>7687283</v>
      </c>
      <c r="K47" s="2">
        <v>15252487</v>
      </c>
      <c r="L47" s="2">
        <v>18600392.800000001</v>
      </c>
      <c r="M47" s="2">
        <v>6504867.7999999998</v>
      </c>
      <c r="N47" s="92">
        <f t="shared" si="18"/>
        <v>6504867.7999999998</v>
      </c>
      <c r="O47" s="92">
        <f t="shared" si="19"/>
        <v>0</v>
      </c>
      <c r="P47" s="2">
        <v>12095525</v>
      </c>
      <c r="Q47" s="92">
        <f t="shared" si="20"/>
        <v>12095525</v>
      </c>
      <c r="R47" s="92">
        <f t="shared" si="21"/>
        <v>0</v>
      </c>
      <c r="S47" s="15">
        <v>0.1</v>
      </c>
      <c r="T47" s="2">
        <v>650486.78</v>
      </c>
      <c r="U47" s="92">
        <f t="shared" si="22"/>
        <v>650486.78</v>
      </c>
      <c r="V47" s="92">
        <f t="shared" si="23"/>
        <v>0</v>
      </c>
      <c r="W47" s="13">
        <v>0.1</v>
      </c>
      <c r="X47" s="93">
        <f t="shared" si="98"/>
        <v>0.1</v>
      </c>
      <c r="Y47" s="92">
        <f t="shared" si="99"/>
        <v>0</v>
      </c>
      <c r="Z47" s="92">
        <f t="shared" si="100"/>
        <v>1209552.5</v>
      </c>
      <c r="AA47" s="15">
        <v>0</v>
      </c>
      <c r="AB47" s="94">
        <f t="shared" si="101"/>
        <v>0</v>
      </c>
      <c r="AC47" s="92">
        <f t="shared" si="102"/>
        <v>0</v>
      </c>
      <c r="AD47" s="92">
        <f t="shared" si="103"/>
        <v>0</v>
      </c>
      <c r="AE47" s="2">
        <v>1209552.5</v>
      </c>
      <c r="AF47" s="92">
        <f t="shared" si="104"/>
        <v>1209552.5</v>
      </c>
      <c r="AG47" s="92">
        <f t="shared" si="105"/>
        <v>0</v>
      </c>
      <c r="AH47" s="2">
        <v>1000000</v>
      </c>
      <c r="AI47" s="95">
        <f t="shared" si="106"/>
        <v>1000000</v>
      </c>
      <c r="AJ47" s="95">
        <f t="shared" si="107"/>
        <v>0</v>
      </c>
      <c r="AK47" s="4">
        <v>2860039.28</v>
      </c>
      <c r="AM47" s="4">
        <f t="shared" si="34"/>
        <v>2860039.28</v>
      </c>
      <c r="AN47" s="96">
        <f t="shared" si="108"/>
        <v>2860039.2800000003</v>
      </c>
      <c r="AO47" s="96">
        <f t="shared" si="109"/>
        <v>0</v>
      </c>
      <c r="AP47" t="s">
        <v>41</v>
      </c>
      <c r="AQ47"/>
      <c r="AR47" s="18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x14ac:dyDescent="0.25">
      <c r="A48" s="20">
        <v>485</v>
      </c>
      <c r="B48" t="s">
        <v>264</v>
      </c>
      <c r="C48" t="s">
        <v>2</v>
      </c>
      <c r="D48" t="s">
        <v>200</v>
      </c>
      <c r="E48" t="s">
        <v>194</v>
      </c>
      <c r="F48" s="2">
        <v>26152673000</v>
      </c>
      <c r="G48" s="2">
        <v>0</v>
      </c>
      <c r="H48" s="2">
        <v>26152673000</v>
      </c>
      <c r="I48" s="2">
        <v>42502439</v>
      </c>
      <c r="J48" s="2">
        <v>0</v>
      </c>
      <c r="K48" s="2">
        <v>42502439</v>
      </c>
      <c r="L48" s="2">
        <v>32041369.800000001</v>
      </c>
      <c r="M48" s="2">
        <v>0</v>
      </c>
      <c r="N48" s="92">
        <f t="shared" si="18"/>
        <v>0</v>
      </c>
      <c r="O48" s="92">
        <f t="shared" si="19"/>
        <v>0</v>
      </c>
      <c r="P48" s="2">
        <v>32041369.800000001</v>
      </c>
      <c r="Q48" s="92">
        <f t="shared" si="20"/>
        <v>32041369.800000001</v>
      </c>
      <c r="R48" s="92">
        <f t="shared" si="21"/>
        <v>0</v>
      </c>
      <c r="S48" s="15">
        <v>0.1</v>
      </c>
      <c r="T48" s="2">
        <v>0</v>
      </c>
      <c r="U48" s="92">
        <f t="shared" si="22"/>
        <v>0</v>
      </c>
      <c r="V48" s="92">
        <f t="shared" si="23"/>
        <v>0</v>
      </c>
      <c r="W48" s="13">
        <v>0.15</v>
      </c>
      <c r="X48" s="93">
        <f t="shared" si="98"/>
        <v>0.15</v>
      </c>
      <c r="Y48" s="92">
        <f t="shared" si="99"/>
        <v>0</v>
      </c>
      <c r="Z48" s="92">
        <f t="shared" si="100"/>
        <v>4806205.47</v>
      </c>
      <c r="AA48" s="15">
        <v>0</v>
      </c>
      <c r="AB48" s="94">
        <f t="shared" si="101"/>
        <v>0</v>
      </c>
      <c r="AC48" s="92">
        <f t="shared" si="102"/>
        <v>0</v>
      </c>
      <c r="AD48" s="92">
        <f t="shared" si="103"/>
        <v>0</v>
      </c>
      <c r="AE48" s="2">
        <v>4806205.47</v>
      </c>
      <c r="AF48" s="92">
        <f t="shared" si="104"/>
        <v>4806205.47</v>
      </c>
      <c r="AG48" s="92">
        <f t="shared" si="105"/>
        <v>0</v>
      </c>
      <c r="AH48" s="2">
        <v>3000000</v>
      </c>
      <c r="AI48" s="95">
        <f t="shared" si="106"/>
        <v>3000000</v>
      </c>
      <c r="AJ48" s="95">
        <f t="shared" si="107"/>
        <v>0</v>
      </c>
      <c r="AK48" s="4">
        <v>7806205.4699999997</v>
      </c>
      <c r="AM48" s="4">
        <f t="shared" si="34"/>
        <v>7806205.4699999997</v>
      </c>
      <c r="AN48" s="96">
        <f t="shared" si="108"/>
        <v>7806205.4699999997</v>
      </c>
      <c r="AO48" s="96">
        <f t="shared" si="109"/>
        <v>0</v>
      </c>
      <c r="AP48" t="s">
        <v>184</v>
      </c>
      <c r="AQ48"/>
      <c r="AR48" s="18"/>
      <c r="AV48"/>
      <c r="AW48"/>
      <c r="AX48"/>
      <c r="AY48"/>
      <c r="AZ48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</row>
    <row r="49" spans="1:80" x14ac:dyDescent="0.25">
      <c r="A49" s="20">
        <v>510</v>
      </c>
      <c r="B49" t="s">
        <v>264</v>
      </c>
      <c r="C49" t="s">
        <v>9</v>
      </c>
      <c r="D49" t="s">
        <v>27</v>
      </c>
      <c r="E49" t="s">
        <v>88</v>
      </c>
      <c r="F49" s="2">
        <v>8827610000</v>
      </c>
      <c r="G49" s="2">
        <v>0</v>
      </c>
      <c r="H49" s="2">
        <v>8827610000</v>
      </c>
      <c r="I49" s="2">
        <v>15525988</v>
      </c>
      <c r="J49" s="2">
        <v>0</v>
      </c>
      <c r="K49" s="2">
        <v>15525988</v>
      </c>
      <c r="L49" s="2">
        <v>11994944</v>
      </c>
      <c r="M49" s="2">
        <v>0</v>
      </c>
      <c r="N49" s="92">
        <f t="shared" si="18"/>
        <v>0</v>
      </c>
      <c r="O49" s="92">
        <f t="shared" si="19"/>
        <v>0</v>
      </c>
      <c r="P49" s="2">
        <v>11994944</v>
      </c>
      <c r="Q49" s="92">
        <f t="shared" si="20"/>
        <v>11994944</v>
      </c>
      <c r="R49" s="92">
        <f t="shared" si="21"/>
        <v>0</v>
      </c>
      <c r="S49" s="15">
        <v>0</v>
      </c>
      <c r="T49" s="2">
        <v>0</v>
      </c>
      <c r="U49" s="92">
        <f t="shared" si="22"/>
        <v>0</v>
      </c>
      <c r="V49" s="92">
        <f t="shared" si="23"/>
        <v>0</v>
      </c>
      <c r="W49" s="13">
        <v>0</v>
      </c>
      <c r="X49" s="93">
        <f t="shared" si="98"/>
        <v>0</v>
      </c>
      <c r="Y49" s="92">
        <f t="shared" si="99"/>
        <v>0</v>
      </c>
      <c r="Z49" s="92">
        <f t="shared" si="100"/>
        <v>0</v>
      </c>
      <c r="AA49" s="15">
        <v>0</v>
      </c>
      <c r="AB49" s="94">
        <f t="shared" si="101"/>
        <v>0</v>
      </c>
      <c r="AC49" s="92">
        <f t="shared" si="102"/>
        <v>0</v>
      </c>
      <c r="AD49" s="92">
        <f t="shared" si="103"/>
        <v>0</v>
      </c>
      <c r="AE49" s="2">
        <v>0</v>
      </c>
      <c r="AF49" s="92">
        <f t="shared" si="104"/>
        <v>0</v>
      </c>
      <c r="AG49" s="92">
        <f t="shared" si="105"/>
        <v>0</v>
      </c>
      <c r="AH49" s="2">
        <v>0</v>
      </c>
      <c r="AI49" s="95">
        <f t="shared" si="106"/>
        <v>0</v>
      </c>
      <c r="AJ49" s="95">
        <f t="shared" si="107"/>
        <v>0</v>
      </c>
      <c r="AK49" s="4">
        <v>0</v>
      </c>
      <c r="AM49" s="4">
        <f t="shared" si="34"/>
        <v>0</v>
      </c>
      <c r="AN49" s="96">
        <f t="shared" si="108"/>
        <v>0</v>
      </c>
      <c r="AO49" s="96">
        <f t="shared" si="109"/>
        <v>0</v>
      </c>
      <c r="AP49" t="s">
        <v>32</v>
      </c>
      <c r="AQ49"/>
      <c r="AR49" s="18"/>
      <c r="AV4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39"/>
      <c r="BX49" s="39"/>
      <c r="BY49" s="39"/>
      <c r="BZ49" s="39"/>
      <c r="CA49" s="39"/>
      <c r="CB49" s="39"/>
    </row>
    <row r="50" spans="1:80" x14ac:dyDescent="0.25">
      <c r="A50" s="20">
        <v>513</v>
      </c>
      <c r="B50" t="s">
        <v>264</v>
      </c>
      <c r="C50" t="s">
        <v>9</v>
      </c>
      <c r="D50" t="s">
        <v>15</v>
      </c>
      <c r="E50" t="s">
        <v>89</v>
      </c>
      <c r="F50" s="2">
        <v>30683976000</v>
      </c>
      <c r="G50" s="2">
        <v>0</v>
      </c>
      <c r="H50" s="2">
        <v>30683976000</v>
      </c>
      <c r="I50" s="2">
        <v>51824752</v>
      </c>
      <c r="J50" s="2">
        <v>0</v>
      </c>
      <c r="K50" s="2">
        <v>51824752</v>
      </c>
      <c r="L50" s="2">
        <v>39551161.600000001</v>
      </c>
      <c r="M50" s="2">
        <v>0</v>
      </c>
      <c r="N50" s="92">
        <f t="shared" si="18"/>
        <v>0</v>
      </c>
      <c r="O50" s="92">
        <f t="shared" si="19"/>
        <v>0</v>
      </c>
      <c r="P50" s="2">
        <v>39551161.600000001</v>
      </c>
      <c r="Q50" s="92">
        <f t="shared" si="20"/>
        <v>39551161.600000001</v>
      </c>
      <c r="R50" s="92">
        <f t="shared" si="21"/>
        <v>0</v>
      </c>
      <c r="S50" s="15">
        <v>0.1</v>
      </c>
      <c r="T50" s="2">
        <v>0</v>
      </c>
      <c r="U50" s="92">
        <f t="shared" si="22"/>
        <v>0</v>
      </c>
      <c r="V50" s="92">
        <f t="shared" si="23"/>
        <v>0</v>
      </c>
      <c r="W50" s="13">
        <v>0.15</v>
      </c>
      <c r="X50" s="93">
        <f t="shared" si="98"/>
        <v>0.15</v>
      </c>
      <c r="Y50" s="92">
        <f t="shared" si="99"/>
        <v>0</v>
      </c>
      <c r="Z50" s="92">
        <f t="shared" si="100"/>
        <v>5932674.2400000002</v>
      </c>
      <c r="AA50" s="15">
        <v>0</v>
      </c>
      <c r="AB50" s="94">
        <f t="shared" si="101"/>
        <v>0</v>
      </c>
      <c r="AC50" s="92">
        <f t="shared" si="102"/>
        <v>0</v>
      </c>
      <c r="AD50" s="92">
        <f t="shared" si="103"/>
        <v>0</v>
      </c>
      <c r="AE50" s="2">
        <v>5932674.2400000002</v>
      </c>
      <c r="AF50" s="92">
        <f t="shared" si="104"/>
        <v>5932674.2400000002</v>
      </c>
      <c r="AG50" s="92">
        <f t="shared" si="105"/>
        <v>0</v>
      </c>
      <c r="AH50" s="2">
        <v>3000000</v>
      </c>
      <c r="AI50" s="95">
        <f t="shared" si="106"/>
        <v>3000000</v>
      </c>
      <c r="AJ50" s="95">
        <f t="shared" si="107"/>
        <v>0</v>
      </c>
      <c r="AK50" s="4">
        <v>8932674.2400000002</v>
      </c>
      <c r="AM50" s="4">
        <f t="shared" si="34"/>
        <v>8932674.2400000002</v>
      </c>
      <c r="AN50" s="96">
        <f t="shared" si="108"/>
        <v>8932674.2400000002</v>
      </c>
      <c r="AO50" s="96">
        <f t="shared" si="109"/>
        <v>0</v>
      </c>
      <c r="AP50" t="s">
        <v>24</v>
      </c>
      <c r="AQ50"/>
      <c r="AR50" s="18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x14ac:dyDescent="0.25">
      <c r="A51" s="20">
        <v>514</v>
      </c>
      <c r="B51" t="s">
        <v>264</v>
      </c>
      <c r="C51" t="s">
        <v>9</v>
      </c>
      <c r="D51" t="s">
        <v>367</v>
      </c>
      <c r="E51" t="s">
        <v>90</v>
      </c>
      <c r="F51" s="2">
        <v>14371904000</v>
      </c>
      <c r="G51" s="2">
        <v>0</v>
      </c>
      <c r="H51" s="2">
        <v>14371904000</v>
      </c>
      <c r="I51" s="2">
        <v>40612533</v>
      </c>
      <c r="J51" s="2">
        <v>0</v>
      </c>
      <c r="K51" s="2">
        <v>40612533</v>
      </c>
      <c r="L51" s="2">
        <v>34863771.399999999</v>
      </c>
      <c r="M51" s="2">
        <v>0</v>
      </c>
      <c r="N51" s="92">
        <f t="shared" si="18"/>
        <v>0</v>
      </c>
      <c r="O51" s="92">
        <f t="shared" si="19"/>
        <v>0</v>
      </c>
      <c r="P51" s="2">
        <v>34863771.399999999</v>
      </c>
      <c r="Q51" s="92">
        <f t="shared" si="20"/>
        <v>34863771.399999999</v>
      </c>
      <c r="R51" s="92">
        <f t="shared" si="21"/>
        <v>0</v>
      </c>
      <c r="S51" s="15">
        <v>0.1</v>
      </c>
      <c r="T51" s="2">
        <v>0</v>
      </c>
      <c r="U51" s="92">
        <f t="shared" si="22"/>
        <v>0</v>
      </c>
      <c r="V51" s="92">
        <f t="shared" si="23"/>
        <v>0</v>
      </c>
      <c r="W51" s="13">
        <v>0.15</v>
      </c>
      <c r="X51" s="93">
        <f t="shared" si="98"/>
        <v>0.15</v>
      </c>
      <c r="Y51" s="92">
        <f t="shared" si="99"/>
        <v>0</v>
      </c>
      <c r="Z51" s="92">
        <f t="shared" si="100"/>
        <v>5229565.71</v>
      </c>
      <c r="AA51" s="15">
        <v>0</v>
      </c>
      <c r="AB51" s="94">
        <f t="shared" si="101"/>
        <v>0</v>
      </c>
      <c r="AC51" s="92">
        <f t="shared" si="102"/>
        <v>0</v>
      </c>
      <c r="AD51" s="92">
        <f t="shared" si="103"/>
        <v>0</v>
      </c>
      <c r="AE51" s="2">
        <v>5229565.71</v>
      </c>
      <c r="AF51" s="92">
        <f t="shared" si="104"/>
        <v>5229565.71</v>
      </c>
      <c r="AG51" s="92">
        <f t="shared" si="105"/>
        <v>0</v>
      </c>
      <c r="AH51" s="2">
        <v>3000000</v>
      </c>
      <c r="AI51" s="95">
        <f t="shared" si="106"/>
        <v>3000000</v>
      </c>
      <c r="AJ51" s="95">
        <f t="shared" si="107"/>
        <v>0</v>
      </c>
      <c r="AK51" s="4">
        <v>8229565.71</v>
      </c>
      <c r="AM51" s="4">
        <f t="shared" si="34"/>
        <v>8229565.71</v>
      </c>
      <c r="AN51" s="96">
        <f t="shared" si="108"/>
        <v>8229565.71</v>
      </c>
      <c r="AO51" s="96">
        <f t="shared" si="109"/>
        <v>0</v>
      </c>
      <c r="AP51" t="s">
        <v>63</v>
      </c>
      <c r="AQ51"/>
      <c r="AR51" s="18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 x14ac:dyDescent="0.25">
      <c r="A52" s="20">
        <v>546</v>
      </c>
      <c r="B52" t="s">
        <v>264</v>
      </c>
      <c r="C52" t="s">
        <v>9</v>
      </c>
      <c r="D52" t="s">
        <v>367</v>
      </c>
      <c r="E52" t="s">
        <v>91</v>
      </c>
      <c r="F52" s="2">
        <v>18365429000</v>
      </c>
      <c r="G52" s="2">
        <v>0</v>
      </c>
      <c r="H52" s="2">
        <v>18365429000</v>
      </c>
      <c r="I52" s="2">
        <v>35536093</v>
      </c>
      <c r="J52" s="2">
        <v>0</v>
      </c>
      <c r="K52" s="2">
        <v>35536093</v>
      </c>
      <c r="L52" s="2">
        <v>28189921.399999999</v>
      </c>
      <c r="M52" s="2">
        <v>0</v>
      </c>
      <c r="N52" s="92">
        <f t="shared" si="18"/>
        <v>0</v>
      </c>
      <c r="O52" s="92">
        <f t="shared" si="19"/>
        <v>0</v>
      </c>
      <c r="P52" s="2">
        <v>28189921.399999999</v>
      </c>
      <c r="Q52" s="92">
        <f t="shared" si="20"/>
        <v>28189921.399999999</v>
      </c>
      <c r="R52" s="92">
        <f t="shared" si="21"/>
        <v>0</v>
      </c>
      <c r="S52" s="15">
        <v>0.1</v>
      </c>
      <c r="T52" s="2">
        <v>0</v>
      </c>
      <c r="U52" s="92">
        <f t="shared" si="22"/>
        <v>0</v>
      </c>
      <c r="V52" s="92">
        <f t="shared" si="23"/>
        <v>0</v>
      </c>
      <c r="W52" s="13">
        <v>0.1</v>
      </c>
      <c r="X52" s="93">
        <f t="shared" si="98"/>
        <v>0.1</v>
      </c>
      <c r="Y52" s="92">
        <f t="shared" si="99"/>
        <v>0</v>
      </c>
      <c r="Z52" s="92">
        <f t="shared" si="100"/>
        <v>2818992.14</v>
      </c>
      <c r="AA52" s="15">
        <v>0</v>
      </c>
      <c r="AB52" s="94">
        <f t="shared" si="101"/>
        <v>0</v>
      </c>
      <c r="AC52" s="92">
        <f t="shared" si="102"/>
        <v>0</v>
      </c>
      <c r="AD52" s="92">
        <f t="shared" si="103"/>
        <v>0</v>
      </c>
      <c r="AE52" s="2">
        <v>2818992.14</v>
      </c>
      <c r="AF52" s="92">
        <f t="shared" si="104"/>
        <v>2818992.14</v>
      </c>
      <c r="AG52" s="92">
        <f t="shared" si="105"/>
        <v>0</v>
      </c>
      <c r="AH52" s="2">
        <v>2000000</v>
      </c>
      <c r="AI52" s="95">
        <f t="shared" si="106"/>
        <v>2000000</v>
      </c>
      <c r="AJ52" s="95">
        <f t="shared" si="107"/>
        <v>0</v>
      </c>
      <c r="AK52" s="4">
        <v>4818992.1399999997</v>
      </c>
      <c r="AM52" s="4">
        <f t="shared" si="34"/>
        <v>4818992.1399999997</v>
      </c>
      <c r="AN52" s="96">
        <f t="shared" si="108"/>
        <v>4818992.1400000006</v>
      </c>
      <c r="AO52" s="96">
        <f t="shared" si="109"/>
        <v>0</v>
      </c>
      <c r="AP52" t="s">
        <v>70</v>
      </c>
      <c r="AQ52"/>
      <c r="AR52" s="18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1:80" x14ac:dyDescent="0.25">
      <c r="A53" s="20">
        <v>570</v>
      </c>
      <c r="B53" t="s">
        <v>264</v>
      </c>
      <c r="C53" t="s">
        <v>2</v>
      </c>
      <c r="D53" t="s">
        <v>284</v>
      </c>
      <c r="E53" t="s">
        <v>92</v>
      </c>
      <c r="F53" s="2">
        <v>51611240000</v>
      </c>
      <c r="G53" s="2">
        <v>11535793000</v>
      </c>
      <c r="H53" s="2">
        <v>40075447000</v>
      </c>
      <c r="I53" s="2">
        <v>105144442</v>
      </c>
      <c r="J53" s="2">
        <v>21314858</v>
      </c>
      <c r="K53" s="2">
        <v>83829584</v>
      </c>
      <c r="L53" s="2">
        <v>84499946</v>
      </c>
      <c r="M53" s="2">
        <v>16700540.800000001</v>
      </c>
      <c r="N53" s="92">
        <f t="shared" si="18"/>
        <v>16700540.800000001</v>
      </c>
      <c r="O53" s="92">
        <f t="shared" si="19"/>
        <v>0</v>
      </c>
      <c r="P53" s="2">
        <v>67799405.200000003</v>
      </c>
      <c r="Q53" s="92">
        <f t="shared" si="20"/>
        <v>67799405.200000003</v>
      </c>
      <c r="R53" s="92">
        <f t="shared" si="21"/>
        <v>0</v>
      </c>
      <c r="S53" s="15">
        <v>0.1</v>
      </c>
      <c r="T53" s="2">
        <v>1670054.08</v>
      </c>
      <c r="U53" s="92">
        <f t="shared" si="22"/>
        <v>1670054.08</v>
      </c>
      <c r="V53" s="92">
        <f t="shared" si="23"/>
        <v>0</v>
      </c>
      <c r="W53" s="13">
        <v>0.2</v>
      </c>
      <c r="X53" s="93">
        <f t="shared" si="98"/>
        <v>0.2</v>
      </c>
      <c r="Y53" s="92">
        <f t="shared" si="99"/>
        <v>0</v>
      </c>
      <c r="Z53" s="92">
        <f t="shared" si="100"/>
        <v>13559881.040000001</v>
      </c>
      <c r="AA53" s="15">
        <v>0</v>
      </c>
      <c r="AB53" s="94">
        <f t="shared" si="101"/>
        <v>0</v>
      </c>
      <c r="AC53" s="92">
        <f t="shared" si="102"/>
        <v>0</v>
      </c>
      <c r="AD53" s="92">
        <f t="shared" si="103"/>
        <v>0</v>
      </c>
      <c r="AE53" s="2">
        <v>13559881.039999999</v>
      </c>
      <c r="AF53" s="92">
        <f t="shared" si="104"/>
        <v>13559881.040000001</v>
      </c>
      <c r="AG53" s="92">
        <f t="shared" si="105"/>
        <v>0</v>
      </c>
      <c r="AH53" s="2">
        <v>4000000</v>
      </c>
      <c r="AI53" s="95">
        <f t="shared" si="106"/>
        <v>4000000</v>
      </c>
      <c r="AJ53" s="95">
        <f t="shared" si="107"/>
        <v>0</v>
      </c>
      <c r="AK53" s="4">
        <v>19229935.120000001</v>
      </c>
      <c r="AM53" s="4">
        <f t="shared" si="34"/>
        <v>19229935.120000001</v>
      </c>
      <c r="AN53" s="96">
        <f t="shared" si="108"/>
        <v>19229935.119999997</v>
      </c>
      <c r="AO53" s="96">
        <f t="shared" si="109"/>
        <v>0</v>
      </c>
      <c r="AP53" t="s">
        <v>87</v>
      </c>
      <c r="AQ53"/>
      <c r="AR53" s="18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P53"/>
      <c r="BQ53"/>
      <c r="BR53"/>
      <c r="BS53"/>
      <c r="BT53"/>
      <c r="BU53"/>
      <c r="BV53"/>
      <c r="BW53"/>
      <c r="BX53"/>
      <c r="BY53"/>
      <c r="BZ53"/>
      <c r="CA53"/>
      <c r="CB53"/>
    </row>
    <row r="54" spans="1:80" x14ac:dyDescent="0.25">
      <c r="A54" s="20">
        <v>575</v>
      </c>
      <c r="B54" t="s">
        <v>264</v>
      </c>
      <c r="C54" t="s">
        <v>9</v>
      </c>
      <c r="D54" t="s">
        <v>27</v>
      </c>
      <c r="E54" t="s">
        <v>93</v>
      </c>
      <c r="F54" s="2">
        <v>17936117000</v>
      </c>
      <c r="G54" s="2">
        <v>0</v>
      </c>
      <c r="H54" s="2">
        <v>17936117000</v>
      </c>
      <c r="I54" s="2">
        <v>39543358</v>
      </c>
      <c r="J54" s="2">
        <v>0</v>
      </c>
      <c r="K54" s="2">
        <v>39543358</v>
      </c>
      <c r="L54" s="2">
        <v>32368911.199999999</v>
      </c>
      <c r="M54" s="2">
        <v>0</v>
      </c>
      <c r="N54" s="92">
        <f t="shared" si="18"/>
        <v>0</v>
      </c>
      <c r="O54" s="92">
        <f t="shared" si="19"/>
        <v>0</v>
      </c>
      <c r="P54" s="2">
        <v>32368911.199999999</v>
      </c>
      <c r="Q54" s="92">
        <f t="shared" si="20"/>
        <v>32368911.199999999</v>
      </c>
      <c r="R54" s="92">
        <f t="shared" si="21"/>
        <v>0</v>
      </c>
      <c r="S54" s="15">
        <v>0.1</v>
      </c>
      <c r="T54" s="2">
        <v>0</v>
      </c>
      <c r="U54" s="92">
        <f t="shared" si="22"/>
        <v>0</v>
      </c>
      <c r="V54" s="92">
        <f t="shared" si="23"/>
        <v>0</v>
      </c>
      <c r="W54" s="13">
        <v>0.15</v>
      </c>
      <c r="X54" s="93">
        <f t="shared" si="98"/>
        <v>0.15</v>
      </c>
      <c r="Y54" s="92">
        <f t="shared" si="99"/>
        <v>0</v>
      </c>
      <c r="Z54" s="92">
        <f t="shared" si="100"/>
        <v>4855336.68</v>
      </c>
      <c r="AA54" s="15">
        <v>0</v>
      </c>
      <c r="AB54" s="94">
        <f t="shared" si="101"/>
        <v>0</v>
      </c>
      <c r="AC54" s="92">
        <f t="shared" si="102"/>
        <v>0</v>
      </c>
      <c r="AD54" s="92">
        <f t="shared" si="103"/>
        <v>0</v>
      </c>
      <c r="AE54" s="2">
        <v>4855336.68</v>
      </c>
      <c r="AF54" s="92">
        <f t="shared" si="104"/>
        <v>4855336.68</v>
      </c>
      <c r="AG54" s="92">
        <f t="shared" si="105"/>
        <v>0</v>
      </c>
      <c r="AH54" s="2">
        <v>3000000</v>
      </c>
      <c r="AI54" s="95">
        <f t="shared" si="106"/>
        <v>3000000</v>
      </c>
      <c r="AJ54" s="95">
        <f t="shared" si="107"/>
        <v>0</v>
      </c>
      <c r="AK54" s="18">
        <v>7855336.6799999997</v>
      </c>
      <c r="AL54" s="18"/>
      <c r="AM54" s="4">
        <f t="shared" si="34"/>
        <v>7855336.6799999997</v>
      </c>
      <c r="AN54" s="96">
        <f t="shared" si="108"/>
        <v>7855336.6799999997</v>
      </c>
      <c r="AO54" s="96">
        <f t="shared" si="109"/>
        <v>0</v>
      </c>
      <c r="AP54" t="s">
        <v>28</v>
      </c>
      <c r="AQ54"/>
      <c r="AR54" s="18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P54"/>
      <c r="BQ54"/>
      <c r="BR54"/>
      <c r="BS54"/>
      <c r="BT54"/>
      <c r="BU54"/>
      <c r="BV54"/>
      <c r="BW54"/>
      <c r="BX54"/>
      <c r="BY54"/>
      <c r="BZ54"/>
      <c r="CA54"/>
      <c r="CB54"/>
    </row>
    <row r="55" spans="1:80" x14ac:dyDescent="0.25">
      <c r="A55" s="20">
        <v>590</v>
      </c>
      <c r="B55" t="s">
        <v>264</v>
      </c>
      <c r="C55" t="s">
        <v>2</v>
      </c>
      <c r="D55" t="s">
        <v>283</v>
      </c>
      <c r="E55" t="s">
        <v>94</v>
      </c>
      <c r="F55" s="2">
        <v>26968653000</v>
      </c>
      <c r="G55" s="2">
        <v>5457875000</v>
      </c>
      <c r="H55" s="2">
        <v>21510778000</v>
      </c>
      <c r="I55" s="2">
        <v>47160447</v>
      </c>
      <c r="J55" s="2">
        <v>11532760</v>
      </c>
      <c r="K55" s="2">
        <v>35627687</v>
      </c>
      <c r="L55" s="2">
        <v>36372985.799999997</v>
      </c>
      <c r="M55" s="2">
        <v>9349610</v>
      </c>
      <c r="N55" s="92">
        <f t="shared" si="18"/>
        <v>9349610</v>
      </c>
      <c r="O55" s="92">
        <f t="shared" si="19"/>
        <v>0</v>
      </c>
      <c r="P55" s="2">
        <v>27023375.800000001</v>
      </c>
      <c r="Q55" s="92">
        <f t="shared" si="20"/>
        <v>27023375.800000001</v>
      </c>
      <c r="R55" s="92">
        <f t="shared" si="21"/>
        <v>0</v>
      </c>
      <c r="S55" s="15">
        <v>0.1</v>
      </c>
      <c r="T55" s="2">
        <v>934961</v>
      </c>
      <c r="U55" s="92">
        <f t="shared" si="22"/>
        <v>934961</v>
      </c>
      <c r="V55" s="92">
        <f t="shared" si="23"/>
        <v>0</v>
      </c>
      <c r="W55" s="13">
        <v>0.15</v>
      </c>
      <c r="X55" s="93">
        <f t="shared" si="98"/>
        <v>0.15</v>
      </c>
      <c r="Y55" s="92">
        <f t="shared" si="99"/>
        <v>0</v>
      </c>
      <c r="Z55" s="92">
        <f t="shared" si="100"/>
        <v>4053506.37</v>
      </c>
      <c r="AA55" s="15">
        <v>0</v>
      </c>
      <c r="AB55" s="94">
        <f t="shared" si="101"/>
        <v>0</v>
      </c>
      <c r="AC55" s="92">
        <f t="shared" si="102"/>
        <v>0</v>
      </c>
      <c r="AD55" s="92">
        <f t="shared" si="103"/>
        <v>0</v>
      </c>
      <c r="AE55" s="2">
        <v>4053506.37</v>
      </c>
      <c r="AF55" s="92">
        <f t="shared" si="104"/>
        <v>4053506.37</v>
      </c>
      <c r="AG55" s="92">
        <f t="shared" si="105"/>
        <v>0</v>
      </c>
      <c r="AH55" s="2">
        <v>3000000</v>
      </c>
      <c r="AI55" s="95">
        <f t="shared" si="106"/>
        <v>3000000</v>
      </c>
      <c r="AJ55" s="95">
        <f t="shared" si="107"/>
        <v>0</v>
      </c>
      <c r="AK55" s="4">
        <v>7988467.3700000001</v>
      </c>
      <c r="AM55" s="4">
        <f t="shared" si="34"/>
        <v>7988467.3700000001</v>
      </c>
      <c r="AN55" s="96">
        <f t="shared" si="108"/>
        <v>7988467.3700000001</v>
      </c>
      <c r="AO55" s="96">
        <f t="shared" si="109"/>
        <v>0</v>
      </c>
      <c r="AP55" t="s">
        <v>43</v>
      </c>
      <c r="AQ55"/>
      <c r="AR55" s="18"/>
      <c r="AS55" s="18"/>
      <c r="AT55" s="18"/>
      <c r="AU55" s="18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P55"/>
      <c r="BQ55"/>
      <c r="BR55"/>
      <c r="BS55"/>
      <c r="BT55"/>
      <c r="BU55"/>
      <c r="BV55"/>
      <c r="BW55"/>
      <c r="BX55"/>
      <c r="BY55"/>
      <c r="BZ55"/>
      <c r="CA55"/>
      <c r="CB55"/>
    </row>
    <row r="56" spans="1:80" x14ac:dyDescent="0.25">
      <c r="A56" s="20">
        <v>602</v>
      </c>
      <c r="B56" t="s">
        <v>264</v>
      </c>
      <c r="C56" t="s">
        <v>2</v>
      </c>
      <c r="D56" t="s">
        <v>8</v>
      </c>
      <c r="E56" t="s">
        <v>96</v>
      </c>
      <c r="F56" s="2">
        <v>19812338000</v>
      </c>
      <c r="G56" s="2">
        <v>0</v>
      </c>
      <c r="H56" s="2">
        <v>19812338000</v>
      </c>
      <c r="I56" s="2">
        <v>44484757</v>
      </c>
      <c r="J56" s="2">
        <v>0</v>
      </c>
      <c r="K56" s="2">
        <v>44484757</v>
      </c>
      <c r="L56" s="2">
        <v>36559821.799999997</v>
      </c>
      <c r="M56" s="2">
        <v>0</v>
      </c>
      <c r="N56" s="92">
        <f t="shared" si="18"/>
        <v>0</v>
      </c>
      <c r="O56" s="92">
        <f t="shared" si="19"/>
        <v>0</v>
      </c>
      <c r="P56" s="2">
        <v>36559821.799999997</v>
      </c>
      <c r="Q56" s="92">
        <f t="shared" si="20"/>
        <v>36559821.799999997</v>
      </c>
      <c r="R56" s="92">
        <f t="shared" si="21"/>
        <v>0</v>
      </c>
      <c r="S56" s="15">
        <v>0.1</v>
      </c>
      <c r="T56" s="2">
        <v>0</v>
      </c>
      <c r="U56" s="92">
        <f t="shared" si="22"/>
        <v>0</v>
      </c>
      <c r="V56" s="92">
        <f t="shared" si="23"/>
        <v>0</v>
      </c>
      <c r="W56" s="13">
        <v>0.15</v>
      </c>
      <c r="X56" s="93">
        <f t="shared" si="98"/>
        <v>0.15</v>
      </c>
      <c r="Y56" s="92">
        <f t="shared" si="99"/>
        <v>0</v>
      </c>
      <c r="Z56" s="92">
        <f t="shared" si="100"/>
        <v>5483973.2699999996</v>
      </c>
      <c r="AA56" s="15">
        <v>0</v>
      </c>
      <c r="AB56" s="94">
        <f t="shared" si="101"/>
        <v>0</v>
      </c>
      <c r="AC56" s="92">
        <f t="shared" si="102"/>
        <v>0</v>
      </c>
      <c r="AD56" s="92">
        <f t="shared" si="103"/>
        <v>0</v>
      </c>
      <c r="AE56" s="2">
        <v>5483973.2699999996</v>
      </c>
      <c r="AF56" s="92">
        <f t="shared" si="104"/>
        <v>5483973.2699999996</v>
      </c>
      <c r="AG56" s="92">
        <f t="shared" si="105"/>
        <v>0</v>
      </c>
      <c r="AH56" s="2">
        <v>3000000</v>
      </c>
      <c r="AI56" s="95">
        <f t="shared" si="106"/>
        <v>3000000</v>
      </c>
      <c r="AJ56" s="95">
        <f t="shared" si="107"/>
        <v>0</v>
      </c>
      <c r="AK56" s="4">
        <v>8483973.2699999996</v>
      </c>
      <c r="AM56" s="4">
        <f t="shared" si="34"/>
        <v>8483973.2699999996</v>
      </c>
      <c r="AN56" s="96">
        <f t="shared" si="108"/>
        <v>8483973.2699999996</v>
      </c>
      <c r="AO56" s="96">
        <f t="shared" si="109"/>
        <v>0</v>
      </c>
      <c r="AP56" t="s">
        <v>38</v>
      </c>
      <c r="AQ56"/>
      <c r="AR56" s="18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1:80" x14ac:dyDescent="0.25">
      <c r="A57" s="20">
        <v>603</v>
      </c>
      <c r="B57" t="s">
        <v>264</v>
      </c>
      <c r="C57" t="s">
        <v>2</v>
      </c>
      <c r="D57" t="s">
        <v>8</v>
      </c>
      <c r="E57" t="s">
        <v>97</v>
      </c>
      <c r="F57" s="2">
        <v>14298845000</v>
      </c>
      <c r="G57" s="2">
        <v>1536210000</v>
      </c>
      <c r="H57" s="2">
        <v>12762635000</v>
      </c>
      <c r="I57" s="2">
        <v>28918801</v>
      </c>
      <c r="J57" s="2">
        <v>3762588</v>
      </c>
      <c r="K57" s="2">
        <v>25156213</v>
      </c>
      <c r="L57" s="2">
        <v>23199263</v>
      </c>
      <c r="M57" s="2">
        <v>3148104</v>
      </c>
      <c r="N57" s="92">
        <f t="shared" si="18"/>
        <v>3148104</v>
      </c>
      <c r="O57" s="92">
        <f t="shared" si="19"/>
        <v>0</v>
      </c>
      <c r="P57" s="2">
        <v>20051159</v>
      </c>
      <c r="Q57" s="92">
        <f t="shared" si="20"/>
        <v>20051159</v>
      </c>
      <c r="R57" s="92">
        <f t="shared" si="21"/>
        <v>0</v>
      </c>
      <c r="S57" s="15">
        <v>0.1</v>
      </c>
      <c r="T57" s="2">
        <v>314810.40000000002</v>
      </c>
      <c r="U57" s="92">
        <f t="shared" si="22"/>
        <v>314810.40000000002</v>
      </c>
      <c r="V57" s="92">
        <f t="shared" si="23"/>
        <v>0</v>
      </c>
      <c r="W57" s="13">
        <v>0.1</v>
      </c>
      <c r="X57" s="93">
        <f t="shared" si="98"/>
        <v>0.1</v>
      </c>
      <c r="Y57" s="92">
        <f t="shared" si="99"/>
        <v>0</v>
      </c>
      <c r="Z57" s="92">
        <f t="shared" si="100"/>
        <v>2005115.9000000001</v>
      </c>
      <c r="AA57" s="15">
        <v>0</v>
      </c>
      <c r="AB57" s="94">
        <f t="shared" si="101"/>
        <v>0</v>
      </c>
      <c r="AC57" s="92">
        <f t="shared" si="102"/>
        <v>0</v>
      </c>
      <c r="AD57" s="92">
        <f t="shared" si="103"/>
        <v>0</v>
      </c>
      <c r="AE57" s="2">
        <v>2005115.9</v>
      </c>
      <c r="AF57" s="92">
        <f t="shared" si="104"/>
        <v>2005115.9000000001</v>
      </c>
      <c r="AG57" s="92">
        <f t="shared" si="105"/>
        <v>0</v>
      </c>
      <c r="AH57" s="2">
        <v>2000000</v>
      </c>
      <c r="AI57" s="95">
        <f t="shared" si="106"/>
        <v>2000000</v>
      </c>
      <c r="AJ57" s="95">
        <f t="shared" si="107"/>
        <v>0</v>
      </c>
      <c r="AK57" s="4">
        <v>4319926.3</v>
      </c>
      <c r="AM57" s="4">
        <f t="shared" si="34"/>
        <v>4319926.3</v>
      </c>
      <c r="AN57" s="96">
        <f t="shared" si="108"/>
        <v>4319926.3000000007</v>
      </c>
      <c r="AO57" s="96">
        <f t="shared" si="109"/>
        <v>0</v>
      </c>
      <c r="AP57" t="s">
        <v>33</v>
      </c>
      <c r="AQ57"/>
      <c r="AR57" s="18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P57"/>
      <c r="BQ57"/>
      <c r="BR57"/>
      <c r="BS57"/>
      <c r="BT57"/>
      <c r="BU57"/>
      <c r="BV57"/>
      <c r="BW57"/>
      <c r="BX57"/>
      <c r="BY57"/>
      <c r="BZ57"/>
      <c r="CA57"/>
      <c r="CB57"/>
    </row>
    <row r="58" spans="1:80" x14ac:dyDescent="0.25">
      <c r="A58" s="20">
        <v>609</v>
      </c>
      <c r="B58" t="s">
        <v>264</v>
      </c>
      <c r="C58" t="s">
        <v>9</v>
      </c>
      <c r="D58" t="s">
        <v>367</v>
      </c>
      <c r="E58" t="s">
        <v>98</v>
      </c>
      <c r="F58" s="2">
        <v>12772678000</v>
      </c>
      <c r="G58" s="2">
        <v>0</v>
      </c>
      <c r="H58" s="2">
        <v>12772678000</v>
      </c>
      <c r="I58" s="2">
        <v>24447244</v>
      </c>
      <c r="J58" s="2">
        <v>0</v>
      </c>
      <c r="K58" s="2">
        <v>24447244</v>
      </c>
      <c r="L58" s="2">
        <v>19338172.800000001</v>
      </c>
      <c r="M58" s="2">
        <v>0</v>
      </c>
      <c r="N58" s="92">
        <f t="shared" si="18"/>
        <v>0</v>
      </c>
      <c r="O58" s="92">
        <f t="shared" si="19"/>
        <v>0</v>
      </c>
      <c r="P58" s="2">
        <v>19338172.800000001</v>
      </c>
      <c r="Q58" s="92">
        <f t="shared" si="20"/>
        <v>19338172.800000001</v>
      </c>
      <c r="R58" s="92">
        <f t="shared" si="21"/>
        <v>0</v>
      </c>
      <c r="S58" s="15">
        <v>0.1</v>
      </c>
      <c r="T58" s="2">
        <v>0</v>
      </c>
      <c r="U58" s="92">
        <f t="shared" si="22"/>
        <v>0</v>
      </c>
      <c r="V58" s="92">
        <f t="shared" si="23"/>
        <v>0</v>
      </c>
      <c r="W58" s="13">
        <v>0.1</v>
      </c>
      <c r="X58" s="93">
        <f t="shared" si="98"/>
        <v>0.1</v>
      </c>
      <c r="Y58" s="92">
        <f t="shared" si="99"/>
        <v>0</v>
      </c>
      <c r="Z58" s="92">
        <f t="shared" si="100"/>
        <v>1933817.2800000003</v>
      </c>
      <c r="AA58" s="15">
        <v>0</v>
      </c>
      <c r="AB58" s="94">
        <f t="shared" si="101"/>
        <v>0</v>
      </c>
      <c r="AC58" s="92">
        <f t="shared" si="102"/>
        <v>0</v>
      </c>
      <c r="AD58" s="92">
        <f t="shared" si="103"/>
        <v>0</v>
      </c>
      <c r="AE58" s="2">
        <v>1933817.28</v>
      </c>
      <c r="AF58" s="92">
        <f t="shared" si="104"/>
        <v>1933817.2800000003</v>
      </c>
      <c r="AG58" s="92">
        <f t="shared" si="105"/>
        <v>0</v>
      </c>
      <c r="AH58" s="2">
        <v>1000000</v>
      </c>
      <c r="AI58" s="95">
        <f t="shared" si="106"/>
        <v>1000000</v>
      </c>
      <c r="AJ58" s="95">
        <f t="shared" si="107"/>
        <v>0</v>
      </c>
      <c r="AK58" s="4">
        <v>2933817.28</v>
      </c>
      <c r="AM58" s="4">
        <f t="shared" si="34"/>
        <v>2933817.28</v>
      </c>
      <c r="AN58" s="96">
        <f t="shared" si="108"/>
        <v>2933817.2800000003</v>
      </c>
      <c r="AO58" s="96">
        <f t="shared" si="109"/>
        <v>0</v>
      </c>
      <c r="AP58" t="s">
        <v>63</v>
      </c>
      <c r="AQ58"/>
      <c r="AR58" s="1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P58"/>
      <c r="BQ58"/>
      <c r="BR58"/>
      <c r="BS58"/>
      <c r="BT58"/>
      <c r="BU58"/>
      <c r="BV58"/>
      <c r="BW58"/>
      <c r="BX58"/>
      <c r="BY58"/>
      <c r="BZ58"/>
      <c r="CA58"/>
      <c r="CB58"/>
    </row>
    <row r="59" spans="1:80" x14ac:dyDescent="0.25">
      <c r="A59" s="20">
        <v>612</v>
      </c>
      <c r="B59" t="s">
        <v>264</v>
      </c>
      <c r="C59" t="s">
        <v>9</v>
      </c>
      <c r="D59" t="s">
        <v>27</v>
      </c>
      <c r="E59" t="s">
        <v>99</v>
      </c>
      <c r="F59" s="2">
        <v>7483985000</v>
      </c>
      <c r="G59" s="2">
        <v>0</v>
      </c>
      <c r="H59" s="2">
        <v>7483985000</v>
      </c>
      <c r="I59" s="2">
        <v>21365129</v>
      </c>
      <c r="J59" s="2">
        <v>0</v>
      </c>
      <c r="K59" s="2">
        <v>21365129</v>
      </c>
      <c r="L59" s="2">
        <v>18371535</v>
      </c>
      <c r="M59" s="2">
        <v>0</v>
      </c>
      <c r="N59" s="92">
        <f t="shared" si="18"/>
        <v>0</v>
      </c>
      <c r="O59" s="92">
        <f t="shared" si="19"/>
        <v>0</v>
      </c>
      <c r="P59" s="2">
        <v>18371535</v>
      </c>
      <c r="Q59" s="92">
        <f t="shared" si="20"/>
        <v>18371535</v>
      </c>
      <c r="R59" s="92">
        <f t="shared" si="21"/>
        <v>0</v>
      </c>
      <c r="S59" s="15">
        <v>0.1</v>
      </c>
      <c r="T59" s="2">
        <v>0</v>
      </c>
      <c r="U59" s="92">
        <f t="shared" si="22"/>
        <v>0</v>
      </c>
      <c r="V59" s="92">
        <f t="shared" si="23"/>
        <v>0</v>
      </c>
      <c r="W59" s="13">
        <v>0.1</v>
      </c>
      <c r="X59" s="93">
        <f t="shared" si="98"/>
        <v>0.1</v>
      </c>
      <c r="Y59" s="92">
        <f t="shared" si="99"/>
        <v>0</v>
      </c>
      <c r="Z59" s="92">
        <f t="shared" si="100"/>
        <v>1837153.5</v>
      </c>
      <c r="AA59" s="15">
        <v>0</v>
      </c>
      <c r="AB59" s="94">
        <f t="shared" si="101"/>
        <v>0</v>
      </c>
      <c r="AC59" s="92">
        <f t="shared" si="102"/>
        <v>0</v>
      </c>
      <c r="AD59" s="92">
        <f t="shared" si="103"/>
        <v>0</v>
      </c>
      <c r="AE59" s="2">
        <v>1837153.5</v>
      </c>
      <c r="AF59" s="92">
        <f t="shared" si="104"/>
        <v>1837153.5</v>
      </c>
      <c r="AG59" s="92">
        <f t="shared" si="105"/>
        <v>0</v>
      </c>
      <c r="AH59" s="2">
        <v>1000000</v>
      </c>
      <c r="AI59" s="95">
        <f t="shared" si="106"/>
        <v>1000000</v>
      </c>
      <c r="AJ59" s="95">
        <f t="shared" si="107"/>
        <v>0</v>
      </c>
      <c r="AK59" s="4">
        <v>2837153.5</v>
      </c>
      <c r="AM59" s="4">
        <f t="shared" si="34"/>
        <v>2837153.5</v>
      </c>
      <c r="AN59" s="96">
        <f t="shared" si="108"/>
        <v>2837153.5</v>
      </c>
      <c r="AO59" s="96">
        <f t="shared" si="109"/>
        <v>0</v>
      </c>
      <c r="AP59" t="s">
        <v>32</v>
      </c>
      <c r="AQ59"/>
      <c r="AR59" s="18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P59"/>
      <c r="BQ59"/>
      <c r="BR59"/>
      <c r="BS59"/>
      <c r="BT59"/>
      <c r="BU59"/>
      <c r="BV59"/>
      <c r="BW59"/>
      <c r="BX59"/>
      <c r="BY59"/>
      <c r="BZ59"/>
      <c r="CA59"/>
      <c r="CB59"/>
    </row>
    <row r="60" spans="1:80" x14ac:dyDescent="0.25">
      <c r="A60" s="20">
        <v>618</v>
      </c>
      <c r="B60" t="s">
        <v>263</v>
      </c>
      <c r="C60" t="s">
        <v>2</v>
      </c>
      <c r="D60" t="s">
        <v>8</v>
      </c>
      <c r="E60" t="s">
        <v>100</v>
      </c>
      <c r="F60" s="2">
        <v>39064195000</v>
      </c>
      <c r="G60" s="2">
        <v>0</v>
      </c>
      <c r="H60" s="2">
        <v>39064195000</v>
      </c>
      <c r="I60" s="2">
        <v>58596323</v>
      </c>
      <c r="J60" s="2">
        <v>0</v>
      </c>
      <c r="K60" s="2">
        <v>58596323</v>
      </c>
      <c r="L60" s="2">
        <v>42970645</v>
      </c>
      <c r="M60" s="2">
        <v>0</v>
      </c>
      <c r="N60" s="92">
        <f t="shared" si="18"/>
        <v>0</v>
      </c>
      <c r="O60" s="92">
        <f t="shared" si="19"/>
        <v>0</v>
      </c>
      <c r="P60" s="2">
        <v>42970645</v>
      </c>
      <c r="Q60" s="92">
        <f t="shared" si="20"/>
        <v>42970645</v>
      </c>
      <c r="R60" s="92">
        <f t="shared" si="21"/>
        <v>0</v>
      </c>
      <c r="S60" s="15">
        <v>0.1</v>
      </c>
      <c r="T60" s="2">
        <v>0</v>
      </c>
      <c r="U60" s="92">
        <f t="shared" si="22"/>
        <v>0</v>
      </c>
      <c r="V60" s="92">
        <f t="shared" si="23"/>
        <v>0</v>
      </c>
      <c r="W60" s="13">
        <v>0.3</v>
      </c>
      <c r="X60" s="13"/>
      <c r="Y60" s="13"/>
      <c r="Z60" s="97">
        <f>IF(L60&lt;150000000,P60,IF(AND(L60&gt;150000000,P60&gt;150000000),150000000,P60))*30%</f>
        <v>12891193.5</v>
      </c>
      <c r="AA60" s="15">
        <v>0</v>
      </c>
      <c r="AB60" s="98">
        <f t="shared" si="101"/>
        <v>0</v>
      </c>
      <c r="AC60" s="97">
        <f t="shared" si="102"/>
        <v>0</v>
      </c>
      <c r="AD60" s="97">
        <f t="shared" si="103"/>
        <v>0</v>
      </c>
      <c r="AE60" s="2">
        <v>12891193.5</v>
      </c>
      <c r="AF60" s="97">
        <f t="shared" si="104"/>
        <v>12891193.5</v>
      </c>
      <c r="AG60" s="97">
        <f t="shared" si="105"/>
        <v>0</v>
      </c>
      <c r="AH60" s="2">
        <v>0</v>
      </c>
      <c r="AI60" s="2"/>
      <c r="AJ60" s="2"/>
      <c r="AK60" s="4">
        <v>12891193.5</v>
      </c>
      <c r="AM60" s="4">
        <f t="shared" si="34"/>
        <v>12891193.5</v>
      </c>
      <c r="AN60" s="96">
        <f t="shared" si="108"/>
        <v>12891193.5</v>
      </c>
      <c r="AO60" s="96">
        <f t="shared" si="109"/>
        <v>0</v>
      </c>
      <c r="AP60" t="s">
        <v>33</v>
      </c>
      <c r="AQ60"/>
      <c r="AR60" s="18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P60"/>
      <c r="BQ60"/>
      <c r="BR60"/>
      <c r="BS60"/>
      <c r="BT60"/>
      <c r="BU60"/>
      <c r="BV60"/>
      <c r="BW60"/>
      <c r="BX60"/>
      <c r="BY60"/>
      <c r="BZ60"/>
      <c r="CA60"/>
      <c r="CB60"/>
    </row>
    <row r="61" spans="1:80" x14ac:dyDescent="0.25">
      <c r="A61" s="20">
        <v>631</v>
      </c>
      <c r="B61" t="s">
        <v>264</v>
      </c>
      <c r="C61" t="s">
        <v>2</v>
      </c>
      <c r="D61" t="s">
        <v>8</v>
      </c>
      <c r="E61" t="s">
        <v>101</v>
      </c>
      <c r="F61" s="2">
        <v>17486227000</v>
      </c>
      <c r="G61" s="2">
        <v>4083340000</v>
      </c>
      <c r="H61" s="2">
        <v>13402887000</v>
      </c>
      <c r="I61" s="2">
        <v>37159195</v>
      </c>
      <c r="J61" s="2">
        <v>6125020</v>
      </c>
      <c r="K61" s="2">
        <v>31034175</v>
      </c>
      <c r="L61" s="2">
        <v>30164704.199999999</v>
      </c>
      <c r="M61" s="2">
        <v>4491684</v>
      </c>
      <c r="N61" s="92">
        <f t="shared" si="18"/>
        <v>4491684</v>
      </c>
      <c r="O61" s="92">
        <f t="shared" si="19"/>
        <v>0</v>
      </c>
      <c r="P61" s="2">
        <v>25673020.199999999</v>
      </c>
      <c r="Q61" s="92">
        <f t="shared" si="20"/>
        <v>25673020.199999999</v>
      </c>
      <c r="R61" s="92">
        <f t="shared" si="21"/>
        <v>0</v>
      </c>
      <c r="S61" s="15">
        <v>0.1</v>
      </c>
      <c r="T61" s="2">
        <v>449168.4</v>
      </c>
      <c r="U61" s="92">
        <f t="shared" si="22"/>
        <v>449168.4</v>
      </c>
      <c r="V61" s="92">
        <f t="shared" si="23"/>
        <v>0</v>
      </c>
      <c r="W61" s="13">
        <v>0.15</v>
      </c>
      <c r="X61" s="93">
        <f t="shared" ref="X61:X62" si="110">IF(L61&lt;15000000,0%,IF(AND(15000000&lt;=L61,L61&lt;30000000),10%,IF(AND(30000000&lt;=L61,L61&lt;60000000),15%,IF(AND(60000000&lt;=L61,L61&lt;100000000),20%,25%))))</f>
        <v>0.15</v>
      </c>
      <c r="Y61" s="92">
        <f t="shared" ref="Y61:Y62" si="111">+X61-W61</f>
        <v>0</v>
      </c>
      <c r="Z61" s="92">
        <f t="shared" ref="Z61:Z62" si="112">IF(L61&lt;150000000,P61,IF(AND(L61&gt;150000000,P61&gt;150000000),150000000,P61))*X61</f>
        <v>3850953.03</v>
      </c>
      <c r="AA61" s="15">
        <v>0</v>
      </c>
      <c r="AB61" s="94">
        <f t="shared" ref="AB61:AB63" si="113">IF(L61&lt;150000000,0%,IF(AND(150000000&lt;=L61,L61&lt;230000000),40%,IF(AND(230000000&lt;=L61,L61&lt;300000000),45%,50%)))</f>
        <v>0</v>
      </c>
      <c r="AC61" s="92">
        <f t="shared" ref="AC61:AC63" si="114">+AB61-AA61</f>
        <v>0</v>
      </c>
      <c r="AD61" s="92">
        <f t="shared" ref="AD61:AD63" si="115">IF(P61-150000000&lt;0,0,(P61-150000000))*AB61</f>
        <v>0</v>
      </c>
      <c r="AE61" s="2">
        <v>3850953.03</v>
      </c>
      <c r="AF61" s="92">
        <f t="shared" ref="AF61:AF63" si="116">+AD61+Z61</f>
        <v>3850953.03</v>
      </c>
      <c r="AG61" s="92">
        <f t="shared" ref="AG61:AG63" si="117">+AF61-AE61</f>
        <v>0</v>
      </c>
      <c r="AH61" s="2">
        <v>3000000</v>
      </c>
      <c r="AI61" s="95">
        <f t="shared" ref="AI61:AI62" si="118">IF(L61&lt;15000000,0,IF(AND(15000000&lt;=L61,L61&lt;20000000),1000000,IF(AND(20000000&lt;=L61,L61&lt;30000000),2000000,IF(AND(30000000&lt;=L61,L61&lt;60000000),3000000,IF(AND(60000000&lt;=L61,L61&lt;100000000),4000000,IF(AND(100000000&lt;=L61,L61&lt;150000000),5000000,IF(AND(150000000&lt;=L61,L61&lt;230000000),6000000,7000000)))))))</f>
        <v>3000000</v>
      </c>
      <c r="AJ61" s="95">
        <f t="shared" ref="AJ61:AJ62" si="119">+AI61-AH61</f>
        <v>0</v>
      </c>
      <c r="AK61" s="4">
        <v>7300121.4299999997</v>
      </c>
      <c r="AM61" s="4">
        <f t="shared" si="34"/>
        <v>7300121.4299999997</v>
      </c>
      <c r="AN61" s="96">
        <f t="shared" ref="AN61:AN63" si="120">SUM(AL61,AI61,AF61,U61)</f>
        <v>7300121.4299999997</v>
      </c>
      <c r="AO61" s="96">
        <f t="shared" ref="AO61:AO63" si="121">+AN61-AM61</f>
        <v>0</v>
      </c>
      <c r="AP61" t="s">
        <v>42</v>
      </c>
      <c r="AQ61"/>
      <c r="AR61" s="18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P61"/>
      <c r="BQ61"/>
      <c r="BR61"/>
      <c r="BS61"/>
      <c r="BT61"/>
      <c r="BU61"/>
      <c r="BV61"/>
      <c r="BW61"/>
      <c r="BX61"/>
      <c r="BY61"/>
      <c r="BZ61"/>
      <c r="CA61"/>
      <c r="CB61"/>
    </row>
    <row r="62" spans="1:80" x14ac:dyDescent="0.25">
      <c r="A62" s="20">
        <v>634</v>
      </c>
      <c r="B62" t="s">
        <v>264</v>
      </c>
      <c r="C62" t="s">
        <v>9</v>
      </c>
      <c r="D62" t="s">
        <v>367</v>
      </c>
      <c r="E62" t="s">
        <v>102</v>
      </c>
      <c r="F62" s="2">
        <v>6234853000</v>
      </c>
      <c r="G62" s="2">
        <v>0</v>
      </c>
      <c r="H62" s="2">
        <v>6234853000</v>
      </c>
      <c r="I62" s="2">
        <v>18173114</v>
      </c>
      <c r="J62" s="2">
        <v>0</v>
      </c>
      <c r="K62" s="2">
        <v>18173114</v>
      </c>
      <c r="L62" s="2">
        <v>15679172.800000001</v>
      </c>
      <c r="M62" s="2">
        <v>0</v>
      </c>
      <c r="N62" s="92">
        <f t="shared" si="18"/>
        <v>0</v>
      </c>
      <c r="O62" s="92">
        <f t="shared" si="19"/>
        <v>0</v>
      </c>
      <c r="P62" s="2">
        <v>15679172.800000001</v>
      </c>
      <c r="Q62" s="92">
        <f t="shared" si="20"/>
        <v>15679172.800000001</v>
      </c>
      <c r="R62" s="92">
        <f t="shared" si="21"/>
        <v>0</v>
      </c>
      <c r="S62" s="15">
        <v>0.1</v>
      </c>
      <c r="T62" s="2">
        <v>0</v>
      </c>
      <c r="U62" s="92">
        <f t="shared" si="22"/>
        <v>0</v>
      </c>
      <c r="V62" s="92">
        <f t="shared" si="23"/>
        <v>0</v>
      </c>
      <c r="W62" s="13">
        <v>0.1</v>
      </c>
      <c r="X62" s="93">
        <f t="shared" si="110"/>
        <v>0.1</v>
      </c>
      <c r="Y62" s="92">
        <f t="shared" si="111"/>
        <v>0</v>
      </c>
      <c r="Z62" s="92">
        <f t="shared" si="112"/>
        <v>1567917.2800000003</v>
      </c>
      <c r="AA62" s="15">
        <v>0</v>
      </c>
      <c r="AB62" s="94">
        <f t="shared" si="113"/>
        <v>0</v>
      </c>
      <c r="AC62" s="92">
        <f t="shared" si="114"/>
        <v>0</v>
      </c>
      <c r="AD62" s="92">
        <f t="shared" si="115"/>
        <v>0</v>
      </c>
      <c r="AE62" s="2">
        <v>1567917.28</v>
      </c>
      <c r="AF62" s="92">
        <f t="shared" si="116"/>
        <v>1567917.2800000003</v>
      </c>
      <c r="AG62" s="92">
        <f t="shared" si="117"/>
        <v>0</v>
      </c>
      <c r="AH62" s="2">
        <v>1000000</v>
      </c>
      <c r="AI62" s="95">
        <f t="shared" si="118"/>
        <v>1000000</v>
      </c>
      <c r="AJ62" s="95">
        <f t="shared" si="119"/>
        <v>0</v>
      </c>
      <c r="AK62" s="4">
        <v>2567917.2799999998</v>
      </c>
      <c r="AM62" s="4">
        <f t="shared" si="34"/>
        <v>2567917.2799999998</v>
      </c>
      <c r="AN62" s="96">
        <f t="shared" si="120"/>
        <v>2567917.2800000003</v>
      </c>
      <c r="AO62" s="96">
        <f t="shared" si="121"/>
        <v>0</v>
      </c>
      <c r="AP62" t="s">
        <v>35</v>
      </c>
      <c r="AQ62"/>
      <c r="AR62" s="18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P62"/>
      <c r="BQ62"/>
      <c r="BR62"/>
      <c r="BS62"/>
      <c r="BT62"/>
      <c r="BU62"/>
      <c r="BV62"/>
      <c r="BW62"/>
      <c r="BX62"/>
      <c r="BY62"/>
      <c r="BZ62"/>
      <c r="CA62"/>
      <c r="CB62"/>
    </row>
    <row r="63" spans="1:80" x14ac:dyDescent="0.25">
      <c r="A63" s="20">
        <v>642</v>
      </c>
      <c r="B63" t="s">
        <v>263</v>
      </c>
      <c r="C63" t="s">
        <v>9</v>
      </c>
      <c r="D63" t="s">
        <v>367</v>
      </c>
      <c r="E63" t="s">
        <v>103</v>
      </c>
      <c r="F63" s="2">
        <v>1034105000</v>
      </c>
      <c r="G63" s="2">
        <v>0</v>
      </c>
      <c r="H63" s="2">
        <v>1034105000</v>
      </c>
      <c r="I63" s="2">
        <v>3353047</v>
      </c>
      <c r="J63" s="2">
        <v>0</v>
      </c>
      <c r="K63" s="2">
        <v>3353047</v>
      </c>
      <c r="L63" s="2">
        <v>2939405</v>
      </c>
      <c r="M63" s="2">
        <v>0</v>
      </c>
      <c r="N63" s="92">
        <f t="shared" si="18"/>
        <v>0</v>
      </c>
      <c r="O63" s="92">
        <f t="shared" si="19"/>
        <v>0</v>
      </c>
      <c r="P63" s="2">
        <v>2939405</v>
      </c>
      <c r="Q63" s="92">
        <f t="shared" si="20"/>
        <v>2939405</v>
      </c>
      <c r="R63" s="92">
        <f t="shared" si="21"/>
        <v>0</v>
      </c>
      <c r="S63" s="15">
        <v>0.1</v>
      </c>
      <c r="T63" s="2">
        <v>0</v>
      </c>
      <c r="U63" s="92">
        <f t="shared" si="22"/>
        <v>0</v>
      </c>
      <c r="V63" s="92">
        <f t="shared" si="23"/>
        <v>0</v>
      </c>
      <c r="W63" s="13">
        <v>0.3</v>
      </c>
      <c r="X63" s="13"/>
      <c r="Y63" s="13"/>
      <c r="Z63" s="97">
        <f>IF(L63&lt;150000000,P63,IF(AND(L63&gt;150000000,P63&gt;150000000),150000000,P63))*30%</f>
        <v>881821.5</v>
      </c>
      <c r="AA63" s="15">
        <v>0</v>
      </c>
      <c r="AB63" s="98">
        <f t="shared" si="113"/>
        <v>0</v>
      </c>
      <c r="AC63" s="97">
        <f t="shared" si="114"/>
        <v>0</v>
      </c>
      <c r="AD63" s="97">
        <f t="shared" si="115"/>
        <v>0</v>
      </c>
      <c r="AE63" s="2">
        <v>881821.5</v>
      </c>
      <c r="AF63" s="97">
        <f t="shared" si="116"/>
        <v>881821.5</v>
      </c>
      <c r="AG63" s="97">
        <f t="shared" si="117"/>
        <v>0</v>
      </c>
      <c r="AH63" s="2">
        <v>0</v>
      </c>
      <c r="AI63" s="2"/>
      <c r="AJ63" s="2"/>
      <c r="AK63" s="4">
        <v>881821.5</v>
      </c>
      <c r="AM63" s="4">
        <f t="shared" si="34"/>
        <v>881821.5</v>
      </c>
      <c r="AN63" s="96">
        <f t="shared" si="120"/>
        <v>881821.5</v>
      </c>
      <c r="AO63" s="96">
        <f t="shared" si="121"/>
        <v>0</v>
      </c>
      <c r="AP63" t="s">
        <v>63</v>
      </c>
      <c r="AQ63"/>
      <c r="AR63" s="18"/>
      <c r="AV63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</row>
    <row r="64" spans="1:80" x14ac:dyDescent="0.25">
      <c r="A64" s="20">
        <v>645</v>
      </c>
      <c r="B64" t="s">
        <v>264</v>
      </c>
      <c r="C64" t="s">
        <v>9</v>
      </c>
      <c r="D64" t="s">
        <v>368</v>
      </c>
      <c r="E64" t="s">
        <v>104</v>
      </c>
      <c r="F64" s="2">
        <v>7035577000</v>
      </c>
      <c r="G64" s="2">
        <v>0</v>
      </c>
      <c r="H64" s="2">
        <v>7035577000</v>
      </c>
      <c r="I64" s="2">
        <v>18791064</v>
      </c>
      <c r="J64" s="2">
        <v>0</v>
      </c>
      <c r="K64" s="2">
        <v>18791064</v>
      </c>
      <c r="L64" s="2">
        <v>15976833.199999999</v>
      </c>
      <c r="M64" s="2">
        <v>0</v>
      </c>
      <c r="N64" s="92">
        <f t="shared" si="18"/>
        <v>0</v>
      </c>
      <c r="O64" s="92">
        <f t="shared" si="19"/>
        <v>0</v>
      </c>
      <c r="P64" s="2">
        <v>15976833.199999999</v>
      </c>
      <c r="Q64" s="92">
        <f t="shared" si="20"/>
        <v>15976833.199999999</v>
      </c>
      <c r="R64" s="92">
        <f t="shared" si="21"/>
        <v>0</v>
      </c>
      <c r="S64" s="15">
        <v>0.1</v>
      </c>
      <c r="T64" s="2">
        <v>0</v>
      </c>
      <c r="U64" s="92">
        <f t="shared" si="22"/>
        <v>0</v>
      </c>
      <c r="V64" s="92">
        <f t="shared" si="23"/>
        <v>0</v>
      </c>
      <c r="W64" s="13">
        <v>0.1</v>
      </c>
      <c r="X64" s="93">
        <f t="shared" ref="X64" si="122">IF(L64&lt;15000000,0%,IF(AND(15000000&lt;=L64,L64&lt;30000000),10%,IF(AND(30000000&lt;=L64,L64&lt;60000000),15%,IF(AND(60000000&lt;=L64,L64&lt;100000000),20%,25%))))</f>
        <v>0.1</v>
      </c>
      <c r="Y64" s="92">
        <f t="shared" ref="Y64" si="123">+X64-W64</f>
        <v>0</v>
      </c>
      <c r="Z64" s="92">
        <f t="shared" ref="Z64" si="124">IF(L64&lt;150000000,P64,IF(AND(L64&gt;150000000,P64&gt;150000000),150000000,P64))*X64</f>
        <v>1597683.32</v>
      </c>
      <c r="AA64" s="15">
        <v>0</v>
      </c>
      <c r="AB64" s="94">
        <f t="shared" ref="AB64:AB65" si="125">IF(L64&lt;150000000,0%,IF(AND(150000000&lt;=L64,L64&lt;230000000),40%,IF(AND(230000000&lt;=L64,L64&lt;300000000),45%,50%)))</f>
        <v>0</v>
      </c>
      <c r="AC64" s="92">
        <f t="shared" ref="AC64:AC65" si="126">+AB64-AA64</f>
        <v>0</v>
      </c>
      <c r="AD64" s="92">
        <f t="shared" ref="AD64:AD65" si="127">IF(P64-150000000&lt;0,0,(P64-150000000))*AB64</f>
        <v>0</v>
      </c>
      <c r="AE64" s="2">
        <v>1597683.32</v>
      </c>
      <c r="AF64" s="92">
        <f t="shared" ref="AF64:AF65" si="128">+AD64+Z64</f>
        <v>1597683.32</v>
      </c>
      <c r="AG64" s="92">
        <f t="shared" ref="AG64:AG65" si="129">+AF64-AE64</f>
        <v>0</v>
      </c>
      <c r="AH64" s="2">
        <v>1000000</v>
      </c>
      <c r="AI64" s="95">
        <f t="shared" ref="AI64" si="130">IF(L64&lt;15000000,0,IF(AND(15000000&lt;=L64,L64&lt;20000000),1000000,IF(AND(20000000&lt;=L64,L64&lt;30000000),2000000,IF(AND(30000000&lt;=L64,L64&lt;60000000),3000000,IF(AND(60000000&lt;=L64,L64&lt;100000000),4000000,IF(AND(100000000&lt;=L64,L64&lt;150000000),5000000,IF(AND(150000000&lt;=L64,L64&lt;230000000),6000000,7000000)))))))</f>
        <v>1000000</v>
      </c>
      <c r="AJ64" s="95">
        <f t="shared" ref="AJ64" si="131">+AI64-AH64</f>
        <v>0</v>
      </c>
      <c r="AK64" s="4">
        <v>2597683.3199999998</v>
      </c>
      <c r="AM64" s="4">
        <f t="shared" si="34"/>
        <v>2597683.3199999998</v>
      </c>
      <c r="AN64" s="96">
        <f t="shared" ref="AN64:AN65" si="132">SUM(AL64,AI64,AF64,U64)</f>
        <v>2597683.3200000003</v>
      </c>
      <c r="AO64" s="96">
        <f t="shared" ref="AO64:AO65" si="133">+AN64-AM64</f>
        <v>0</v>
      </c>
      <c r="AP64" t="s">
        <v>39</v>
      </c>
      <c r="AQ64"/>
      <c r="AR64" s="18"/>
      <c r="AV64"/>
      <c r="AW64"/>
      <c r="AX64"/>
      <c r="AY64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</row>
    <row r="65" spans="1:80" x14ac:dyDescent="0.25">
      <c r="A65" s="20">
        <v>646</v>
      </c>
      <c r="B65" t="s">
        <v>263</v>
      </c>
      <c r="C65" t="s">
        <v>2</v>
      </c>
      <c r="D65" t="s">
        <v>284</v>
      </c>
      <c r="E65" t="s">
        <v>105</v>
      </c>
      <c r="F65" s="2">
        <v>3472641000</v>
      </c>
      <c r="G65" s="2">
        <v>0</v>
      </c>
      <c r="H65" s="2">
        <v>3472641000</v>
      </c>
      <c r="I65" s="2">
        <v>6812144</v>
      </c>
      <c r="J65" s="2">
        <v>0</v>
      </c>
      <c r="K65" s="2">
        <v>6812144</v>
      </c>
      <c r="L65" s="2">
        <v>5423087.5999999996</v>
      </c>
      <c r="M65" s="2">
        <v>0</v>
      </c>
      <c r="N65" s="92">
        <f t="shared" si="18"/>
        <v>0</v>
      </c>
      <c r="O65" s="92">
        <f t="shared" si="19"/>
        <v>0</v>
      </c>
      <c r="P65" s="2">
        <v>5423087.5999999996</v>
      </c>
      <c r="Q65" s="92">
        <f t="shared" si="20"/>
        <v>5423087.5999999996</v>
      </c>
      <c r="R65" s="92">
        <f t="shared" si="21"/>
        <v>0</v>
      </c>
      <c r="S65" s="15">
        <v>0.1</v>
      </c>
      <c r="T65" s="2">
        <v>0</v>
      </c>
      <c r="U65" s="92">
        <f t="shared" si="22"/>
        <v>0</v>
      </c>
      <c r="V65" s="92">
        <f t="shared" si="23"/>
        <v>0</v>
      </c>
      <c r="W65" s="13">
        <v>0.3</v>
      </c>
      <c r="X65" s="13"/>
      <c r="Y65" s="13"/>
      <c r="Z65" s="97">
        <f>IF(L65&lt;150000000,P65,IF(AND(L65&gt;150000000,P65&gt;150000000),150000000,P65))*30%</f>
        <v>1626926.2799999998</v>
      </c>
      <c r="AA65" s="15">
        <v>0</v>
      </c>
      <c r="AB65" s="98">
        <f t="shared" si="125"/>
        <v>0</v>
      </c>
      <c r="AC65" s="97">
        <f t="shared" si="126"/>
        <v>0</v>
      </c>
      <c r="AD65" s="97">
        <f t="shared" si="127"/>
        <v>0</v>
      </c>
      <c r="AE65" s="2">
        <v>1626926.28</v>
      </c>
      <c r="AF65" s="97">
        <f t="shared" si="128"/>
        <v>1626926.2799999998</v>
      </c>
      <c r="AG65" s="97">
        <f t="shared" si="129"/>
        <v>0</v>
      </c>
      <c r="AH65" s="2">
        <v>0</v>
      </c>
      <c r="AI65" s="2"/>
      <c r="AJ65" s="2"/>
      <c r="AK65" s="4">
        <v>1626926.28</v>
      </c>
      <c r="AM65" s="4">
        <f t="shared" si="34"/>
        <v>1626926.28</v>
      </c>
      <c r="AN65" s="96">
        <f t="shared" si="132"/>
        <v>1626926.2799999998</v>
      </c>
      <c r="AO65" s="96">
        <f t="shared" si="133"/>
        <v>0</v>
      </c>
      <c r="AP65" t="s">
        <v>87</v>
      </c>
      <c r="AQ65"/>
      <c r="AR65" s="18"/>
      <c r="AV65"/>
      <c r="AW65"/>
      <c r="AX65"/>
      <c r="AY65"/>
      <c r="AZ65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</row>
    <row r="66" spans="1:80" x14ac:dyDescent="0.25">
      <c r="A66" s="20">
        <v>651</v>
      </c>
      <c r="B66" t="s">
        <v>264</v>
      </c>
      <c r="C66" t="s">
        <v>2</v>
      </c>
      <c r="D66" t="s">
        <v>538</v>
      </c>
      <c r="E66" t="s">
        <v>106</v>
      </c>
      <c r="F66" s="2">
        <v>9086407000</v>
      </c>
      <c r="G66" s="2">
        <v>0</v>
      </c>
      <c r="H66" s="2">
        <v>9086407000</v>
      </c>
      <c r="I66" s="2">
        <v>17897734</v>
      </c>
      <c r="J66" s="2">
        <v>0</v>
      </c>
      <c r="K66" s="2">
        <v>17897734</v>
      </c>
      <c r="L66" s="2">
        <v>14263171.199999999</v>
      </c>
      <c r="M66" s="2">
        <v>0</v>
      </c>
      <c r="N66" s="92">
        <f t="shared" si="18"/>
        <v>0</v>
      </c>
      <c r="O66" s="92">
        <f t="shared" si="19"/>
        <v>0</v>
      </c>
      <c r="P66" s="2">
        <v>14263171.199999999</v>
      </c>
      <c r="Q66" s="92">
        <f t="shared" si="20"/>
        <v>14263171.199999999</v>
      </c>
      <c r="R66" s="92">
        <f t="shared" si="21"/>
        <v>0</v>
      </c>
      <c r="S66" s="15">
        <v>0</v>
      </c>
      <c r="T66" s="2">
        <v>0</v>
      </c>
      <c r="U66" s="92">
        <f t="shared" si="22"/>
        <v>0</v>
      </c>
      <c r="V66" s="92">
        <f t="shared" si="23"/>
        <v>0</v>
      </c>
      <c r="W66" s="13">
        <v>0</v>
      </c>
      <c r="X66" s="93">
        <f t="shared" ref="X66:X67" si="134">IF(L66&lt;15000000,0%,IF(AND(15000000&lt;=L66,L66&lt;30000000),10%,IF(AND(30000000&lt;=L66,L66&lt;60000000),15%,IF(AND(60000000&lt;=L66,L66&lt;100000000),20%,25%))))</f>
        <v>0</v>
      </c>
      <c r="Y66" s="92">
        <f t="shared" ref="Y66:Y67" si="135">+X66-W66</f>
        <v>0</v>
      </c>
      <c r="Z66" s="92">
        <f t="shared" ref="Z66:Z67" si="136">IF(L66&lt;150000000,P66,IF(AND(L66&gt;150000000,P66&gt;150000000),150000000,P66))*X66</f>
        <v>0</v>
      </c>
      <c r="AA66" s="15">
        <v>0</v>
      </c>
      <c r="AB66" s="94">
        <f t="shared" ref="AB66:AB68" si="137">IF(L66&lt;150000000,0%,IF(AND(150000000&lt;=L66,L66&lt;230000000),40%,IF(AND(230000000&lt;=L66,L66&lt;300000000),45%,50%)))</f>
        <v>0</v>
      </c>
      <c r="AC66" s="92">
        <f t="shared" ref="AC66:AC68" si="138">+AB66-AA66</f>
        <v>0</v>
      </c>
      <c r="AD66" s="92">
        <f t="shared" ref="AD66:AD68" si="139">IF(P66-150000000&lt;0,0,(P66-150000000))*AB66</f>
        <v>0</v>
      </c>
      <c r="AE66" s="2">
        <v>0</v>
      </c>
      <c r="AF66" s="92">
        <f t="shared" ref="AF66:AF68" si="140">+AD66+Z66</f>
        <v>0</v>
      </c>
      <c r="AG66" s="92">
        <f t="shared" ref="AG66:AG68" si="141">+AF66-AE66</f>
        <v>0</v>
      </c>
      <c r="AH66" s="2">
        <v>0</v>
      </c>
      <c r="AI66" s="95">
        <f t="shared" ref="AI66:AI67" si="142">IF(L66&lt;15000000,0,IF(AND(15000000&lt;=L66,L66&lt;20000000),1000000,IF(AND(20000000&lt;=L66,L66&lt;30000000),2000000,IF(AND(30000000&lt;=L66,L66&lt;60000000),3000000,IF(AND(60000000&lt;=L66,L66&lt;100000000),4000000,IF(AND(100000000&lt;=L66,L66&lt;150000000),5000000,IF(AND(150000000&lt;=L66,L66&lt;230000000),6000000,7000000)))))))</f>
        <v>0</v>
      </c>
      <c r="AJ66" s="95">
        <f t="shared" ref="AJ66:AJ67" si="143">+AI66-AH66</f>
        <v>0</v>
      </c>
      <c r="AK66" s="4">
        <v>0</v>
      </c>
      <c r="AM66" s="4">
        <f t="shared" si="34"/>
        <v>0</v>
      </c>
      <c r="AN66" s="96">
        <f t="shared" ref="AN66:AN68" si="144">SUM(AL66,AI66,AF66,U66)</f>
        <v>0</v>
      </c>
      <c r="AO66" s="96">
        <f t="shared" ref="AO66:AO68" si="145">+AN66-AM66</f>
        <v>0</v>
      </c>
      <c r="AP66" t="s">
        <v>179</v>
      </c>
      <c r="AQ66"/>
      <c r="AR66" s="18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P66"/>
      <c r="BQ66"/>
      <c r="BR66"/>
      <c r="BS66"/>
      <c r="BT66"/>
      <c r="BU66"/>
      <c r="BV66"/>
      <c r="BW66"/>
      <c r="BX66"/>
      <c r="BY66"/>
      <c r="BZ66"/>
      <c r="CA66"/>
      <c r="CB66"/>
    </row>
    <row r="67" spans="1:80" x14ac:dyDescent="0.25">
      <c r="A67" s="20">
        <v>682</v>
      </c>
      <c r="B67" t="s">
        <v>264</v>
      </c>
      <c r="C67" t="s">
        <v>2</v>
      </c>
      <c r="D67" t="s">
        <v>283</v>
      </c>
      <c r="E67" t="s">
        <v>108</v>
      </c>
      <c r="F67" s="2">
        <v>23009147000</v>
      </c>
      <c r="G67" s="2">
        <v>5891783000</v>
      </c>
      <c r="H67" s="2">
        <v>17117364000</v>
      </c>
      <c r="I67" s="2">
        <v>59323340</v>
      </c>
      <c r="J67" s="2">
        <v>17923166</v>
      </c>
      <c r="K67" s="2">
        <v>41400174</v>
      </c>
      <c r="L67" s="2">
        <v>50119681.200000003</v>
      </c>
      <c r="M67" s="2">
        <v>15566452.800000001</v>
      </c>
      <c r="N67" s="92">
        <f t="shared" ref="N67:N130" si="146">J67-G67*0.04/100</f>
        <v>15566452.800000001</v>
      </c>
      <c r="O67" s="92">
        <f t="shared" ref="O67:O130" si="147">+N67-M67</f>
        <v>0</v>
      </c>
      <c r="P67" s="2">
        <v>34553228.399999999</v>
      </c>
      <c r="Q67" s="92">
        <f t="shared" ref="Q67:Q130" si="148">K67-H67*0.04/100</f>
        <v>34553228.399999999</v>
      </c>
      <c r="R67" s="92">
        <f t="shared" ref="R67:R130" si="149">+Q67-P67</f>
        <v>0</v>
      </c>
      <c r="S67" s="15">
        <v>0.1</v>
      </c>
      <c r="T67" s="2">
        <v>1556645.28</v>
      </c>
      <c r="U67" s="92">
        <f t="shared" ref="U67:U130" si="150">+S67*N67</f>
        <v>1556645.2800000003</v>
      </c>
      <c r="V67" s="92">
        <f t="shared" ref="V67:V130" si="151">+U67-T67</f>
        <v>0</v>
      </c>
      <c r="W67" s="13">
        <v>0.15</v>
      </c>
      <c r="X67" s="93">
        <f t="shared" si="134"/>
        <v>0.15</v>
      </c>
      <c r="Y67" s="92">
        <f t="shared" si="135"/>
        <v>0</v>
      </c>
      <c r="Z67" s="92">
        <f t="shared" si="136"/>
        <v>5182984.26</v>
      </c>
      <c r="AA67" s="15">
        <v>0</v>
      </c>
      <c r="AB67" s="94">
        <f t="shared" si="137"/>
        <v>0</v>
      </c>
      <c r="AC67" s="92">
        <f t="shared" si="138"/>
        <v>0</v>
      </c>
      <c r="AD67" s="92">
        <f t="shared" si="139"/>
        <v>0</v>
      </c>
      <c r="AE67" s="2">
        <v>5182984.26</v>
      </c>
      <c r="AF67" s="92">
        <f t="shared" si="140"/>
        <v>5182984.26</v>
      </c>
      <c r="AG67" s="92">
        <f t="shared" si="141"/>
        <v>0</v>
      </c>
      <c r="AH67" s="2">
        <v>3000000</v>
      </c>
      <c r="AI67" s="95">
        <f t="shared" si="142"/>
        <v>3000000</v>
      </c>
      <c r="AJ67" s="95">
        <f t="shared" si="143"/>
        <v>0</v>
      </c>
      <c r="AK67" s="4">
        <v>9739629.5399999991</v>
      </c>
      <c r="AM67" s="4">
        <f t="shared" ref="AM67:AM130" si="152">AK67+AL67</f>
        <v>9739629.5399999991</v>
      </c>
      <c r="AN67" s="96">
        <f t="shared" si="144"/>
        <v>9739629.5399999991</v>
      </c>
      <c r="AO67" s="96">
        <f t="shared" si="145"/>
        <v>0</v>
      </c>
      <c r="AP67" t="s">
        <v>95</v>
      </c>
      <c r="AQ67"/>
      <c r="AR67" s="18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P67"/>
      <c r="BQ67"/>
      <c r="BR67"/>
      <c r="BS67"/>
      <c r="BT67"/>
      <c r="BU67"/>
      <c r="BV67"/>
      <c r="BW67"/>
      <c r="BX67"/>
      <c r="BY67"/>
      <c r="BZ67"/>
      <c r="CA67"/>
      <c r="CB67"/>
    </row>
    <row r="68" spans="1:80" x14ac:dyDescent="0.25">
      <c r="A68" s="20">
        <v>684</v>
      </c>
      <c r="B68" t="s">
        <v>263</v>
      </c>
      <c r="C68" t="s">
        <v>9</v>
      </c>
      <c r="D68" t="s">
        <v>27</v>
      </c>
      <c r="E68" t="s">
        <v>109</v>
      </c>
      <c r="F68" s="2">
        <v>5948679000</v>
      </c>
      <c r="G68" s="2">
        <v>0</v>
      </c>
      <c r="H68" s="2">
        <v>5948679000</v>
      </c>
      <c r="I68" s="2">
        <v>18310482</v>
      </c>
      <c r="J68" s="2">
        <v>0</v>
      </c>
      <c r="K68" s="2">
        <v>18310482</v>
      </c>
      <c r="L68" s="2">
        <v>15931010.4</v>
      </c>
      <c r="M68" s="2">
        <v>0</v>
      </c>
      <c r="N68" s="92">
        <f t="shared" si="146"/>
        <v>0</v>
      </c>
      <c r="O68" s="92">
        <f t="shared" si="147"/>
        <v>0</v>
      </c>
      <c r="P68" s="2">
        <v>15931010.4</v>
      </c>
      <c r="Q68" s="92">
        <f t="shared" si="148"/>
        <v>15931010.4</v>
      </c>
      <c r="R68" s="92">
        <f t="shared" si="149"/>
        <v>0</v>
      </c>
      <c r="S68" s="15">
        <v>0.1</v>
      </c>
      <c r="T68" s="2">
        <v>0</v>
      </c>
      <c r="U68" s="92">
        <f t="shared" si="150"/>
        <v>0</v>
      </c>
      <c r="V68" s="92">
        <f t="shared" si="151"/>
        <v>0</v>
      </c>
      <c r="W68" s="13">
        <v>0.3</v>
      </c>
      <c r="X68" s="13"/>
      <c r="Y68" s="13"/>
      <c r="Z68" s="97">
        <f>IF(L68&lt;150000000,P68,IF(AND(L68&gt;150000000,P68&gt;150000000),150000000,P68))*30%</f>
        <v>4779303.12</v>
      </c>
      <c r="AA68" s="15">
        <v>0</v>
      </c>
      <c r="AB68" s="98">
        <f t="shared" si="137"/>
        <v>0</v>
      </c>
      <c r="AC68" s="97">
        <f t="shared" si="138"/>
        <v>0</v>
      </c>
      <c r="AD68" s="97">
        <f t="shared" si="139"/>
        <v>0</v>
      </c>
      <c r="AE68" s="2">
        <v>4779303.12</v>
      </c>
      <c r="AF68" s="97">
        <f t="shared" si="140"/>
        <v>4779303.12</v>
      </c>
      <c r="AG68" s="97">
        <f t="shared" si="141"/>
        <v>0</v>
      </c>
      <c r="AH68" s="2">
        <v>0</v>
      </c>
      <c r="AI68" s="2"/>
      <c r="AJ68" s="2"/>
      <c r="AK68" s="4">
        <v>4779303.12</v>
      </c>
      <c r="AM68" s="4">
        <f t="shared" si="152"/>
        <v>4779303.12</v>
      </c>
      <c r="AN68" s="96">
        <f t="shared" si="144"/>
        <v>4779303.12</v>
      </c>
      <c r="AO68" s="96">
        <f t="shared" si="145"/>
        <v>0</v>
      </c>
      <c r="AP68" t="s">
        <v>32</v>
      </c>
      <c r="AQ68"/>
      <c r="AR68" s="1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P68"/>
      <c r="BQ68"/>
      <c r="BR68"/>
      <c r="BS68"/>
      <c r="BT68"/>
      <c r="BU68"/>
      <c r="BV68"/>
      <c r="BW68"/>
      <c r="BX68"/>
      <c r="BY68"/>
      <c r="BZ68"/>
      <c r="CA68"/>
      <c r="CB68"/>
    </row>
    <row r="69" spans="1:80" x14ac:dyDescent="0.25">
      <c r="A69" s="20">
        <v>685</v>
      </c>
      <c r="B69" t="s">
        <v>264</v>
      </c>
      <c r="C69" t="s">
        <v>9</v>
      </c>
      <c r="D69" t="s">
        <v>27</v>
      </c>
      <c r="E69" t="s">
        <v>110</v>
      </c>
      <c r="F69" s="2">
        <v>5577655000</v>
      </c>
      <c r="G69" s="2">
        <v>0</v>
      </c>
      <c r="H69" s="2">
        <v>5577655000</v>
      </c>
      <c r="I69" s="2">
        <v>10616283</v>
      </c>
      <c r="J69" s="2">
        <v>0</v>
      </c>
      <c r="K69" s="2">
        <v>10616283</v>
      </c>
      <c r="L69" s="2">
        <v>8385221</v>
      </c>
      <c r="M69" s="2">
        <v>0</v>
      </c>
      <c r="N69" s="92">
        <f t="shared" si="146"/>
        <v>0</v>
      </c>
      <c r="O69" s="92">
        <f t="shared" si="147"/>
        <v>0</v>
      </c>
      <c r="P69" s="2">
        <v>8385221</v>
      </c>
      <c r="Q69" s="92">
        <f t="shared" si="148"/>
        <v>8385221</v>
      </c>
      <c r="R69" s="92">
        <f t="shared" si="149"/>
        <v>0</v>
      </c>
      <c r="S69" s="15">
        <v>0</v>
      </c>
      <c r="T69" s="2">
        <v>0</v>
      </c>
      <c r="U69" s="92">
        <f t="shared" si="150"/>
        <v>0</v>
      </c>
      <c r="V69" s="92">
        <f t="shared" si="151"/>
        <v>0</v>
      </c>
      <c r="W69" s="13">
        <v>0</v>
      </c>
      <c r="X69" s="93">
        <f t="shared" ref="X69:X70" si="153">IF(L69&lt;15000000,0%,IF(AND(15000000&lt;=L69,L69&lt;30000000),10%,IF(AND(30000000&lt;=L69,L69&lt;60000000),15%,IF(AND(60000000&lt;=L69,L69&lt;100000000),20%,25%))))</f>
        <v>0</v>
      </c>
      <c r="Y69" s="92">
        <f t="shared" ref="Y69:Y70" si="154">+X69-W69</f>
        <v>0</v>
      </c>
      <c r="Z69" s="92">
        <f t="shared" ref="Z69:Z70" si="155">IF(L69&lt;150000000,P69,IF(AND(L69&gt;150000000,P69&gt;150000000),150000000,P69))*X69</f>
        <v>0</v>
      </c>
      <c r="AA69" s="15">
        <v>0</v>
      </c>
      <c r="AB69" s="94">
        <f t="shared" ref="AB69:AB71" si="156">IF(L69&lt;150000000,0%,IF(AND(150000000&lt;=L69,L69&lt;230000000),40%,IF(AND(230000000&lt;=L69,L69&lt;300000000),45%,50%)))</f>
        <v>0</v>
      </c>
      <c r="AC69" s="92">
        <f t="shared" ref="AC69:AC71" si="157">+AB69-AA69</f>
        <v>0</v>
      </c>
      <c r="AD69" s="92">
        <f t="shared" ref="AD69:AD71" si="158">IF(P69-150000000&lt;0,0,(P69-150000000))*AB69</f>
        <v>0</v>
      </c>
      <c r="AE69" s="2">
        <v>0</v>
      </c>
      <c r="AF69" s="92">
        <f t="shared" ref="AF69:AF71" si="159">+AD69+Z69</f>
        <v>0</v>
      </c>
      <c r="AG69" s="92">
        <f t="shared" ref="AG69:AG71" si="160">+AF69-AE69</f>
        <v>0</v>
      </c>
      <c r="AH69" s="2">
        <v>0</v>
      </c>
      <c r="AI69" s="95">
        <f t="shared" ref="AI69:AI70" si="161">IF(L69&lt;15000000,0,IF(AND(15000000&lt;=L69,L69&lt;20000000),1000000,IF(AND(20000000&lt;=L69,L69&lt;30000000),2000000,IF(AND(30000000&lt;=L69,L69&lt;60000000),3000000,IF(AND(60000000&lt;=L69,L69&lt;100000000),4000000,IF(AND(100000000&lt;=L69,L69&lt;150000000),5000000,IF(AND(150000000&lt;=L69,L69&lt;230000000),6000000,7000000)))))))</f>
        <v>0</v>
      </c>
      <c r="AJ69" s="95">
        <f t="shared" ref="AJ69:AJ70" si="162">+AI69-AH69</f>
        <v>0</v>
      </c>
      <c r="AK69" s="4">
        <v>0</v>
      </c>
      <c r="AM69" s="4">
        <f t="shared" si="152"/>
        <v>0</v>
      </c>
      <c r="AN69" s="96">
        <f t="shared" ref="AN69:AN71" si="163">SUM(AL69,AI69,AF69,U69)</f>
        <v>0</v>
      </c>
      <c r="AO69" s="96">
        <f t="shared" ref="AO69:AO71" si="164">+AN69-AM69</f>
        <v>0</v>
      </c>
      <c r="AP69" t="s">
        <v>76</v>
      </c>
      <c r="AQ69"/>
      <c r="AR69" s="18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P69"/>
      <c r="BQ69"/>
      <c r="BR69"/>
      <c r="BS69"/>
      <c r="BT69"/>
      <c r="BU69"/>
      <c r="BV69"/>
      <c r="BW69"/>
      <c r="BX69"/>
      <c r="BY69"/>
      <c r="BZ69"/>
      <c r="CA69"/>
      <c r="CB69"/>
    </row>
    <row r="70" spans="1:80" x14ac:dyDescent="0.25">
      <c r="A70" s="20">
        <v>730</v>
      </c>
      <c r="B70" t="s">
        <v>264</v>
      </c>
      <c r="C70" t="s">
        <v>2</v>
      </c>
      <c r="D70" t="s">
        <v>538</v>
      </c>
      <c r="E70" t="s">
        <v>150</v>
      </c>
      <c r="F70" s="2">
        <v>51790085000</v>
      </c>
      <c r="G70" s="2">
        <v>5707200000</v>
      </c>
      <c r="H70" s="2">
        <v>46082885000</v>
      </c>
      <c r="I70" s="2">
        <v>86599712</v>
      </c>
      <c r="J70" s="2">
        <v>15064582</v>
      </c>
      <c r="K70" s="2">
        <v>71535130</v>
      </c>
      <c r="L70" s="2">
        <v>65883678</v>
      </c>
      <c r="M70" s="2">
        <v>12781702</v>
      </c>
      <c r="N70" s="92">
        <f t="shared" si="146"/>
        <v>12781702</v>
      </c>
      <c r="O70" s="92">
        <f t="shared" si="147"/>
        <v>0</v>
      </c>
      <c r="P70" s="2">
        <v>53101976</v>
      </c>
      <c r="Q70" s="92">
        <f t="shared" si="148"/>
        <v>53101976</v>
      </c>
      <c r="R70" s="92">
        <f t="shared" si="149"/>
        <v>0</v>
      </c>
      <c r="S70" s="15">
        <v>0.1</v>
      </c>
      <c r="T70" s="2">
        <v>1278170.2</v>
      </c>
      <c r="U70" s="92">
        <f t="shared" si="150"/>
        <v>1278170.2000000002</v>
      </c>
      <c r="V70" s="92">
        <f t="shared" si="151"/>
        <v>0</v>
      </c>
      <c r="W70" s="13">
        <v>0.2</v>
      </c>
      <c r="X70" s="93">
        <f t="shared" si="153"/>
        <v>0.2</v>
      </c>
      <c r="Y70" s="92">
        <f t="shared" si="154"/>
        <v>0</v>
      </c>
      <c r="Z70" s="92">
        <f t="shared" si="155"/>
        <v>10620395.200000001</v>
      </c>
      <c r="AA70" s="15">
        <v>0</v>
      </c>
      <c r="AB70" s="94">
        <f t="shared" si="156"/>
        <v>0</v>
      </c>
      <c r="AC70" s="92">
        <f t="shared" si="157"/>
        <v>0</v>
      </c>
      <c r="AD70" s="92">
        <f t="shared" si="158"/>
        <v>0</v>
      </c>
      <c r="AE70" s="2">
        <v>10620395.199999999</v>
      </c>
      <c r="AF70" s="92">
        <f t="shared" si="159"/>
        <v>10620395.200000001</v>
      </c>
      <c r="AG70" s="92">
        <f t="shared" si="160"/>
        <v>0</v>
      </c>
      <c r="AH70" s="2">
        <v>4000000</v>
      </c>
      <c r="AI70" s="95">
        <f t="shared" si="161"/>
        <v>4000000</v>
      </c>
      <c r="AJ70" s="95">
        <f t="shared" si="162"/>
        <v>0</v>
      </c>
      <c r="AK70" s="4">
        <v>15898565.4</v>
      </c>
      <c r="AM70" s="4">
        <f t="shared" si="152"/>
        <v>15898565.4</v>
      </c>
      <c r="AN70" s="96">
        <f t="shared" si="163"/>
        <v>15898565.400000002</v>
      </c>
      <c r="AO70" s="96">
        <f t="shared" si="164"/>
        <v>0</v>
      </c>
      <c r="AP70" t="s">
        <v>179</v>
      </c>
      <c r="AQ70"/>
      <c r="AR70" s="18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P70"/>
      <c r="BQ70"/>
      <c r="BR70"/>
      <c r="BS70"/>
      <c r="BT70"/>
      <c r="BU70"/>
      <c r="BV70"/>
      <c r="BW70"/>
      <c r="BX70"/>
      <c r="BY70"/>
      <c r="BZ70"/>
      <c r="CA70"/>
      <c r="CB70"/>
    </row>
    <row r="71" spans="1:80" x14ac:dyDescent="0.25">
      <c r="A71" s="20">
        <v>747</v>
      </c>
      <c r="B71" t="s">
        <v>263</v>
      </c>
      <c r="C71" t="s">
        <v>2</v>
      </c>
      <c r="D71" t="s">
        <v>8</v>
      </c>
      <c r="E71" t="s">
        <v>157</v>
      </c>
      <c r="F71" s="2">
        <v>2055115000</v>
      </c>
      <c r="G71" s="2">
        <v>0</v>
      </c>
      <c r="H71" s="2">
        <v>2055115000</v>
      </c>
      <c r="I71" s="2">
        <v>5782700</v>
      </c>
      <c r="J71" s="2">
        <v>0</v>
      </c>
      <c r="K71" s="2">
        <v>5782700</v>
      </c>
      <c r="L71" s="2">
        <v>4960654</v>
      </c>
      <c r="M71" s="2">
        <v>0</v>
      </c>
      <c r="N71" s="92">
        <f t="shared" si="146"/>
        <v>0</v>
      </c>
      <c r="O71" s="92">
        <f t="shared" si="147"/>
        <v>0</v>
      </c>
      <c r="P71" s="2">
        <v>4960654</v>
      </c>
      <c r="Q71" s="92">
        <f t="shared" si="148"/>
        <v>4960654</v>
      </c>
      <c r="R71" s="92">
        <f t="shared" si="149"/>
        <v>0</v>
      </c>
      <c r="S71" s="15">
        <v>0.1</v>
      </c>
      <c r="T71" s="2">
        <v>0</v>
      </c>
      <c r="U71" s="92">
        <f t="shared" si="150"/>
        <v>0</v>
      </c>
      <c r="V71" s="92">
        <f t="shared" si="151"/>
        <v>0</v>
      </c>
      <c r="W71" s="13">
        <v>0.3</v>
      </c>
      <c r="X71" s="13"/>
      <c r="Y71" s="13"/>
      <c r="Z71" s="97">
        <f>IF(L71&lt;150000000,P71,IF(AND(L71&gt;150000000,P71&gt;150000000),150000000,P71))*30%</f>
        <v>1488196.2</v>
      </c>
      <c r="AA71" s="15">
        <v>0</v>
      </c>
      <c r="AB71" s="98">
        <f t="shared" si="156"/>
        <v>0</v>
      </c>
      <c r="AC71" s="97">
        <f t="shared" si="157"/>
        <v>0</v>
      </c>
      <c r="AD71" s="97">
        <f t="shared" si="158"/>
        <v>0</v>
      </c>
      <c r="AE71" s="2">
        <v>1488196.2</v>
      </c>
      <c r="AF71" s="97">
        <f t="shared" si="159"/>
        <v>1488196.2</v>
      </c>
      <c r="AG71" s="97">
        <f t="shared" si="160"/>
        <v>0</v>
      </c>
      <c r="AH71" s="2">
        <v>0</v>
      </c>
      <c r="AI71" s="2"/>
      <c r="AJ71" s="2"/>
      <c r="AK71" s="4">
        <v>1488196.2</v>
      </c>
      <c r="AM71" s="4">
        <f t="shared" si="152"/>
        <v>1488196.2</v>
      </c>
      <c r="AN71" s="96">
        <f t="shared" si="163"/>
        <v>1488196.2</v>
      </c>
      <c r="AO71" s="96">
        <f t="shared" si="164"/>
        <v>0</v>
      </c>
      <c r="AP71" t="s">
        <v>33</v>
      </c>
      <c r="AQ71"/>
      <c r="AR71" s="18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P71"/>
      <c r="BQ71"/>
      <c r="BR71"/>
      <c r="BS71"/>
      <c r="BT71"/>
      <c r="BU71"/>
      <c r="BV71"/>
      <c r="BW71"/>
      <c r="BX71"/>
      <c r="BY71"/>
      <c r="BZ71"/>
      <c r="CA71"/>
      <c r="CB71"/>
    </row>
    <row r="72" spans="1:80" x14ac:dyDescent="0.25">
      <c r="A72" s="20">
        <v>757</v>
      </c>
      <c r="B72" t="s">
        <v>264</v>
      </c>
      <c r="C72" t="s">
        <v>9</v>
      </c>
      <c r="D72" t="s">
        <v>367</v>
      </c>
      <c r="E72" t="s">
        <v>158</v>
      </c>
      <c r="F72" s="2">
        <v>2125628000</v>
      </c>
      <c r="G72" s="2">
        <v>0</v>
      </c>
      <c r="H72" s="2">
        <v>2125628000</v>
      </c>
      <c r="I72" s="2">
        <v>6702050</v>
      </c>
      <c r="J72" s="2">
        <v>0</v>
      </c>
      <c r="K72" s="2">
        <v>6702050</v>
      </c>
      <c r="L72" s="2">
        <v>5851798.7999999998</v>
      </c>
      <c r="M72" s="2">
        <v>0</v>
      </c>
      <c r="N72" s="92">
        <f t="shared" si="146"/>
        <v>0</v>
      </c>
      <c r="O72" s="92">
        <f t="shared" si="147"/>
        <v>0</v>
      </c>
      <c r="P72" s="2">
        <v>5851798.7999999998</v>
      </c>
      <c r="Q72" s="92">
        <f t="shared" si="148"/>
        <v>5851798.7999999998</v>
      </c>
      <c r="R72" s="92">
        <f t="shared" si="149"/>
        <v>0</v>
      </c>
      <c r="S72" s="15">
        <v>0</v>
      </c>
      <c r="T72" s="2">
        <v>0</v>
      </c>
      <c r="U72" s="92">
        <f t="shared" si="150"/>
        <v>0</v>
      </c>
      <c r="V72" s="92">
        <f t="shared" si="151"/>
        <v>0</v>
      </c>
      <c r="W72" s="13">
        <v>0</v>
      </c>
      <c r="X72" s="93">
        <f t="shared" ref="X72:X82" si="165">IF(L72&lt;15000000,0%,IF(AND(15000000&lt;=L72,L72&lt;30000000),10%,IF(AND(30000000&lt;=L72,L72&lt;60000000),15%,IF(AND(60000000&lt;=L72,L72&lt;100000000),20%,25%))))</f>
        <v>0</v>
      </c>
      <c r="Y72" s="92">
        <f t="shared" ref="Y72:Y82" si="166">+X72-W72</f>
        <v>0</v>
      </c>
      <c r="Z72" s="92">
        <f t="shared" ref="Z72:Z82" si="167">IF(L72&lt;150000000,P72,IF(AND(L72&gt;150000000,P72&gt;150000000),150000000,P72))*X72</f>
        <v>0</v>
      </c>
      <c r="AA72" s="15">
        <v>0</v>
      </c>
      <c r="AB72" s="94">
        <f t="shared" ref="AB72:AB83" si="168">IF(L72&lt;150000000,0%,IF(AND(150000000&lt;=L72,L72&lt;230000000),40%,IF(AND(230000000&lt;=L72,L72&lt;300000000),45%,50%)))</f>
        <v>0</v>
      </c>
      <c r="AC72" s="92">
        <f t="shared" ref="AC72:AC83" si="169">+AB72-AA72</f>
        <v>0</v>
      </c>
      <c r="AD72" s="92">
        <f t="shared" ref="AD72:AD83" si="170">IF(P72-150000000&lt;0,0,(P72-150000000))*AB72</f>
        <v>0</v>
      </c>
      <c r="AE72" s="2">
        <v>0</v>
      </c>
      <c r="AF72" s="92">
        <f t="shared" ref="AF72:AF83" si="171">+AD72+Z72</f>
        <v>0</v>
      </c>
      <c r="AG72" s="92">
        <f t="shared" ref="AG72:AG83" si="172">+AF72-AE72</f>
        <v>0</v>
      </c>
      <c r="AH72" s="2">
        <v>0</v>
      </c>
      <c r="AI72" s="95">
        <f t="shared" ref="AI72:AI82" si="173">IF(L72&lt;15000000,0,IF(AND(15000000&lt;=L72,L72&lt;20000000),1000000,IF(AND(20000000&lt;=L72,L72&lt;30000000),2000000,IF(AND(30000000&lt;=L72,L72&lt;60000000),3000000,IF(AND(60000000&lt;=L72,L72&lt;100000000),4000000,IF(AND(100000000&lt;=L72,L72&lt;150000000),5000000,IF(AND(150000000&lt;=L72,L72&lt;230000000),6000000,7000000)))))))</f>
        <v>0</v>
      </c>
      <c r="AJ72" s="95">
        <f t="shared" ref="AJ72:AJ82" si="174">+AI72-AH72</f>
        <v>0</v>
      </c>
      <c r="AK72" s="4">
        <v>0</v>
      </c>
      <c r="AM72" s="4">
        <f t="shared" si="152"/>
        <v>0</v>
      </c>
      <c r="AN72" s="96">
        <f t="shared" ref="AN72:AN83" si="175">SUM(AL72,AI72,AF72,U72)</f>
        <v>0</v>
      </c>
      <c r="AO72" s="96">
        <f t="shared" ref="AO72:AO83" si="176">+AN72-AM72</f>
        <v>0</v>
      </c>
      <c r="AP72" t="s">
        <v>70</v>
      </c>
      <c r="AQ72"/>
      <c r="AR72" s="18"/>
      <c r="AV72"/>
      <c r="AW72"/>
      <c r="AX72"/>
      <c r="AY72"/>
      <c r="AZ72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5">
      <c r="A73" s="20">
        <v>760</v>
      </c>
      <c r="B73" t="s">
        <v>264</v>
      </c>
      <c r="C73" t="s">
        <v>9</v>
      </c>
      <c r="D73" t="s">
        <v>368</v>
      </c>
      <c r="E73" t="s">
        <v>159</v>
      </c>
      <c r="F73" s="2">
        <v>35110604000</v>
      </c>
      <c r="G73" s="2">
        <v>0</v>
      </c>
      <c r="H73" s="2">
        <v>35110604000</v>
      </c>
      <c r="I73" s="2">
        <v>65466889</v>
      </c>
      <c r="J73" s="2">
        <v>0</v>
      </c>
      <c r="K73" s="2">
        <v>65466889</v>
      </c>
      <c r="L73" s="2">
        <v>51422647.399999999</v>
      </c>
      <c r="M73" s="2">
        <v>0</v>
      </c>
      <c r="N73" s="92">
        <f t="shared" si="146"/>
        <v>0</v>
      </c>
      <c r="O73" s="92">
        <f t="shared" si="147"/>
        <v>0</v>
      </c>
      <c r="P73" s="2">
        <v>51422647.399999999</v>
      </c>
      <c r="Q73" s="92">
        <f t="shared" si="148"/>
        <v>51422647.399999999</v>
      </c>
      <c r="R73" s="92">
        <f t="shared" si="149"/>
        <v>0</v>
      </c>
      <c r="S73" s="15">
        <v>0.1</v>
      </c>
      <c r="T73" s="2">
        <v>0</v>
      </c>
      <c r="U73" s="92">
        <f t="shared" si="150"/>
        <v>0</v>
      </c>
      <c r="V73" s="92">
        <f t="shared" si="151"/>
        <v>0</v>
      </c>
      <c r="W73" s="13">
        <v>0.15</v>
      </c>
      <c r="X73" s="93">
        <f t="shared" si="165"/>
        <v>0.15</v>
      </c>
      <c r="Y73" s="92">
        <f t="shared" si="166"/>
        <v>0</v>
      </c>
      <c r="Z73" s="92">
        <f t="shared" si="167"/>
        <v>7713397.1099999994</v>
      </c>
      <c r="AA73" s="15">
        <v>0</v>
      </c>
      <c r="AB73" s="94">
        <f t="shared" si="168"/>
        <v>0</v>
      </c>
      <c r="AC73" s="92">
        <f t="shared" si="169"/>
        <v>0</v>
      </c>
      <c r="AD73" s="92">
        <f t="shared" si="170"/>
        <v>0</v>
      </c>
      <c r="AE73" s="2">
        <v>7713397.1100000003</v>
      </c>
      <c r="AF73" s="92">
        <f t="shared" si="171"/>
        <v>7713397.1099999994</v>
      </c>
      <c r="AG73" s="92">
        <f t="shared" si="172"/>
        <v>0</v>
      </c>
      <c r="AH73" s="2">
        <v>3000000</v>
      </c>
      <c r="AI73" s="95">
        <f t="shared" si="173"/>
        <v>3000000</v>
      </c>
      <c r="AJ73" s="95">
        <f t="shared" si="174"/>
        <v>0</v>
      </c>
      <c r="AK73" s="4">
        <v>10713397.109999999</v>
      </c>
      <c r="AM73" s="4">
        <f t="shared" si="152"/>
        <v>10713397.109999999</v>
      </c>
      <c r="AN73" s="96">
        <f t="shared" si="175"/>
        <v>10713397.109999999</v>
      </c>
      <c r="AO73" s="96">
        <f t="shared" si="176"/>
        <v>0</v>
      </c>
      <c r="AP73" t="s">
        <v>39</v>
      </c>
      <c r="AQ73"/>
      <c r="AR73" s="18"/>
      <c r="AV73"/>
      <c r="AW73"/>
      <c r="AX73"/>
      <c r="AY73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</row>
    <row r="74" spans="1:80" x14ac:dyDescent="0.25">
      <c r="A74" s="20">
        <v>785</v>
      </c>
      <c r="B74" t="s">
        <v>264</v>
      </c>
      <c r="C74" t="s">
        <v>9</v>
      </c>
      <c r="D74" t="s">
        <v>367</v>
      </c>
      <c r="E74" t="s">
        <v>160</v>
      </c>
      <c r="F74" s="2">
        <v>65534120500</v>
      </c>
      <c r="G74" s="2">
        <v>0</v>
      </c>
      <c r="H74" s="2">
        <v>65534120500</v>
      </c>
      <c r="I74" s="2">
        <v>107015127</v>
      </c>
      <c r="J74" s="2">
        <v>0</v>
      </c>
      <c r="K74" s="2">
        <v>107015127</v>
      </c>
      <c r="L74" s="2">
        <v>80801478.799999997</v>
      </c>
      <c r="M74" s="2">
        <v>0</v>
      </c>
      <c r="N74" s="92">
        <f t="shared" si="146"/>
        <v>0</v>
      </c>
      <c r="O74" s="92">
        <f t="shared" si="147"/>
        <v>0</v>
      </c>
      <c r="P74" s="2">
        <v>80801478.799999997</v>
      </c>
      <c r="Q74" s="92">
        <f t="shared" si="148"/>
        <v>80801478.799999997</v>
      </c>
      <c r="R74" s="92">
        <f t="shared" si="149"/>
        <v>0</v>
      </c>
      <c r="S74" s="15">
        <v>0.1</v>
      </c>
      <c r="T74" s="2">
        <v>0</v>
      </c>
      <c r="U74" s="92">
        <f t="shared" si="150"/>
        <v>0</v>
      </c>
      <c r="V74" s="92">
        <f t="shared" si="151"/>
        <v>0</v>
      </c>
      <c r="W74" s="13">
        <v>0.2</v>
      </c>
      <c r="X74" s="93">
        <f t="shared" si="165"/>
        <v>0.2</v>
      </c>
      <c r="Y74" s="92">
        <f t="shared" si="166"/>
        <v>0</v>
      </c>
      <c r="Z74" s="92">
        <f t="shared" si="167"/>
        <v>16160295.76</v>
      </c>
      <c r="AA74" s="15">
        <v>0</v>
      </c>
      <c r="AB74" s="94">
        <f t="shared" si="168"/>
        <v>0</v>
      </c>
      <c r="AC74" s="92">
        <f t="shared" si="169"/>
        <v>0</v>
      </c>
      <c r="AD74" s="92">
        <f t="shared" si="170"/>
        <v>0</v>
      </c>
      <c r="AE74" s="2">
        <v>16160295.76</v>
      </c>
      <c r="AF74" s="92">
        <f t="shared" si="171"/>
        <v>16160295.76</v>
      </c>
      <c r="AG74" s="92">
        <f t="shared" si="172"/>
        <v>0</v>
      </c>
      <c r="AH74" s="2">
        <v>4000000</v>
      </c>
      <c r="AI74" s="95">
        <f t="shared" si="173"/>
        <v>4000000</v>
      </c>
      <c r="AJ74" s="95">
        <f t="shared" si="174"/>
        <v>0</v>
      </c>
      <c r="AK74" s="4">
        <v>20160295.760000002</v>
      </c>
      <c r="AM74" s="4">
        <f t="shared" si="152"/>
        <v>20160295.760000002</v>
      </c>
      <c r="AN74" s="96">
        <f t="shared" si="175"/>
        <v>20160295.759999998</v>
      </c>
      <c r="AO74" s="96">
        <f t="shared" si="176"/>
        <v>0</v>
      </c>
      <c r="AP74" t="s">
        <v>35</v>
      </c>
      <c r="AQ74"/>
      <c r="AR74" s="18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P74"/>
      <c r="BQ74"/>
      <c r="BR74"/>
      <c r="BS74"/>
      <c r="BT74"/>
      <c r="BU74"/>
      <c r="BV74"/>
      <c r="BW74"/>
      <c r="BX74"/>
      <c r="BY74"/>
      <c r="BZ74"/>
      <c r="CA74"/>
      <c r="CB74"/>
    </row>
    <row r="75" spans="1:80" x14ac:dyDescent="0.25">
      <c r="A75" s="20">
        <v>790</v>
      </c>
      <c r="B75" t="s">
        <v>264</v>
      </c>
      <c r="C75" t="s">
        <v>9</v>
      </c>
      <c r="D75" t="s">
        <v>15</v>
      </c>
      <c r="E75" t="s">
        <v>30</v>
      </c>
      <c r="F75" s="2">
        <v>2266235000</v>
      </c>
      <c r="G75" s="2">
        <v>0</v>
      </c>
      <c r="H75" s="2">
        <v>2266235000</v>
      </c>
      <c r="I75" s="2">
        <v>7396989</v>
      </c>
      <c r="J75" s="2">
        <v>0</v>
      </c>
      <c r="K75" s="2">
        <v>7396989</v>
      </c>
      <c r="L75" s="2">
        <v>6490495</v>
      </c>
      <c r="M75" s="2">
        <v>0</v>
      </c>
      <c r="N75" s="92">
        <f t="shared" si="146"/>
        <v>0</v>
      </c>
      <c r="O75" s="92">
        <f t="shared" si="147"/>
        <v>0</v>
      </c>
      <c r="P75" s="2">
        <v>6490495</v>
      </c>
      <c r="Q75" s="92">
        <f t="shared" si="148"/>
        <v>6490495</v>
      </c>
      <c r="R75" s="92">
        <f t="shared" si="149"/>
        <v>0</v>
      </c>
      <c r="S75" s="15">
        <v>0</v>
      </c>
      <c r="T75" s="2">
        <v>0</v>
      </c>
      <c r="U75" s="92">
        <f t="shared" si="150"/>
        <v>0</v>
      </c>
      <c r="V75" s="92">
        <f t="shared" si="151"/>
        <v>0</v>
      </c>
      <c r="W75" s="13">
        <v>0</v>
      </c>
      <c r="X75" s="93">
        <f t="shared" si="165"/>
        <v>0</v>
      </c>
      <c r="Y75" s="92">
        <f t="shared" si="166"/>
        <v>0</v>
      </c>
      <c r="Z75" s="92">
        <f t="shared" si="167"/>
        <v>0</v>
      </c>
      <c r="AA75" s="15">
        <v>0</v>
      </c>
      <c r="AB75" s="94">
        <f t="shared" si="168"/>
        <v>0</v>
      </c>
      <c r="AC75" s="92">
        <f t="shared" si="169"/>
        <v>0</v>
      </c>
      <c r="AD75" s="92">
        <f t="shared" si="170"/>
        <v>0</v>
      </c>
      <c r="AE75" s="2">
        <v>0</v>
      </c>
      <c r="AF75" s="92">
        <f t="shared" si="171"/>
        <v>0</v>
      </c>
      <c r="AG75" s="92">
        <f t="shared" si="172"/>
        <v>0</v>
      </c>
      <c r="AH75" s="2">
        <v>0</v>
      </c>
      <c r="AI75" s="95">
        <f t="shared" si="173"/>
        <v>0</v>
      </c>
      <c r="AJ75" s="95">
        <f t="shared" si="174"/>
        <v>0</v>
      </c>
      <c r="AK75" s="4">
        <v>0</v>
      </c>
      <c r="AM75" s="4">
        <f t="shared" si="152"/>
        <v>0</v>
      </c>
      <c r="AN75" s="96">
        <f t="shared" si="175"/>
        <v>0</v>
      </c>
      <c r="AO75" s="96">
        <f t="shared" si="176"/>
        <v>0</v>
      </c>
      <c r="AP75" t="s">
        <v>17</v>
      </c>
      <c r="AQ75"/>
      <c r="AR75" s="18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P75"/>
      <c r="BQ75"/>
      <c r="BR75"/>
      <c r="BS75"/>
      <c r="BT75"/>
      <c r="BU75"/>
      <c r="BV75"/>
      <c r="BW75"/>
      <c r="BX75"/>
      <c r="BY75"/>
      <c r="BZ75"/>
      <c r="CA75"/>
      <c r="CB75"/>
    </row>
    <row r="76" spans="1:80" x14ac:dyDescent="0.25">
      <c r="A76" s="20">
        <v>803</v>
      </c>
      <c r="B76" t="s">
        <v>264</v>
      </c>
      <c r="C76" t="s">
        <v>9</v>
      </c>
      <c r="D76" t="s">
        <v>27</v>
      </c>
      <c r="E76" t="s">
        <v>161</v>
      </c>
      <c r="F76" s="2">
        <v>12370870000</v>
      </c>
      <c r="G76" s="2">
        <v>0</v>
      </c>
      <c r="H76" s="2">
        <v>12370870000</v>
      </c>
      <c r="I76" s="2">
        <v>20014265</v>
      </c>
      <c r="J76" s="2">
        <v>0</v>
      </c>
      <c r="K76" s="2">
        <v>20014265</v>
      </c>
      <c r="L76" s="2">
        <v>15065917</v>
      </c>
      <c r="M76" s="2">
        <v>0</v>
      </c>
      <c r="N76" s="92">
        <f t="shared" si="146"/>
        <v>0</v>
      </c>
      <c r="O76" s="92">
        <f t="shared" si="147"/>
        <v>0</v>
      </c>
      <c r="P76" s="2">
        <v>15065917</v>
      </c>
      <c r="Q76" s="92">
        <f t="shared" si="148"/>
        <v>15065917</v>
      </c>
      <c r="R76" s="92">
        <f t="shared" si="149"/>
        <v>0</v>
      </c>
      <c r="S76" s="15">
        <v>0.1</v>
      </c>
      <c r="T76" s="2">
        <v>0</v>
      </c>
      <c r="U76" s="92">
        <f t="shared" si="150"/>
        <v>0</v>
      </c>
      <c r="V76" s="92">
        <f t="shared" si="151"/>
        <v>0</v>
      </c>
      <c r="W76" s="13">
        <v>0.1</v>
      </c>
      <c r="X76" s="93">
        <f t="shared" si="165"/>
        <v>0.1</v>
      </c>
      <c r="Y76" s="92">
        <f t="shared" si="166"/>
        <v>0</v>
      </c>
      <c r="Z76" s="92">
        <f t="shared" si="167"/>
        <v>1506591.7000000002</v>
      </c>
      <c r="AA76" s="15">
        <v>0</v>
      </c>
      <c r="AB76" s="94">
        <f t="shared" si="168"/>
        <v>0</v>
      </c>
      <c r="AC76" s="92">
        <f t="shared" si="169"/>
        <v>0</v>
      </c>
      <c r="AD76" s="92">
        <f t="shared" si="170"/>
        <v>0</v>
      </c>
      <c r="AE76" s="2">
        <v>1506591.7</v>
      </c>
      <c r="AF76" s="92">
        <f t="shared" si="171"/>
        <v>1506591.7000000002</v>
      </c>
      <c r="AG76" s="92">
        <f t="shared" si="172"/>
        <v>0</v>
      </c>
      <c r="AH76" s="2">
        <v>1000000</v>
      </c>
      <c r="AI76" s="95">
        <f t="shared" si="173"/>
        <v>1000000</v>
      </c>
      <c r="AJ76" s="95">
        <f t="shared" si="174"/>
        <v>0</v>
      </c>
      <c r="AK76" s="4">
        <v>2506591.7000000002</v>
      </c>
      <c r="AM76" s="4">
        <f t="shared" si="152"/>
        <v>2506591.7000000002</v>
      </c>
      <c r="AN76" s="96">
        <f t="shared" si="175"/>
        <v>2506591.7000000002</v>
      </c>
      <c r="AO76" s="96">
        <f t="shared" si="176"/>
        <v>0</v>
      </c>
      <c r="AP76" t="s">
        <v>32</v>
      </c>
      <c r="AQ76"/>
      <c r="AR76" s="18"/>
      <c r="AV76"/>
      <c r="AW76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</row>
    <row r="77" spans="1:80" x14ac:dyDescent="0.25">
      <c r="A77" s="20">
        <v>805</v>
      </c>
      <c r="B77" t="s">
        <v>264</v>
      </c>
      <c r="C77" t="s">
        <v>9</v>
      </c>
      <c r="D77" t="s">
        <v>27</v>
      </c>
      <c r="E77" t="s">
        <v>162</v>
      </c>
      <c r="F77" s="2">
        <v>52531206000</v>
      </c>
      <c r="G77" s="2">
        <v>0</v>
      </c>
      <c r="H77" s="2">
        <v>52531206000</v>
      </c>
      <c r="I77" s="2">
        <v>95474006</v>
      </c>
      <c r="J77" s="2">
        <v>0</v>
      </c>
      <c r="K77" s="2">
        <v>95474006</v>
      </c>
      <c r="L77" s="2">
        <v>74461523.599999994</v>
      </c>
      <c r="M77" s="2">
        <v>0</v>
      </c>
      <c r="N77" s="92">
        <f t="shared" si="146"/>
        <v>0</v>
      </c>
      <c r="O77" s="92">
        <f t="shared" si="147"/>
        <v>0</v>
      </c>
      <c r="P77" s="2">
        <v>74461523.599999994</v>
      </c>
      <c r="Q77" s="92">
        <f t="shared" si="148"/>
        <v>74461523.599999994</v>
      </c>
      <c r="R77" s="92">
        <f t="shared" si="149"/>
        <v>0</v>
      </c>
      <c r="S77" s="15">
        <v>0.1</v>
      </c>
      <c r="T77" s="2">
        <v>0</v>
      </c>
      <c r="U77" s="92">
        <f t="shared" si="150"/>
        <v>0</v>
      </c>
      <c r="V77" s="92">
        <f t="shared" si="151"/>
        <v>0</v>
      </c>
      <c r="W77" s="13">
        <v>0.2</v>
      </c>
      <c r="X77" s="93">
        <f t="shared" si="165"/>
        <v>0.2</v>
      </c>
      <c r="Y77" s="92">
        <f t="shared" si="166"/>
        <v>0</v>
      </c>
      <c r="Z77" s="92">
        <f t="shared" si="167"/>
        <v>14892304.719999999</v>
      </c>
      <c r="AA77" s="15">
        <v>0</v>
      </c>
      <c r="AB77" s="94">
        <f t="shared" si="168"/>
        <v>0</v>
      </c>
      <c r="AC77" s="92">
        <f t="shared" si="169"/>
        <v>0</v>
      </c>
      <c r="AD77" s="92">
        <f t="shared" si="170"/>
        <v>0</v>
      </c>
      <c r="AE77" s="2">
        <v>14892304.720000001</v>
      </c>
      <c r="AF77" s="92">
        <f t="shared" si="171"/>
        <v>14892304.719999999</v>
      </c>
      <c r="AG77" s="92">
        <f t="shared" si="172"/>
        <v>0</v>
      </c>
      <c r="AH77" s="2">
        <v>4000000</v>
      </c>
      <c r="AI77" s="95">
        <f t="shared" si="173"/>
        <v>4000000</v>
      </c>
      <c r="AJ77" s="95">
        <f t="shared" si="174"/>
        <v>0</v>
      </c>
      <c r="AK77" s="4">
        <v>18892304.719999999</v>
      </c>
      <c r="AM77" s="4">
        <f t="shared" si="152"/>
        <v>18892304.719999999</v>
      </c>
      <c r="AN77" s="96">
        <f t="shared" si="175"/>
        <v>18892304.719999999</v>
      </c>
      <c r="AO77" s="96">
        <f t="shared" si="176"/>
        <v>0</v>
      </c>
      <c r="AP77" t="s">
        <v>28</v>
      </c>
      <c r="AQ77"/>
      <c r="AR77" s="18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P77"/>
      <c r="BQ77"/>
      <c r="BR77"/>
      <c r="BS77"/>
      <c r="BT77"/>
      <c r="BU77"/>
      <c r="BV77"/>
      <c r="BW77"/>
      <c r="BX77"/>
      <c r="BY77"/>
      <c r="BZ77"/>
      <c r="CA77"/>
      <c r="CB77"/>
    </row>
    <row r="78" spans="1:80" x14ac:dyDescent="0.25">
      <c r="A78" s="20">
        <v>809</v>
      </c>
      <c r="B78" t="s">
        <v>264</v>
      </c>
      <c r="C78" t="s">
        <v>2</v>
      </c>
      <c r="D78" t="s">
        <v>8</v>
      </c>
      <c r="E78" t="s">
        <v>163</v>
      </c>
      <c r="F78" s="2">
        <v>29015694000</v>
      </c>
      <c r="G78" s="2">
        <v>2316540000</v>
      </c>
      <c r="H78" s="2">
        <v>26699154000</v>
      </c>
      <c r="I78" s="2">
        <v>46391075</v>
      </c>
      <c r="J78" s="2">
        <v>4248366</v>
      </c>
      <c r="K78" s="2">
        <v>42142709</v>
      </c>
      <c r="L78" s="2">
        <v>34784797.399999999</v>
      </c>
      <c r="M78" s="2">
        <v>3321750</v>
      </c>
      <c r="N78" s="92">
        <f t="shared" si="146"/>
        <v>3321750</v>
      </c>
      <c r="O78" s="92">
        <f t="shared" si="147"/>
        <v>0</v>
      </c>
      <c r="P78" s="2">
        <v>31463047.399999999</v>
      </c>
      <c r="Q78" s="92">
        <f t="shared" si="148"/>
        <v>31463047.399999999</v>
      </c>
      <c r="R78" s="92">
        <f t="shared" si="149"/>
        <v>0</v>
      </c>
      <c r="S78" s="15">
        <v>0.1</v>
      </c>
      <c r="T78" s="2">
        <v>332175</v>
      </c>
      <c r="U78" s="92">
        <f t="shared" si="150"/>
        <v>332175</v>
      </c>
      <c r="V78" s="92">
        <f t="shared" si="151"/>
        <v>0</v>
      </c>
      <c r="W78" s="13">
        <v>0.15</v>
      </c>
      <c r="X78" s="93">
        <f t="shared" si="165"/>
        <v>0.15</v>
      </c>
      <c r="Y78" s="92">
        <f t="shared" si="166"/>
        <v>0</v>
      </c>
      <c r="Z78" s="92">
        <f t="shared" si="167"/>
        <v>4719457.1099999994</v>
      </c>
      <c r="AA78" s="15">
        <v>0</v>
      </c>
      <c r="AB78" s="94">
        <f t="shared" si="168"/>
        <v>0</v>
      </c>
      <c r="AC78" s="92">
        <f t="shared" si="169"/>
        <v>0</v>
      </c>
      <c r="AD78" s="92">
        <f t="shared" si="170"/>
        <v>0</v>
      </c>
      <c r="AE78" s="2">
        <v>4719457.1100000003</v>
      </c>
      <c r="AF78" s="92">
        <f t="shared" si="171"/>
        <v>4719457.1099999994</v>
      </c>
      <c r="AG78" s="92">
        <f t="shared" si="172"/>
        <v>0</v>
      </c>
      <c r="AH78" s="2">
        <v>3000000</v>
      </c>
      <c r="AI78" s="95">
        <f t="shared" si="173"/>
        <v>3000000</v>
      </c>
      <c r="AJ78" s="95">
        <f t="shared" si="174"/>
        <v>0</v>
      </c>
      <c r="AK78" s="4">
        <v>8051632.1100000003</v>
      </c>
      <c r="AM78" s="4">
        <f t="shared" si="152"/>
        <v>8051632.1100000003</v>
      </c>
      <c r="AN78" s="96">
        <f t="shared" si="175"/>
        <v>8051632.1099999994</v>
      </c>
      <c r="AO78" s="96">
        <f t="shared" si="176"/>
        <v>0</v>
      </c>
      <c r="AP78" t="s">
        <v>33</v>
      </c>
      <c r="AQ78"/>
      <c r="AR78" s="1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P78"/>
      <c r="BQ78"/>
      <c r="BR78"/>
      <c r="BS78"/>
      <c r="BT78"/>
      <c r="BU78"/>
      <c r="BV78"/>
      <c r="BW78"/>
      <c r="BX78"/>
      <c r="BY78"/>
      <c r="BZ78"/>
      <c r="CA78"/>
      <c r="CB78"/>
    </row>
    <row r="79" spans="1:80" x14ac:dyDescent="0.25">
      <c r="A79" s="20">
        <v>810</v>
      </c>
      <c r="B79" t="s">
        <v>264</v>
      </c>
      <c r="C79" t="s">
        <v>2</v>
      </c>
      <c r="D79" t="s">
        <v>4</v>
      </c>
      <c r="E79" t="s">
        <v>164</v>
      </c>
      <c r="F79" s="2">
        <v>94162090000</v>
      </c>
      <c r="G79" s="2">
        <v>24926833000</v>
      </c>
      <c r="H79" s="2">
        <v>69235257000</v>
      </c>
      <c r="I79" s="2">
        <v>153037408</v>
      </c>
      <c r="J79" s="2">
        <v>38767767</v>
      </c>
      <c r="K79" s="2">
        <v>114269641</v>
      </c>
      <c r="L79" s="2">
        <v>115372572</v>
      </c>
      <c r="M79" s="2">
        <v>28797033.800000001</v>
      </c>
      <c r="N79" s="92">
        <f t="shared" si="146"/>
        <v>28797033.800000001</v>
      </c>
      <c r="O79" s="92">
        <f t="shared" si="147"/>
        <v>0</v>
      </c>
      <c r="P79" s="2">
        <v>86575538.200000003</v>
      </c>
      <c r="Q79" s="92">
        <f t="shared" si="148"/>
        <v>86575538.200000003</v>
      </c>
      <c r="R79" s="92">
        <f t="shared" si="149"/>
        <v>0</v>
      </c>
      <c r="S79" s="15">
        <v>0.1</v>
      </c>
      <c r="T79" s="2">
        <v>2879703.38</v>
      </c>
      <c r="U79" s="92">
        <f t="shared" si="150"/>
        <v>2879703.3800000004</v>
      </c>
      <c r="V79" s="92">
        <f t="shared" si="151"/>
        <v>0</v>
      </c>
      <c r="W79" s="13">
        <v>0.25</v>
      </c>
      <c r="X79" s="93">
        <f t="shared" si="165"/>
        <v>0.25</v>
      </c>
      <c r="Y79" s="92">
        <f t="shared" si="166"/>
        <v>0</v>
      </c>
      <c r="Z79" s="92">
        <f t="shared" si="167"/>
        <v>21643884.550000001</v>
      </c>
      <c r="AA79" s="15">
        <v>0</v>
      </c>
      <c r="AB79" s="94">
        <f t="shared" si="168"/>
        <v>0</v>
      </c>
      <c r="AC79" s="92">
        <f t="shared" si="169"/>
        <v>0</v>
      </c>
      <c r="AD79" s="92">
        <f t="shared" si="170"/>
        <v>0</v>
      </c>
      <c r="AE79" s="2">
        <v>21643884.550000001</v>
      </c>
      <c r="AF79" s="92">
        <f t="shared" si="171"/>
        <v>21643884.550000001</v>
      </c>
      <c r="AG79" s="92">
        <f t="shared" si="172"/>
        <v>0</v>
      </c>
      <c r="AH79" s="2">
        <v>5000000</v>
      </c>
      <c r="AI79" s="95">
        <f t="shared" si="173"/>
        <v>5000000</v>
      </c>
      <c r="AJ79" s="95">
        <f t="shared" si="174"/>
        <v>0</v>
      </c>
      <c r="AK79" s="4">
        <v>29523587.93</v>
      </c>
      <c r="AM79" s="4">
        <f t="shared" si="152"/>
        <v>29523587.93</v>
      </c>
      <c r="AN79" s="96">
        <f t="shared" si="175"/>
        <v>29523587.93</v>
      </c>
      <c r="AO79" s="96">
        <f t="shared" si="176"/>
        <v>0</v>
      </c>
      <c r="AP79" t="s">
        <v>277</v>
      </c>
      <c r="AQ79"/>
      <c r="AR79" s="18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P79"/>
      <c r="BQ79"/>
      <c r="BR79"/>
      <c r="BS79"/>
      <c r="BT79"/>
      <c r="BU79"/>
      <c r="BV79"/>
      <c r="BW79"/>
      <c r="BX79"/>
      <c r="BY79"/>
      <c r="BZ79"/>
      <c r="CA79"/>
      <c r="CB79"/>
    </row>
    <row r="80" spans="1:80" x14ac:dyDescent="0.25">
      <c r="A80" s="20">
        <v>813</v>
      </c>
      <c r="B80" t="s">
        <v>264</v>
      </c>
      <c r="C80" t="s">
        <v>2</v>
      </c>
      <c r="D80" t="s">
        <v>4</v>
      </c>
      <c r="E80" t="s">
        <v>165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92">
        <f t="shared" si="146"/>
        <v>0</v>
      </c>
      <c r="O80" s="92">
        <f t="shared" si="147"/>
        <v>0</v>
      </c>
      <c r="P80" s="2">
        <v>0</v>
      </c>
      <c r="Q80" s="92">
        <f t="shared" si="148"/>
        <v>0</v>
      </c>
      <c r="R80" s="92">
        <f t="shared" si="149"/>
        <v>0</v>
      </c>
      <c r="S80" s="15">
        <v>0</v>
      </c>
      <c r="T80" s="2">
        <v>0</v>
      </c>
      <c r="U80" s="92">
        <f t="shared" si="150"/>
        <v>0</v>
      </c>
      <c r="V80" s="92">
        <f t="shared" si="151"/>
        <v>0</v>
      </c>
      <c r="W80" s="13">
        <v>0</v>
      </c>
      <c r="X80" s="93">
        <f t="shared" si="165"/>
        <v>0</v>
      </c>
      <c r="Y80" s="92">
        <f t="shared" si="166"/>
        <v>0</v>
      </c>
      <c r="Z80" s="92">
        <f t="shared" si="167"/>
        <v>0</v>
      </c>
      <c r="AA80" s="15">
        <v>0</v>
      </c>
      <c r="AB80" s="94">
        <f t="shared" si="168"/>
        <v>0</v>
      </c>
      <c r="AC80" s="92">
        <f t="shared" si="169"/>
        <v>0</v>
      </c>
      <c r="AD80" s="92">
        <f t="shared" si="170"/>
        <v>0</v>
      </c>
      <c r="AE80" s="2">
        <v>0</v>
      </c>
      <c r="AF80" s="92">
        <f t="shared" si="171"/>
        <v>0</v>
      </c>
      <c r="AG80" s="92">
        <f t="shared" si="172"/>
        <v>0</v>
      </c>
      <c r="AH80" s="2">
        <v>0</v>
      </c>
      <c r="AI80" s="95">
        <f t="shared" si="173"/>
        <v>0</v>
      </c>
      <c r="AJ80" s="95">
        <f t="shared" si="174"/>
        <v>0</v>
      </c>
      <c r="AK80" s="4">
        <v>0</v>
      </c>
      <c r="AM80" s="4">
        <f t="shared" si="152"/>
        <v>0</v>
      </c>
      <c r="AN80" s="96">
        <f t="shared" si="175"/>
        <v>0</v>
      </c>
      <c r="AO80" s="96">
        <f t="shared" si="176"/>
        <v>0</v>
      </c>
      <c r="AP80" t="s">
        <v>6</v>
      </c>
      <c r="AQ80"/>
      <c r="AR80" s="18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P80"/>
      <c r="BQ80"/>
      <c r="BR80"/>
      <c r="BS80"/>
      <c r="BT80"/>
      <c r="BU80"/>
      <c r="BV80"/>
      <c r="BW80"/>
      <c r="BX80"/>
      <c r="BY80"/>
      <c r="BZ80"/>
      <c r="CA80"/>
      <c r="CB80"/>
    </row>
    <row r="81" spans="1:80" x14ac:dyDescent="0.25">
      <c r="A81" s="20">
        <v>825</v>
      </c>
      <c r="B81" t="s">
        <v>264</v>
      </c>
      <c r="C81" t="s">
        <v>2</v>
      </c>
      <c r="D81" t="s">
        <v>283</v>
      </c>
      <c r="E81" t="s">
        <v>167</v>
      </c>
      <c r="F81" s="2">
        <v>24915378000</v>
      </c>
      <c r="G81" s="2">
        <v>16333337000</v>
      </c>
      <c r="H81" s="2">
        <v>8582041000</v>
      </c>
      <c r="I81" s="2">
        <v>48934067</v>
      </c>
      <c r="J81" s="2">
        <v>27981990</v>
      </c>
      <c r="K81" s="2">
        <v>20952077</v>
      </c>
      <c r="L81" s="2">
        <v>38967915.799999997</v>
      </c>
      <c r="M81" s="2">
        <v>21448655.199999999</v>
      </c>
      <c r="N81" s="92">
        <f t="shared" si="146"/>
        <v>21448655.199999999</v>
      </c>
      <c r="O81" s="92">
        <f t="shared" si="147"/>
        <v>0</v>
      </c>
      <c r="P81" s="2">
        <v>17519260.600000001</v>
      </c>
      <c r="Q81" s="92">
        <f t="shared" si="148"/>
        <v>17519260.600000001</v>
      </c>
      <c r="R81" s="92">
        <f t="shared" si="149"/>
        <v>0</v>
      </c>
      <c r="S81" s="15">
        <v>0.1</v>
      </c>
      <c r="T81" s="2">
        <v>2144865.52</v>
      </c>
      <c r="U81" s="92">
        <f t="shared" si="150"/>
        <v>2144865.52</v>
      </c>
      <c r="V81" s="92">
        <f t="shared" si="151"/>
        <v>0</v>
      </c>
      <c r="W81" s="13">
        <v>0.15</v>
      </c>
      <c r="X81" s="93">
        <f t="shared" si="165"/>
        <v>0.15</v>
      </c>
      <c r="Y81" s="92">
        <f t="shared" si="166"/>
        <v>0</v>
      </c>
      <c r="Z81" s="92">
        <f t="shared" si="167"/>
        <v>2627889.0900000003</v>
      </c>
      <c r="AA81" s="15">
        <v>0</v>
      </c>
      <c r="AB81" s="94">
        <f t="shared" si="168"/>
        <v>0</v>
      </c>
      <c r="AC81" s="92">
        <f t="shared" si="169"/>
        <v>0</v>
      </c>
      <c r="AD81" s="92">
        <f t="shared" si="170"/>
        <v>0</v>
      </c>
      <c r="AE81" s="2">
        <v>2627889.09</v>
      </c>
      <c r="AF81" s="92">
        <f t="shared" si="171"/>
        <v>2627889.0900000003</v>
      </c>
      <c r="AG81" s="92">
        <f t="shared" si="172"/>
        <v>0</v>
      </c>
      <c r="AH81" s="2">
        <v>3000000</v>
      </c>
      <c r="AI81" s="95">
        <f t="shared" si="173"/>
        <v>3000000</v>
      </c>
      <c r="AJ81" s="95">
        <f t="shared" si="174"/>
        <v>0</v>
      </c>
      <c r="AK81" s="4">
        <v>7772754.6100000003</v>
      </c>
      <c r="AM81" s="4">
        <f t="shared" si="152"/>
        <v>7772754.6100000003</v>
      </c>
      <c r="AN81" s="96">
        <f t="shared" si="175"/>
        <v>7772754.6099999994</v>
      </c>
      <c r="AO81" s="96">
        <f t="shared" si="176"/>
        <v>0</v>
      </c>
      <c r="AP81" t="s">
        <v>43</v>
      </c>
      <c r="AQ81"/>
      <c r="AR81" s="18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P81"/>
      <c r="BQ81"/>
      <c r="BR81"/>
      <c r="BS81"/>
      <c r="BT81"/>
      <c r="BU81"/>
      <c r="BV81"/>
      <c r="BW81"/>
      <c r="BX81"/>
      <c r="BY81"/>
      <c r="BZ81"/>
      <c r="CA81"/>
      <c r="CB81"/>
    </row>
    <row r="82" spans="1:80" x14ac:dyDescent="0.25">
      <c r="A82" s="20">
        <v>849</v>
      </c>
      <c r="B82" t="s">
        <v>264</v>
      </c>
      <c r="C82" t="s">
        <v>2</v>
      </c>
      <c r="D82" t="s">
        <v>283</v>
      </c>
      <c r="E82" t="s">
        <v>168</v>
      </c>
      <c r="F82" s="2">
        <v>14682961000</v>
      </c>
      <c r="G82" s="2">
        <v>4197526000</v>
      </c>
      <c r="H82" s="2">
        <v>10485435000</v>
      </c>
      <c r="I82" s="2">
        <v>37113729</v>
      </c>
      <c r="J82" s="2">
        <v>8656259</v>
      </c>
      <c r="K82" s="2">
        <v>28457470</v>
      </c>
      <c r="L82" s="2">
        <v>31240544.600000001</v>
      </c>
      <c r="M82" s="2">
        <v>6977248.5999999996</v>
      </c>
      <c r="N82" s="92">
        <f t="shared" si="146"/>
        <v>6977248.5999999996</v>
      </c>
      <c r="O82" s="92">
        <f t="shared" si="147"/>
        <v>0</v>
      </c>
      <c r="P82" s="2">
        <v>24263296</v>
      </c>
      <c r="Q82" s="92">
        <f t="shared" si="148"/>
        <v>24263296</v>
      </c>
      <c r="R82" s="92">
        <f t="shared" si="149"/>
        <v>0</v>
      </c>
      <c r="S82" s="15">
        <v>0.1</v>
      </c>
      <c r="T82" s="2">
        <v>697724.86</v>
      </c>
      <c r="U82" s="92">
        <f t="shared" si="150"/>
        <v>697724.86</v>
      </c>
      <c r="V82" s="92">
        <f t="shared" si="151"/>
        <v>0</v>
      </c>
      <c r="W82" s="13">
        <v>0.15</v>
      </c>
      <c r="X82" s="93">
        <f t="shared" si="165"/>
        <v>0.15</v>
      </c>
      <c r="Y82" s="92">
        <f t="shared" si="166"/>
        <v>0</v>
      </c>
      <c r="Z82" s="92">
        <f t="shared" si="167"/>
        <v>3639494.4</v>
      </c>
      <c r="AA82" s="15">
        <v>0</v>
      </c>
      <c r="AB82" s="94">
        <f t="shared" si="168"/>
        <v>0</v>
      </c>
      <c r="AC82" s="92">
        <f t="shared" si="169"/>
        <v>0</v>
      </c>
      <c r="AD82" s="92">
        <f t="shared" si="170"/>
        <v>0</v>
      </c>
      <c r="AE82" s="2">
        <v>3639494.4</v>
      </c>
      <c r="AF82" s="92">
        <f t="shared" si="171"/>
        <v>3639494.4</v>
      </c>
      <c r="AG82" s="92">
        <f t="shared" si="172"/>
        <v>0</v>
      </c>
      <c r="AH82" s="2">
        <v>3000000</v>
      </c>
      <c r="AI82" s="95">
        <f t="shared" si="173"/>
        <v>3000000</v>
      </c>
      <c r="AJ82" s="95">
        <f t="shared" si="174"/>
        <v>0</v>
      </c>
      <c r="AK82" s="4">
        <v>7337219.2599999998</v>
      </c>
      <c r="AM82" s="4">
        <f t="shared" si="152"/>
        <v>7337219.2599999998</v>
      </c>
      <c r="AN82" s="96">
        <f t="shared" si="175"/>
        <v>7337219.2600000007</v>
      </c>
      <c r="AO82" s="96">
        <f t="shared" si="176"/>
        <v>0</v>
      </c>
      <c r="AP82" t="s">
        <v>43</v>
      </c>
      <c r="AQ82"/>
      <c r="AR82" s="18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P82"/>
      <c r="BQ82"/>
      <c r="BR82"/>
      <c r="BS82"/>
      <c r="BT82"/>
      <c r="BU82"/>
      <c r="BV82"/>
      <c r="BW82"/>
      <c r="BX82"/>
      <c r="BY82"/>
      <c r="BZ82"/>
      <c r="CA82"/>
      <c r="CB82"/>
    </row>
    <row r="83" spans="1:80" x14ac:dyDescent="0.25">
      <c r="A83" s="20">
        <v>851</v>
      </c>
      <c r="B83" t="s">
        <v>263</v>
      </c>
      <c r="C83" t="s">
        <v>2</v>
      </c>
      <c r="D83" t="s">
        <v>284</v>
      </c>
      <c r="E83" t="s">
        <v>169</v>
      </c>
      <c r="F83" s="2">
        <v>42558222000</v>
      </c>
      <c r="G83" s="2">
        <v>0</v>
      </c>
      <c r="H83" s="2">
        <v>42558222000</v>
      </c>
      <c r="I83" s="2">
        <v>68218645</v>
      </c>
      <c r="J83" s="2">
        <v>0</v>
      </c>
      <c r="K83" s="2">
        <v>68218645</v>
      </c>
      <c r="L83" s="2">
        <v>51195356.200000003</v>
      </c>
      <c r="M83" s="2">
        <v>0</v>
      </c>
      <c r="N83" s="92">
        <f t="shared" si="146"/>
        <v>0</v>
      </c>
      <c r="O83" s="92">
        <f t="shared" si="147"/>
        <v>0</v>
      </c>
      <c r="P83" s="2">
        <v>51195356.200000003</v>
      </c>
      <c r="Q83" s="92">
        <f t="shared" si="148"/>
        <v>51195356.200000003</v>
      </c>
      <c r="R83" s="92">
        <f t="shared" si="149"/>
        <v>0</v>
      </c>
      <c r="S83" s="15">
        <v>0.1</v>
      </c>
      <c r="T83" s="2">
        <v>0</v>
      </c>
      <c r="U83" s="92">
        <f t="shared" si="150"/>
        <v>0</v>
      </c>
      <c r="V83" s="92">
        <f t="shared" si="151"/>
        <v>0</v>
      </c>
      <c r="W83" s="13">
        <v>0.3</v>
      </c>
      <c r="X83" s="13"/>
      <c r="Y83" s="13"/>
      <c r="Z83" s="97">
        <f>IF(L83&lt;150000000,P83,IF(AND(L83&gt;150000000,P83&gt;150000000),150000000,P83))*30%</f>
        <v>15358606.859999999</v>
      </c>
      <c r="AA83" s="15">
        <v>0</v>
      </c>
      <c r="AB83" s="98">
        <f t="shared" si="168"/>
        <v>0</v>
      </c>
      <c r="AC83" s="97">
        <f t="shared" si="169"/>
        <v>0</v>
      </c>
      <c r="AD83" s="97">
        <f t="shared" si="170"/>
        <v>0</v>
      </c>
      <c r="AE83" s="2">
        <v>15358606.859999999</v>
      </c>
      <c r="AF83" s="97">
        <f t="shared" si="171"/>
        <v>15358606.859999999</v>
      </c>
      <c r="AG83" s="97">
        <f t="shared" si="172"/>
        <v>0</v>
      </c>
      <c r="AH83" s="2">
        <v>0</v>
      </c>
      <c r="AI83" s="2"/>
      <c r="AJ83" s="2"/>
      <c r="AK83" s="4">
        <v>15358606.859999999</v>
      </c>
      <c r="AM83" s="4">
        <f t="shared" si="152"/>
        <v>15358606.859999999</v>
      </c>
      <c r="AN83" s="96">
        <f t="shared" si="175"/>
        <v>15358606.859999999</v>
      </c>
      <c r="AO83" s="96">
        <f t="shared" si="176"/>
        <v>0</v>
      </c>
      <c r="AP83" t="s">
        <v>192</v>
      </c>
      <c r="AQ83"/>
      <c r="AR83" s="18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P83"/>
      <c r="BQ83"/>
      <c r="BR83"/>
      <c r="BS83"/>
      <c r="BT83"/>
      <c r="BU83"/>
      <c r="BV83"/>
      <c r="BW83"/>
      <c r="BX83"/>
      <c r="BY83"/>
      <c r="BZ83"/>
      <c r="CA83"/>
      <c r="CB83"/>
    </row>
    <row r="84" spans="1:80" x14ac:dyDescent="0.25">
      <c r="A84" s="20">
        <v>853</v>
      </c>
      <c r="B84" t="s">
        <v>264</v>
      </c>
      <c r="C84" t="s">
        <v>2</v>
      </c>
      <c r="D84" t="s">
        <v>8</v>
      </c>
      <c r="E84" t="s">
        <v>170</v>
      </c>
      <c r="F84" s="2">
        <v>3673316000</v>
      </c>
      <c r="G84" s="2">
        <v>42660000</v>
      </c>
      <c r="H84" s="2">
        <v>3630656000</v>
      </c>
      <c r="I84" s="2">
        <v>10056286</v>
      </c>
      <c r="J84" s="2">
        <v>149314</v>
      </c>
      <c r="K84" s="2">
        <v>9906972</v>
      </c>
      <c r="L84" s="2">
        <v>8586959.5999999996</v>
      </c>
      <c r="M84" s="2">
        <v>132250</v>
      </c>
      <c r="N84" s="92">
        <f t="shared" si="146"/>
        <v>132250</v>
      </c>
      <c r="O84" s="92">
        <f t="shared" si="147"/>
        <v>0</v>
      </c>
      <c r="P84" s="2">
        <v>8454709.5999999996</v>
      </c>
      <c r="Q84" s="92">
        <f t="shared" si="148"/>
        <v>8454709.5999999996</v>
      </c>
      <c r="R84" s="92">
        <f t="shared" si="149"/>
        <v>0</v>
      </c>
      <c r="S84" s="15">
        <v>0</v>
      </c>
      <c r="T84" s="2">
        <v>0</v>
      </c>
      <c r="U84" s="92">
        <f t="shared" si="150"/>
        <v>0</v>
      </c>
      <c r="V84" s="92">
        <f t="shared" si="151"/>
        <v>0</v>
      </c>
      <c r="W84" s="13">
        <v>0</v>
      </c>
      <c r="X84" s="93">
        <f t="shared" ref="X84" si="177">IF(L84&lt;15000000,0%,IF(AND(15000000&lt;=L84,L84&lt;30000000),10%,IF(AND(30000000&lt;=L84,L84&lt;60000000),15%,IF(AND(60000000&lt;=L84,L84&lt;100000000),20%,25%))))</f>
        <v>0</v>
      </c>
      <c r="Y84" s="92">
        <f t="shared" ref="Y84" si="178">+X84-W84</f>
        <v>0</v>
      </c>
      <c r="Z84" s="92">
        <f t="shared" ref="Z84" si="179">IF(L84&lt;150000000,P84,IF(AND(L84&gt;150000000,P84&gt;150000000),150000000,P84))*X84</f>
        <v>0</v>
      </c>
      <c r="AA84" s="15">
        <v>0</v>
      </c>
      <c r="AB84" s="94">
        <f t="shared" ref="AB84:AB85" si="180">IF(L84&lt;150000000,0%,IF(AND(150000000&lt;=L84,L84&lt;230000000),40%,IF(AND(230000000&lt;=L84,L84&lt;300000000),45%,50%)))</f>
        <v>0</v>
      </c>
      <c r="AC84" s="92">
        <f t="shared" ref="AC84:AC85" si="181">+AB84-AA84</f>
        <v>0</v>
      </c>
      <c r="AD84" s="92">
        <f t="shared" ref="AD84:AD85" si="182">IF(P84-150000000&lt;0,0,(P84-150000000))*AB84</f>
        <v>0</v>
      </c>
      <c r="AE84" s="2">
        <v>0</v>
      </c>
      <c r="AF84" s="92">
        <f t="shared" ref="AF84:AF85" si="183">+AD84+Z84</f>
        <v>0</v>
      </c>
      <c r="AG84" s="92">
        <f t="shared" ref="AG84:AG85" si="184">+AF84-AE84</f>
        <v>0</v>
      </c>
      <c r="AH84" s="2">
        <v>0</v>
      </c>
      <c r="AI84" s="95">
        <f t="shared" ref="AI84" si="185">IF(L84&lt;15000000,0,IF(AND(15000000&lt;=L84,L84&lt;20000000),1000000,IF(AND(20000000&lt;=L84,L84&lt;30000000),2000000,IF(AND(30000000&lt;=L84,L84&lt;60000000),3000000,IF(AND(60000000&lt;=L84,L84&lt;100000000),4000000,IF(AND(100000000&lt;=L84,L84&lt;150000000),5000000,IF(AND(150000000&lt;=L84,L84&lt;230000000),6000000,7000000)))))))</f>
        <v>0</v>
      </c>
      <c r="AJ84" s="95">
        <f t="shared" ref="AJ84" si="186">+AI84-AH84</f>
        <v>0</v>
      </c>
      <c r="AK84" s="4">
        <v>0</v>
      </c>
      <c r="AM84" s="4">
        <f t="shared" si="152"/>
        <v>0</v>
      </c>
      <c r="AN84" s="96">
        <f t="shared" ref="AN84:AN85" si="187">SUM(AL84,AI84,AF84,U84)</f>
        <v>0</v>
      </c>
      <c r="AO84" s="96">
        <f t="shared" ref="AO84:AO85" si="188">+AN84-AM84</f>
        <v>0</v>
      </c>
      <c r="AP84" t="s">
        <v>46</v>
      </c>
      <c r="AQ84"/>
      <c r="AR84" s="18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P84"/>
      <c r="BQ84"/>
      <c r="BR84"/>
      <c r="BS84"/>
      <c r="BT84"/>
      <c r="BU84"/>
      <c r="BV84"/>
      <c r="BW84"/>
      <c r="BX84"/>
      <c r="BY84"/>
      <c r="BZ84"/>
      <c r="CA84"/>
      <c r="CB84"/>
    </row>
    <row r="85" spans="1:80" x14ac:dyDescent="0.25">
      <c r="A85" s="20">
        <v>865</v>
      </c>
      <c r="B85" t="s">
        <v>263</v>
      </c>
      <c r="C85" t="s">
        <v>2</v>
      </c>
      <c r="D85" t="s">
        <v>8</v>
      </c>
      <c r="E85" t="s">
        <v>171</v>
      </c>
      <c r="F85" s="2">
        <v>1942478000</v>
      </c>
      <c r="G85" s="2">
        <v>137400000</v>
      </c>
      <c r="H85" s="2">
        <v>1805078000</v>
      </c>
      <c r="I85" s="2">
        <v>4592736</v>
      </c>
      <c r="J85" s="2">
        <v>480901</v>
      </c>
      <c r="K85" s="2">
        <v>4111835</v>
      </c>
      <c r="L85" s="2">
        <v>3815744.8</v>
      </c>
      <c r="M85" s="2">
        <v>425941</v>
      </c>
      <c r="N85" s="92">
        <f t="shared" si="146"/>
        <v>425941</v>
      </c>
      <c r="O85" s="92">
        <f t="shared" si="147"/>
        <v>0</v>
      </c>
      <c r="P85" s="2">
        <v>3389803.8</v>
      </c>
      <c r="Q85" s="92">
        <f t="shared" si="148"/>
        <v>3389803.8</v>
      </c>
      <c r="R85" s="92">
        <f t="shared" si="149"/>
        <v>0</v>
      </c>
      <c r="S85" s="15">
        <v>0.1</v>
      </c>
      <c r="T85" s="2">
        <v>42594.1</v>
      </c>
      <c r="U85" s="92">
        <f t="shared" si="150"/>
        <v>42594.100000000006</v>
      </c>
      <c r="V85" s="92">
        <f t="shared" si="151"/>
        <v>0</v>
      </c>
      <c r="W85" s="13">
        <v>0.3</v>
      </c>
      <c r="X85" s="13"/>
      <c r="Y85" s="13"/>
      <c r="Z85" s="97">
        <f>IF(L85&lt;150000000,P85,IF(AND(L85&gt;150000000,P85&gt;150000000),150000000,P85))*30%</f>
        <v>1016941.1399999999</v>
      </c>
      <c r="AA85" s="15">
        <v>0</v>
      </c>
      <c r="AB85" s="98">
        <f t="shared" si="180"/>
        <v>0</v>
      </c>
      <c r="AC85" s="97">
        <f t="shared" si="181"/>
        <v>0</v>
      </c>
      <c r="AD85" s="97">
        <f t="shared" si="182"/>
        <v>0</v>
      </c>
      <c r="AE85" s="2">
        <v>1016941.14</v>
      </c>
      <c r="AF85" s="97">
        <f t="shared" si="183"/>
        <v>1016941.1399999999</v>
      </c>
      <c r="AG85" s="97">
        <f t="shared" si="184"/>
        <v>0</v>
      </c>
      <c r="AH85" s="2">
        <v>0</v>
      </c>
      <c r="AI85" s="2"/>
      <c r="AJ85" s="2"/>
      <c r="AK85" s="4">
        <v>1059535.24</v>
      </c>
      <c r="AM85" s="4">
        <f t="shared" si="152"/>
        <v>1059535.24</v>
      </c>
      <c r="AN85" s="96">
        <f t="shared" si="187"/>
        <v>1059535.24</v>
      </c>
      <c r="AO85" s="96">
        <f t="shared" si="188"/>
        <v>0</v>
      </c>
      <c r="AP85" t="s">
        <v>42</v>
      </c>
      <c r="AQ85"/>
      <c r="AR85" s="18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P85"/>
      <c r="BQ85"/>
      <c r="BR85"/>
      <c r="BS85"/>
      <c r="BT85"/>
      <c r="BU85"/>
      <c r="BV85"/>
      <c r="BW85"/>
      <c r="BX85"/>
      <c r="BY85"/>
      <c r="BZ85"/>
      <c r="CA85"/>
      <c r="CB85"/>
    </row>
    <row r="86" spans="1:80" s="32" customFormat="1" x14ac:dyDescent="0.25">
      <c r="A86" s="20">
        <v>878</v>
      </c>
      <c r="B86" t="s">
        <v>264</v>
      </c>
      <c r="C86" t="s">
        <v>2</v>
      </c>
      <c r="D86" t="s">
        <v>8</v>
      </c>
      <c r="E86" t="s">
        <v>172</v>
      </c>
      <c r="F86" s="2">
        <v>21458336000</v>
      </c>
      <c r="G86" s="2">
        <v>687430000</v>
      </c>
      <c r="H86" s="2">
        <v>20770906000</v>
      </c>
      <c r="I86" s="2">
        <v>41382980</v>
      </c>
      <c r="J86" s="2">
        <v>2334007</v>
      </c>
      <c r="K86" s="2">
        <v>39048973</v>
      </c>
      <c r="L86" s="2">
        <v>32799645.600000001</v>
      </c>
      <c r="M86" s="2">
        <v>2059035</v>
      </c>
      <c r="N86" s="92">
        <f t="shared" si="146"/>
        <v>2059035</v>
      </c>
      <c r="O86" s="92">
        <f t="shared" si="147"/>
        <v>0</v>
      </c>
      <c r="P86" s="2">
        <v>30740610.600000001</v>
      </c>
      <c r="Q86" s="92">
        <f t="shared" si="148"/>
        <v>30740610.600000001</v>
      </c>
      <c r="R86" s="92">
        <f t="shared" si="149"/>
        <v>0</v>
      </c>
      <c r="S86" s="15">
        <v>0.1</v>
      </c>
      <c r="T86" s="2">
        <v>205903.5</v>
      </c>
      <c r="U86" s="92">
        <f t="shared" si="150"/>
        <v>205903.5</v>
      </c>
      <c r="V86" s="92">
        <f t="shared" si="151"/>
        <v>0</v>
      </c>
      <c r="W86" s="13">
        <v>0.15</v>
      </c>
      <c r="X86" s="93">
        <f t="shared" ref="X86" si="189">IF(L86&lt;15000000,0%,IF(AND(15000000&lt;=L86,L86&lt;30000000),10%,IF(AND(30000000&lt;=L86,L86&lt;60000000),15%,IF(AND(60000000&lt;=L86,L86&lt;100000000),20%,25%))))</f>
        <v>0.15</v>
      </c>
      <c r="Y86" s="92">
        <f t="shared" ref="Y86" si="190">+X86-W86</f>
        <v>0</v>
      </c>
      <c r="Z86" s="92">
        <f t="shared" ref="Z86" si="191">IF(L86&lt;150000000,P86,IF(AND(L86&gt;150000000,P86&gt;150000000),150000000,P86))*X86</f>
        <v>4611091.59</v>
      </c>
      <c r="AA86" s="15">
        <v>0</v>
      </c>
      <c r="AB86" s="94">
        <f t="shared" ref="AB86:AB87" si="192">IF(L86&lt;150000000,0%,IF(AND(150000000&lt;=L86,L86&lt;230000000),40%,IF(AND(230000000&lt;=L86,L86&lt;300000000),45%,50%)))</f>
        <v>0</v>
      </c>
      <c r="AC86" s="92">
        <f t="shared" ref="AC86:AC87" si="193">+AB86-AA86</f>
        <v>0</v>
      </c>
      <c r="AD86" s="92">
        <f t="shared" ref="AD86:AD87" si="194">IF(P86-150000000&lt;0,0,(P86-150000000))*AB86</f>
        <v>0</v>
      </c>
      <c r="AE86" s="2">
        <v>4611091.59</v>
      </c>
      <c r="AF86" s="92">
        <f t="shared" ref="AF86:AF87" si="195">+AD86+Z86</f>
        <v>4611091.59</v>
      </c>
      <c r="AG86" s="92">
        <f t="shared" ref="AG86:AG87" si="196">+AF86-AE86</f>
        <v>0</v>
      </c>
      <c r="AH86" s="2">
        <v>3000000</v>
      </c>
      <c r="AI86" s="95">
        <f t="shared" ref="AI86" si="197">IF(L86&lt;15000000,0,IF(AND(15000000&lt;=L86,L86&lt;20000000),1000000,IF(AND(20000000&lt;=L86,L86&lt;30000000),2000000,IF(AND(30000000&lt;=L86,L86&lt;60000000),3000000,IF(AND(60000000&lt;=L86,L86&lt;100000000),4000000,IF(AND(100000000&lt;=L86,L86&lt;150000000),5000000,IF(AND(150000000&lt;=L86,L86&lt;230000000),6000000,7000000)))))))</f>
        <v>3000000</v>
      </c>
      <c r="AJ86" s="95">
        <f t="shared" ref="AJ86" si="198">+AI86-AH86</f>
        <v>0</v>
      </c>
      <c r="AK86" s="4">
        <v>7816995.0899999999</v>
      </c>
      <c r="AL86" s="4"/>
      <c r="AM86" s="4">
        <f t="shared" si="152"/>
        <v>7816995.0899999999</v>
      </c>
      <c r="AN86" s="96">
        <f t="shared" ref="AN86:AN87" si="199">SUM(AL86,AI86,AF86,U86)</f>
        <v>7816995.0899999999</v>
      </c>
      <c r="AO86" s="96">
        <f t="shared" ref="AO86:AO87" si="200">+AN86-AM86</f>
        <v>0</v>
      </c>
      <c r="AP86" t="s">
        <v>38</v>
      </c>
      <c r="AQ86"/>
      <c r="AR86" s="18"/>
      <c r="AS86" s="4"/>
      <c r="AT86" s="4"/>
      <c r="AU86" s="4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</row>
    <row r="87" spans="1:80" x14ac:dyDescent="0.25">
      <c r="A87" s="20">
        <v>883</v>
      </c>
      <c r="B87" t="s">
        <v>263</v>
      </c>
      <c r="C87" t="s">
        <v>9</v>
      </c>
      <c r="D87" t="s">
        <v>15</v>
      </c>
      <c r="E87" t="s">
        <v>173</v>
      </c>
      <c r="F87" s="2">
        <v>143910000</v>
      </c>
      <c r="G87" s="2">
        <v>0</v>
      </c>
      <c r="H87" s="2">
        <v>143910000</v>
      </c>
      <c r="I87" s="2">
        <v>447975</v>
      </c>
      <c r="J87" s="2">
        <v>0</v>
      </c>
      <c r="K87" s="2">
        <v>447975</v>
      </c>
      <c r="L87" s="2">
        <v>390411</v>
      </c>
      <c r="M87" s="2">
        <v>0</v>
      </c>
      <c r="N87" s="92">
        <f t="shared" si="146"/>
        <v>0</v>
      </c>
      <c r="O87" s="92">
        <f t="shared" si="147"/>
        <v>0</v>
      </c>
      <c r="P87" s="2">
        <v>390411</v>
      </c>
      <c r="Q87" s="92">
        <f t="shared" si="148"/>
        <v>390411</v>
      </c>
      <c r="R87" s="92">
        <f t="shared" si="149"/>
        <v>0</v>
      </c>
      <c r="S87" s="15">
        <v>0.1</v>
      </c>
      <c r="T87" s="2">
        <v>0</v>
      </c>
      <c r="U87" s="92">
        <f t="shared" si="150"/>
        <v>0</v>
      </c>
      <c r="V87" s="92">
        <f t="shared" si="151"/>
        <v>0</v>
      </c>
      <c r="W87" s="13">
        <v>0.3</v>
      </c>
      <c r="X87" s="13"/>
      <c r="Y87" s="13"/>
      <c r="Z87" s="97">
        <f>IF(L87&lt;150000000,P87,IF(AND(L87&gt;150000000,P87&gt;150000000),150000000,P87))*30%</f>
        <v>117123.3</v>
      </c>
      <c r="AA87" s="15">
        <v>0</v>
      </c>
      <c r="AB87" s="98">
        <f t="shared" si="192"/>
        <v>0</v>
      </c>
      <c r="AC87" s="97">
        <f t="shared" si="193"/>
        <v>0</v>
      </c>
      <c r="AD87" s="97">
        <f t="shared" si="194"/>
        <v>0</v>
      </c>
      <c r="AE87" s="2">
        <v>117123.3</v>
      </c>
      <c r="AF87" s="97">
        <f t="shared" si="195"/>
        <v>117123.3</v>
      </c>
      <c r="AG87" s="97">
        <f t="shared" si="196"/>
        <v>0</v>
      </c>
      <c r="AH87" s="2">
        <v>0</v>
      </c>
      <c r="AI87" s="2"/>
      <c r="AJ87" s="2"/>
      <c r="AK87" s="4">
        <v>117123.3</v>
      </c>
      <c r="AM87" s="4">
        <f t="shared" si="152"/>
        <v>117123.3</v>
      </c>
      <c r="AN87" s="96">
        <f t="shared" si="199"/>
        <v>117123.3</v>
      </c>
      <c r="AO87" s="96">
        <f t="shared" si="200"/>
        <v>0</v>
      </c>
      <c r="AP87" t="s">
        <v>17</v>
      </c>
      <c r="AQ87"/>
      <c r="AR87" s="18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P87"/>
      <c r="BQ87"/>
      <c r="BR87"/>
      <c r="BS87"/>
      <c r="BT87"/>
      <c r="BU87"/>
      <c r="BV87"/>
      <c r="BW87"/>
      <c r="BX87"/>
      <c r="BY87"/>
      <c r="BZ87"/>
      <c r="CA87"/>
      <c r="CB87"/>
    </row>
    <row r="88" spans="1:80" x14ac:dyDescent="0.25">
      <c r="A88" s="20">
        <v>892</v>
      </c>
      <c r="B88" t="s">
        <v>264</v>
      </c>
      <c r="C88" t="s">
        <v>9</v>
      </c>
      <c r="D88" t="s">
        <v>15</v>
      </c>
      <c r="E88" t="s">
        <v>174</v>
      </c>
      <c r="F88" s="2">
        <v>22470346000</v>
      </c>
      <c r="G88" s="2">
        <v>0</v>
      </c>
      <c r="H88" s="2">
        <v>22470346000</v>
      </c>
      <c r="I88" s="2">
        <v>44160586</v>
      </c>
      <c r="J88" s="2">
        <v>0</v>
      </c>
      <c r="K88" s="2">
        <v>44160586</v>
      </c>
      <c r="L88" s="2">
        <v>35172447.600000001</v>
      </c>
      <c r="M88" s="2">
        <v>0</v>
      </c>
      <c r="N88" s="92">
        <f t="shared" si="146"/>
        <v>0</v>
      </c>
      <c r="O88" s="92">
        <f t="shared" si="147"/>
        <v>0</v>
      </c>
      <c r="P88" s="2">
        <v>35172447.600000001</v>
      </c>
      <c r="Q88" s="92">
        <f t="shared" si="148"/>
        <v>35172447.600000001</v>
      </c>
      <c r="R88" s="92">
        <f t="shared" si="149"/>
        <v>0</v>
      </c>
      <c r="S88" s="15">
        <v>0.1</v>
      </c>
      <c r="T88" s="2">
        <v>0</v>
      </c>
      <c r="U88" s="92">
        <f t="shared" si="150"/>
        <v>0</v>
      </c>
      <c r="V88" s="92">
        <f t="shared" si="151"/>
        <v>0</v>
      </c>
      <c r="W88" s="13">
        <v>0.15</v>
      </c>
      <c r="X88" s="93">
        <f t="shared" ref="X88:X91" si="201">IF(L88&lt;15000000,0%,IF(AND(15000000&lt;=L88,L88&lt;30000000),10%,IF(AND(30000000&lt;=L88,L88&lt;60000000),15%,IF(AND(60000000&lt;=L88,L88&lt;100000000),20%,25%))))</f>
        <v>0.15</v>
      </c>
      <c r="Y88" s="92">
        <f t="shared" ref="Y88:Y91" si="202">+X88-W88</f>
        <v>0</v>
      </c>
      <c r="Z88" s="92">
        <f t="shared" ref="Z88:Z91" si="203">IF(L88&lt;150000000,P88,IF(AND(L88&gt;150000000,P88&gt;150000000),150000000,P88))*X88</f>
        <v>5275867.1399999997</v>
      </c>
      <c r="AA88" s="15">
        <v>0</v>
      </c>
      <c r="AB88" s="94">
        <f t="shared" ref="AB88:AB92" si="204">IF(L88&lt;150000000,0%,IF(AND(150000000&lt;=L88,L88&lt;230000000),40%,IF(AND(230000000&lt;=L88,L88&lt;300000000),45%,50%)))</f>
        <v>0</v>
      </c>
      <c r="AC88" s="92">
        <f t="shared" ref="AC88:AC92" si="205">+AB88-AA88</f>
        <v>0</v>
      </c>
      <c r="AD88" s="92">
        <f t="shared" ref="AD88:AD92" si="206">IF(P88-150000000&lt;0,0,(P88-150000000))*AB88</f>
        <v>0</v>
      </c>
      <c r="AE88" s="2">
        <v>5275867.1399999997</v>
      </c>
      <c r="AF88" s="92">
        <f t="shared" ref="AF88:AF92" si="207">+AD88+Z88</f>
        <v>5275867.1399999997</v>
      </c>
      <c r="AG88" s="92">
        <f t="shared" ref="AG88:AG92" si="208">+AF88-AE88</f>
        <v>0</v>
      </c>
      <c r="AH88" s="2">
        <v>3000000</v>
      </c>
      <c r="AI88" s="95">
        <f t="shared" ref="AI88:AI91" si="209">IF(L88&lt;15000000,0,IF(AND(15000000&lt;=L88,L88&lt;20000000),1000000,IF(AND(20000000&lt;=L88,L88&lt;30000000),2000000,IF(AND(30000000&lt;=L88,L88&lt;60000000),3000000,IF(AND(60000000&lt;=L88,L88&lt;100000000),4000000,IF(AND(100000000&lt;=L88,L88&lt;150000000),5000000,IF(AND(150000000&lt;=L88,L88&lt;230000000),6000000,7000000)))))))</f>
        <v>3000000</v>
      </c>
      <c r="AJ88" s="95">
        <f t="shared" ref="AJ88:AJ91" si="210">+AI88-AH88</f>
        <v>0</v>
      </c>
      <c r="AK88" s="4">
        <v>8275867.1399999997</v>
      </c>
      <c r="AM88" s="4">
        <f t="shared" si="152"/>
        <v>8275867.1399999997</v>
      </c>
      <c r="AN88" s="96">
        <f t="shared" ref="AN88:AN92" si="211">SUM(AL88,AI88,AF88,U88)</f>
        <v>8275867.1399999997</v>
      </c>
      <c r="AO88" s="96">
        <f t="shared" ref="AO88:AO92" si="212">+AN88-AM88</f>
        <v>0</v>
      </c>
      <c r="AP88" t="s">
        <v>31</v>
      </c>
      <c r="AQ88"/>
      <c r="AR88" s="1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P88"/>
      <c r="BQ88"/>
      <c r="BR88"/>
      <c r="BS88"/>
      <c r="BT88"/>
      <c r="BU88"/>
      <c r="BV88"/>
      <c r="BW88"/>
      <c r="BX88"/>
      <c r="BY88"/>
      <c r="BZ88"/>
      <c r="CA88"/>
      <c r="CB88"/>
    </row>
    <row r="89" spans="1:80" s="32" customFormat="1" x14ac:dyDescent="0.25">
      <c r="A89" s="20">
        <v>910</v>
      </c>
      <c r="B89" t="s">
        <v>264</v>
      </c>
      <c r="C89" t="s">
        <v>2</v>
      </c>
      <c r="D89" t="s">
        <v>8</v>
      </c>
      <c r="E89" t="s">
        <v>175</v>
      </c>
      <c r="F89" s="2">
        <v>1150177000</v>
      </c>
      <c r="G89" s="2">
        <v>0</v>
      </c>
      <c r="H89" s="2">
        <v>1150177000</v>
      </c>
      <c r="I89" s="2">
        <v>3918723</v>
      </c>
      <c r="J89" s="2">
        <v>0</v>
      </c>
      <c r="K89" s="2">
        <v>3918723</v>
      </c>
      <c r="L89" s="2">
        <v>3458652.2</v>
      </c>
      <c r="M89" s="2">
        <v>0</v>
      </c>
      <c r="N89" s="92">
        <f t="shared" si="146"/>
        <v>0</v>
      </c>
      <c r="O89" s="92">
        <f t="shared" si="147"/>
        <v>0</v>
      </c>
      <c r="P89" s="2">
        <v>3458652.2</v>
      </c>
      <c r="Q89" s="92">
        <f t="shared" si="148"/>
        <v>3458652.2</v>
      </c>
      <c r="R89" s="92">
        <f t="shared" si="149"/>
        <v>0</v>
      </c>
      <c r="S89" s="15">
        <v>0</v>
      </c>
      <c r="T89" s="2">
        <v>0</v>
      </c>
      <c r="U89" s="92">
        <f t="shared" si="150"/>
        <v>0</v>
      </c>
      <c r="V89" s="92">
        <f t="shared" si="151"/>
        <v>0</v>
      </c>
      <c r="W89" s="13">
        <v>0</v>
      </c>
      <c r="X89" s="93">
        <f t="shared" si="201"/>
        <v>0</v>
      </c>
      <c r="Y89" s="92">
        <f t="shared" si="202"/>
        <v>0</v>
      </c>
      <c r="Z89" s="92">
        <f t="shared" si="203"/>
        <v>0</v>
      </c>
      <c r="AA89" s="15">
        <v>0</v>
      </c>
      <c r="AB89" s="94">
        <f t="shared" si="204"/>
        <v>0</v>
      </c>
      <c r="AC89" s="92">
        <f t="shared" si="205"/>
        <v>0</v>
      </c>
      <c r="AD89" s="92">
        <f t="shared" si="206"/>
        <v>0</v>
      </c>
      <c r="AE89" s="2">
        <v>0</v>
      </c>
      <c r="AF89" s="92">
        <f t="shared" si="207"/>
        <v>0</v>
      </c>
      <c r="AG89" s="92">
        <f t="shared" si="208"/>
        <v>0</v>
      </c>
      <c r="AH89" s="2">
        <v>0</v>
      </c>
      <c r="AI89" s="95">
        <f t="shared" si="209"/>
        <v>0</v>
      </c>
      <c r="AJ89" s="95">
        <f t="shared" si="210"/>
        <v>0</v>
      </c>
      <c r="AK89" s="4">
        <v>0</v>
      </c>
      <c r="AL89" s="4"/>
      <c r="AM89" s="4">
        <f t="shared" si="152"/>
        <v>0</v>
      </c>
      <c r="AN89" s="96">
        <f t="shared" si="211"/>
        <v>0</v>
      </c>
      <c r="AO89" s="96">
        <f t="shared" si="212"/>
        <v>0</v>
      </c>
      <c r="AP89" t="s">
        <v>50</v>
      </c>
      <c r="AQ89"/>
      <c r="AR89" s="18"/>
      <c r="AS89" s="4"/>
      <c r="AT89" s="4"/>
      <c r="AU89" s="4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</row>
    <row r="90" spans="1:80" x14ac:dyDescent="0.25">
      <c r="A90" s="20">
        <v>913</v>
      </c>
      <c r="B90" t="s">
        <v>264</v>
      </c>
      <c r="C90" t="s">
        <v>9</v>
      </c>
      <c r="D90" t="s">
        <v>367</v>
      </c>
      <c r="E90" t="s">
        <v>176</v>
      </c>
      <c r="F90" s="2">
        <v>70176705000</v>
      </c>
      <c r="G90" s="2">
        <v>0</v>
      </c>
      <c r="H90" s="2">
        <v>70176705000</v>
      </c>
      <c r="I90" s="2">
        <v>107545971</v>
      </c>
      <c r="J90" s="2">
        <v>0</v>
      </c>
      <c r="K90" s="2">
        <v>107545971</v>
      </c>
      <c r="L90" s="2">
        <v>79475289</v>
      </c>
      <c r="M90" s="2">
        <v>0</v>
      </c>
      <c r="N90" s="92">
        <f t="shared" si="146"/>
        <v>0</v>
      </c>
      <c r="O90" s="92">
        <f t="shared" si="147"/>
        <v>0</v>
      </c>
      <c r="P90" s="2">
        <v>79475289</v>
      </c>
      <c r="Q90" s="92">
        <f t="shared" si="148"/>
        <v>79475289</v>
      </c>
      <c r="R90" s="92">
        <f t="shared" si="149"/>
        <v>0</v>
      </c>
      <c r="S90" s="15">
        <v>0.1</v>
      </c>
      <c r="T90" s="2">
        <v>0</v>
      </c>
      <c r="U90" s="92">
        <f t="shared" si="150"/>
        <v>0</v>
      </c>
      <c r="V90" s="92">
        <f t="shared" si="151"/>
        <v>0</v>
      </c>
      <c r="W90" s="13">
        <v>0.2</v>
      </c>
      <c r="X90" s="93">
        <f t="shared" si="201"/>
        <v>0.2</v>
      </c>
      <c r="Y90" s="92">
        <f t="shared" si="202"/>
        <v>0</v>
      </c>
      <c r="Z90" s="92">
        <f t="shared" si="203"/>
        <v>15895057.800000001</v>
      </c>
      <c r="AA90" s="15">
        <v>0</v>
      </c>
      <c r="AB90" s="94">
        <f t="shared" si="204"/>
        <v>0</v>
      </c>
      <c r="AC90" s="92">
        <f t="shared" si="205"/>
        <v>0</v>
      </c>
      <c r="AD90" s="92">
        <f t="shared" si="206"/>
        <v>0</v>
      </c>
      <c r="AE90" s="2">
        <v>15895057.800000001</v>
      </c>
      <c r="AF90" s="92">
        <f t="shared" si="207"/>
        <v>15895057.800000001</v>
      </c>
      <c r="AG90" s="92">
        <f t="shared" si="208"/>
        <v>0</v>
      </c>
      <c r="AH90" s="2">
        <v>4000000</v>
      </c>
      <c r="AI90" s="95">
        <f t="shared" si="209"/>
        <v>4000000</v>
      </c>
      <c r="AJ90" s="95">
        <f t="shared" si="210"/>
        <v>0</v>
      </c>
      <c r="AK90" s="4">
        <v>19895057.800000001</v>
      </c>
      <c r="AM90" s="4">
        <f t="shared" si="152"/>
        <v>19895057.800000001</v>
      </c>
      <c r="AN90" s="96">
        <f t="shared" si="211"/>
        <v>19895057.800000001</v>
      </c>
      <c r="AO90" s="96">
        <f t="shared" si="212"/>
        <v>0</v>
      </c>
      <c r="AP90" t="s">
        <v>70</v>
      </c>
      <c r="AQ90"/>
      <c r="AR90" s="18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P90"/>
      <c r="BQ90"/>
      <c r="BR90"/>
      <c r="BS90"/>
      <c r="BT90"/>
      <c r="BU90"/>
      <c r="BV90"/>
      <c r="BW90"/>
      <c r="BX90"/>
      <c r="BY90"/>
      <c r="BZ90"/>
      <c r="CA90"/>
      <c r="CB90"/>
    </row>
    <row r="91" spans="1:80" x14ac:dyDescent="0.25">
      <c r="A91" s="20">
        <v>916</v>
      </c>
      <c r="B91" t="s">
        <v>264</v>
      </c>
      <c r="C91" t="s">
        <v>9</v>
      </c>
      <c r="D91" t="s">
        <v>27</v>
      </c>
      <c r="E91" t="s">
        <v>177</v>
      </c>
      <c r="F91" s="2">
        <v>20405890000</v>
      </c>
      <c r="G91" s="2">
        <v>0</v>
      </c>
      <c r="H91" s="2">
        <v>20405890000</v>
      </c>
      <c r="I91" s="2">
        <v>41404118</v>
      </c>
      <c r="J91" s="2">
        <v>0</v>
      </c>
      <c r="K91" s="2">
        <v>41404118</v>
      </c>
      <c r="L91" s="2">
        <v>33241762</v>
      </c>
      <c r="M91" s="2">
        <v>0</v>
      </c>
      <c r="N91" s="92">
        <f t="shared" si="146"/>
        <v>0</v>
      </c>
      <c r="O91" s="92">
        <f t="shared" si="147"/>
        <v>0</v>
      </c>
      <c r="P91" s="2">
        <v>33241762</v>
      </c>
      <c r="Q91" s="92">
        <f t="shared" si="148"/>
        <v>33241762</v>
      </c>
      <c r="R91" s="92">
        <f t="shared" si="149"/>
        <v>0</v>
      </c>
      <c r="S91" s="15">
        <v>0.1</v>
      </c>
      <c r="T91" s="2">
        <v>0</v>
      </c>
      <c r="U91" s="92">
        <f t="shared" si="150"/>
        <v>0</v>
      </c>
      <c r="V91" s="92">
        <f t="shared" si="151"/>
        <v>0</v>
      </c>
      <c r="W91" s="13">
        <v>0.15</v>
      </c>
      <c r="X91" s="93">
        <f t="shared" si="201"/>
        <v>0.15</v>
      </c>
      <c r="Y91" s="92">
        <f t="shared" si="202"/>
        <v>0</v>
      </c>
      <c r="Z91" s="92">
        <f t="shared" si="203"/>
        <v>4986264.3</v>
      </c>
      <c r="AA91" s="15">
        <v>0</v>
      </c>
      <c r="AB91" s="94">
        <f t="shared" si="204"/>
        <v>0</v>
      </c>
      <c r="AC91" s="92">
        <f t="shared" si="205"/>
        <v>0</v>
      </c>
      <c r="AD91" s="92">
        <f t="shared" si="206"/>
        <v>0</v>
      </c>
      <c r="AE91" s="2">
        <v>4986264.3</v>
      </c>
      <c r="AF91" s="92">
        <f t="shared" si="207"/>
        <v>4986264.3</v>
      </c>
      <c r="AG91" s="92">
        <f t="shared" si="208"/>
        <v>0</v>
      </c>
      <c r="AH91" s="2">
        <v>3000000</v>
      </c>
      <c r="AI91" s="95">
        <f t="shared" si="209"/>
        <v>3000000</v>
      </c>
      <c r="AJ91" s="95">
        <f t="shared" si="210"/>
        <v>0</v>
      </c>
      <c r="AK91" s="4">
        <v>7986264.2999999998</v>
      </c>
      <c r="AM91" s="4">
        <f t="shared" si="152"/>
        <v>7986264.2999999998</v>
      </c>
      <c r="AN91" s="96">
        <f t="shared" si="211"/>
        <v>7986264.2999999998</v>
      </c>
      <c r="AO91" s="96">
        <f t="shared" si="212"/>
        <v>0</v>
      </c>
      <c r="AP91" t="s">
        <v>76</v>
      </c>
      <c r="AQ91"/>
      <c r="AR91" s="18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P91"/>
      <c r="BQ91"/>
      <c r="BR91"/>
      <c r="BS91"/>
      <c r="BT91"/>
      <c r="BU91"/>
      <c r="BV91"/>
      <c r="BW91"/>
      <c r="BX91"/>
      <c r="BY91"/>
      <c r="BZ91"/>
      <c r="CA91"/>
      <c r="CB91"/>
    </row>
    <row r="92" spans="1:80" x14ac:dyDescent="0.25">
      <c r="A92" s="20">
        <v>923</v>
      </c>
      <c r="B92" t="s">
        <v>263</v>
      </c>
      <c r="C92" t="s">
        <v>2</v>
      </c>
      <c r="D92" t="s">
        <v>200</v>
      </c>
      <c r="E92" t="s">
        <v>195</v>
      </c>
      <c r="F92" s="2">
        <v>6495517000</v>
      </c>
      <c r="G92" s="2">
        <v>0</v>
      </c>
      <c r="H92" s="2">
        <v>6495517000</v>
      </c>
      <c r="I92" s="2">
        <v>14458836</v>
      </c>
      <c r="J92" s="2">
        <v>0</v>
      </c>
      <c r="K92" s="2">
        <v>14458836</v>
      </c>
      <c r="L92" s="2">
        <v>11860629.199999999</v>
      </c>
      <c r="M92" s="2">
        <v>0</v>
      </c>
      <c r="N92" s="92">
        <f t="shared" si="146"/>
        <v>0</v>
      </c>
      <c r="O92" s="92">
        <f t="shared" si="147"/>
        <v>0</v>
      </c>
      <c r="P92" s="2">
        <v>11860629.199999999</v>
      </c>
      <c r="Q92" s="92">
        <f t="shared" si="148"/>
        <v>11860629.199999999</v>
      </c>
      <c r="R92" s="92">
        <f t="shared" si="149"/>
        <v>0</v>
      </c>
      <c r="S92" s="15">
        <v>0.1</v>
      </c>
      <c r="T92" s="2">
        <v>0</v>
      </c>
      <c r="U92" s="92">
        <f t="shared" si="150"/>
        <v>0</v>
      </c>
      <c r="V92" s="92">
        <f t="shared" si="151"/>
        <v>0</v>
      </c>
      <c r="W92" s="13">
        <v>0.3</v>
      </c>
      <c r="X92" s="13"/>
      <c r="Y92" s="13"/>
      <c r="Z92" s="97">
        <f>IF(L92&lt;150000000,P92,IF(AND(L92&gt;150000000,P92&gt;150000000),150000000,P92))*30%</f>
        <v>3558188.76</v>
      </c>
      <c r="AA92" s="15">
        <v>0</v>
      </c>
      <c r="AB92" s="98">
        <f t="shared" si="204"/>
        <v>0</v>
      </c>
      <c r="AC92" s="97">
        <f t="shared" si="205"/>
        <v>0</v>
      </c>
      <c r="AD92" s="97">
        <f t="shared" si="206"/>
        <v>0</v>
      </c>
      <c r="AE92" s="2">
        <v>3558188.76</v>
      </c>
      <c r="AF92" s="97">
        <f t="shared" si="207"/>
        <v>3558188.76</v>
      </c>
      <c r="AG92" s="97">
        <f t="shared" si="208"/>
        <v>0</v>
      </c>
      <c r="AH92" s="2">
        <v>0</v>
      </c>
      <c r="AI92" s="2"/>
      <c r="AJ92" s="2"/>
      <c r="AK92" s="4">
        <v>3558188.76</v>
      </c>
      <c r="AM92" s="4">
        <f t="shared" si="152"/>
        <v>3558188.76</v>
      </c>
      <c r="AN92" s="96">
        <f t="shared" si="211"/>
        <v>3558188.76</v>
      </c>
      <c r="AO92" s="96">
        <f t="shared" si="212"/>
        <v>0</v>
      </c>
      <c r="AP92" t="s">
        <v>241</v>
      </c>
      <c r="AQ92"/>
      <c r="AR92" s="18"/>
      <c r="AV92"/>
      <c r="AW92"/>
      <c r="AX92"/>
      <c r="AY9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</row>
    <row r="93" spans="1:80" x14ac:dyDescent="0.25">
      <c r="A93" s="20">
        <v>924</v>
      </c>
      <c r="B93" t="s">
        <v>264</v>
      </c>
      <c r="C93" t="s">
        <v>9</v>
      </c>
      <c r="D93" t="s">
        <v>15</v>
      </c>
      <c r="E93" t="s">
        <v>178</v>
      </c>
      <c r="F93" s="2">
        <v>15529819000</v>
      </c>
      <c r="G93" s="2">
        <v>0</v>
      </c>
      <c r="H93" s="2">
        <v>15529819000</v>
      </c>
      <c r="I93" s="2">
        <v>30466085</v>
      </c>
      <c r="J93" s="2">
        <v>0</v>
      </c>
      <c r="K93" s="2">
        <v>30466085</v>
      </c>
      <c r="L93" s="2">
        <v>24254157.399999999</v>
      </c>
      <c r="M93" s="2">
        <v>0</v>
      </c>
      <c r="N93" s="92">
        <f t="shared" si="146"/>
        <v>0</v>
      </c>
      <c r="O93" s="92">
        <f t="shared" si="147"/>
        <v>0</v>
      </c>
      <c r="P93" s="2">
        <v>24254157.399999999</v>
      </c>
      <c r="Q93" s="92">
        <f t="shared" si="148"/>
        <v>24254157.399999999</v>
      </c>
      <c r="R93" s="92">
        <f t="shared" si="149"/>
        <v>0</v>
      </c>
      <c r="S93" s="15">
        <v>0.1</v>
      </c>
      <c r="T93" s="2">
        <v>0</v>
      </c>
      <c r="U93" s="92">
        <f t="shared" si="150"/>
        <v>0</v>
      </c>
      <c r="V93" s="92">
        <f t="shared" si="151"/>
        <v>0</v>
      </c>
      <c r="W93" s="13">
        <v>0.1</v>
      </c>
      <c r="X93" s="93">
        <f t="shared" ref="X93:X95" si="213">IF(L93&lt;15000000,0%,IF(AND(15000000&lt;=L93,L93&lt;30000000),10%,IF(AND(30000000&lt;=L93,L93&lt;60000000),15%,IF(AND(60000000&lt;=L93,L93&lt;100000000),20%,25%))))</f>
        <v>0.1</v>
      </c>
      <c r="Y93" s="92">
        <f t="shared" ref="Y93:Y95" si="214">+X93-W93</f>
        <v>0</v>
      </c>
      <c r="Z93" s="92">
        <f t="shared" ref="Z93:Z95" si="215">IF(L93&lt;150000000,P93,IF(AND(L93&gt;150000000,P93&gt;150000000),150000000,P93))*X93</f>
        <v>2425415.7399999998</v>
      </c>
      <c r="AA93" s="15">
        <v>0</v>
      </c>
      <c r="AB93" s="94">
        <f t="shared" ref="AB93:AB97" si="216">IF(L93&lt;150000000,0%,IF(AND(150000000&lt;=L93,L93&lt;230000000),40%,IF(AND(230000000&lt;=L93,L93&lt;300000000),45%,50%)))</f>
        <v>0</v>
      </c>
      <c r="AC93" s="92">
        <f t="shared" ref="AC93:AC97" si="217">+AB93-AA93</f>
        <v>0</v>
      </c>
      <c r="AD93" s="92">
        <f t="shared" ref="AD93:AD97" si="218">IF(P93-150000000&lt;0,0,(P93-150000000))*AB93</f>
        <v>0</v>
      </c>
      <c r="AE93" s="2">
        <v>2425415.7400000002</v>
      </c>
      <c r="AF93" s="92">
        <f t="shared" ref="AF93:AF97" si="219">+AD93+Z93</f>
        <v>2425415.7399999998</v>
      </c>
      <c r="AG93" s="92">
        <f t="shared" ref="AG93:AG97" si="220">+AF93-AE93</f>
        <v>0</v>
      </c>
      <c r="AH93" s="2">
        <v>2000000</v>
      </c>
      <c r="AI93" s="95">
        <f t="shared" ref="AI93:AI95" si="221">IF(L93&lt;15000000,0,IF(AND(15000000&lt;=L93,L93&lt;20000000),1000000,IF(AND(20000000&lt;=L93,L93&lt;30000000),2000000,IF(AND(30000000&lt;=L93,L93&lt;60000000),3000000,IF(AND(60000000&lt;=L93,L93&lt;100000000),4000000,IF(AND(100000000&lt;=L93,L93&lt;150000000),5000000,IF(AND(150000000&lt;=L93,L93&lt;230000000),6000000,7000000)))))))</f>
        <v>2000000</v>
      </c>
      <c r="AJ93" s="95">
        <f t="shared" ref="AJ93:AJ95" si="222">+AI93-AH93</f>
        <v>0</v>
      </c>
      <c r="AK93" s="4">
        <v>4425415.74</v>
      </c>
      <c r="AM93" s="4">
        <f t="shared" si="152"/>
        <v>4425415.74</v>
      </c>
      <c r="AN93" s="96">
        <f t="shared" ref="AN93:AN97" si="223">SUM(AL93,AI93,AF93,U93)</f>
        <v>4425415.74</v>
      </c>
      <c r="AO93" s="96">
        <f t="shared" ref="AO93:AO97" si="224">+AN93-AM93</f>
        <v>0</v>
      </c>
      <c r="AP93" t="s">
        <v>17</v>
      </c>
      <c r="AQ93"/>
      <c r="AR93" s="18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P93"/>
      <c r="BQ93"/>
      <c r="BR93"/>
      <c r="BS93"/>
      <c r="BT93"/>
      <c r="BU93"/>
      <c r="BV93"/>
      <c r="BW93"/>
      <c r="BX93"/>
      <c r="BY93"/>
      <c r="BZ93"/>
      <c r="CA93"/>
      <c r="CB93"/>
    </row>
    <row r="94" spans="1:80" x14ac:dyDescent="0.25">
      <c r="A94" s="20">
        <v>943</v>
      </c>
      <c r="B94" t="s">
        <v>264</v>
      </c>
      <c r="C94" t="s">
        <v>9</v>
      </c>
      <c r="D94" t="s">
        <v>15</v>
      </c>
      <c r="E94" t="s">
        <v>182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92">
        <f t="shared" si="146"/>
        <v>0</v>
      </c>
      <c r="O94" s="92">
        <f t="shared" si="147"/>
        <v>0</v>
      </c>
      <c r="P94" s="2">
        <v>0</v>
      </c>
      <c r="Q94" s="92">
        <f t="shared" si="148"/>
        <v>0</v>
      </c>
      <c r="R94" s="92">
        <f t="shared" si="149"/>
        <v>0</v>
      </c>
      <c r="S94" s="15">
        <v>0</v>
      </c>
      <c r="T94" s="2">
        <v>0</v>
      </c>
      <c r="U94" s="92">
        <f t="shared" si="150"/>
        <v>0</v>
      </c>
      <c r="V94" s="92">
        <f t="shared" si="151"/>
        <v>0</v>
      </c>
      <c r="W94" s="13">
        <v>0</v>
      </c>
      <c r="X94" s="93">
        <f t="shared" si="213"/>
        <v>0</v>
      </c>
      <c r="Y94" s="92">
        <f t="shared" si="214"/>
        <v>0</v>
      </c>
      <c r="Z94" s="92">
        <f t="shared" si="215"/>
        <v>0</v>
      </c>
      <c r="AA94" s="15">
        <v>0</v>
      </c>
      <c r="AB94" s="94">
        <f t="shared" si="216"/>
        <v>0</v>
      </c>
      <c r="AC94" s="92">
        <f t="shared" si="217"/>
        <v>0</v>
      </c>
      <c r="AD94" s="92">
        <f t="shared" si="218"/>
        <v>0</v>
      </c>
      <c r="AE94" s="2">
        <v>0</v>
      </c>
      <c r="AF94" s="92">
        <f t="shared" si="219"/>
        <v>0</v>
      </c>
      <c r="AG94" s="92">
        <f t="shared" si="220"/>
        <v>0</v>
      </c>
      <c r="AH94" s="2">
        <v>0</v>
      </c>
      <c r="AI94" s="95">
        <f t="shared" si="221"/>
        <v>0</v>
      </c>
      <c r="AJ94" s="95">
        <f t="shared" si="222"/>
        <v>0</v>
      </c>
      <c r="AK94" s="4">
        <v>0</v>
      </c>
      <c r="AM94" s="4">
        <f t="shared" si="152"/>
        <v>0</v>
      </c>
      <c r="AN94" s="96">
        <f t="shared" si="223"/>
        <v>0</v>
      </c>
      <c r="AO94" s="96">
        <f t="shared" si="224"/>
        <v>0</v>
      </c>
      <c r="AP94" t="s">
        <v>31</v>
      </c>
      <c r="AQ94"/>
      <c r="AR94" s="18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P94"/>
      <c r="BQ94"/>
      <c r="BR94"/>
      <c r="BS94"/>
      <c r="BT94"/>
      <c r="BU94"/>
      <c r="BV94"/>
      <c r="BW94"/>
      <c r="BX94"/>
      <c r="BY94"/>
      <c r="BZ94"/>
      <c r="CA94"/>
      <c r="CB94"/>
    </row>
    <row r="95" spans="1:80" x14ac:dyDescent="0.25">
      <c r="A95" s="20">
        <v>957</v>
      </c>
      <c r="B95" t="s">
        <v>264</v>
      </c>
      <c r="C95" t="s">
        <v>2</v>
      </c>
      <c r="D95" t="s">
        <v>283</v>
      </c>
      <c r="E95" t="s">
        <v>183</v>
      </c>
      <c r="F95" s="2">
        <v>4672513000</v>
      </c>
      <c r="G95" s="2">
        <v>80584000</v>
      </c>
      <c r="H95" s="2">
        <v>4591929000</v>
      </c>
      <c r="I95" s="2">
        <v>12904665</v>
      </c>
      <c r="J95" s="2">
        <v>282045</v>
      </c>
      <c r="K95" s="2">
        <v>12622620</v>
      </c>
      <c r="L95" s="2">
        <v>11035659.800000001</v>
      </c>
      <c r="M95" s="2">
        <v>249811.4</v>
      </c>
      <c r="N95" s="92">
        <f t="shared" si="146"/>
        <v>249811.4</v>
      </c>
      <c r="O95" s="92">
        <f t="shared" si="147"/>
        <v>0</v>
      </c>
      <c r="P95" s="2">
        <v>10785848.4</v>
      </c>
      <c r="Q95" s="92">
        <f t="shared" si="148"/>
        <v>10785848.4</v>
      </c>
      <c r="R95" s="92">
        <f t="shared" si="149"/>
        <v>0</v>
      </c>
      <c r="S95" s="15">
        <v>0</v>
      </c>
      <c r="T95" s="2">
        <v>0</v>
      </c>
      <c r="U95" s="92">
        <f t="shared" si="150"/>
        <v>0</v>
      </c>
      <c r="V95" s="92">
        <f t="shared" si="151"/>
        <v>0</v>
      </c>
      <c r="W95" s="13">
        <v>0</v>
      </c>
      <c r="X95" s="93">
        <f t="shared" si="213"/>
        <v>0</v>
      </c>
      <c r="Y95" s="92">
        <f t="shared" si="214"/>
        <v>0</v>
      </c>
      <c r="Z95" s="92">
        <f t="shared" si="215"/>
        <v>0</v>
      </c>
      <c r="AA95" s="15">
        <v>0</v>
      </c>
      <c r="AB95" s="94">
        <f t="shared" si="216"/>
        <v>0</v>
      </c>
      <c r="AC95" s="92">
        <f t="shared" si="217"/>
        <v>0</v>
      </c>
      <c r="AD95" s="92">
        <f t="shared" si="218"/>
        <v>0</v>
      </c>
      <c r="AE95" s="2">
        <v>0</v>
      </c>
      <c r="AF95" s="92">
        <f t="shared" si="219"/>
        <v>0</v>
      </c>
      <c r="AG95" s="92">
        <f t="shared" si="220"/>
        <v>0</v>
      </c>
      <c r="AH95" s="2">
        <v>0</v>
      </c>
      <c r="AI95" s="95">
        <f t="shared" si="221"/>
        <v>0</v>
      </c>
      <c r="AJ95" s="95">
        <f t="shared" si="222"/>
        <v>0</v>
      </c>
      <c r="AK95" s="4">
        <v>0</v>
      </c>
      <c r="AM95" s="4">
        <f t="shared" si="152"/>
        <v>0</v>
      </c>
      <c r="AN95" s="96">
        <f t="shared" si="223"/>
        <v>0</v>
      </c>
      <c r="AO95" s="96">
        <f t="shared" si="224"/>
        <v>0</v>
      </c>
      <c r="AP95" t="s">
        <v>95</v>
      </c>
      <c r="AQ95"/>
      <c r="AR95" s="18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P95"/>
      <c r="BQ95"/>
      <c r="BR95"/>
      <c r="BS95"/>
      <c r="BT95"/>
      <c r="BU95"/>
      <c r="BV95"/>
      <c r="BW95"/>
      <c r="BX95"/>
      <c r="BY95"/>
      <c r="BZ95"/>
      <c r="CA95"/>
      <c r="CB95"/>
    </row>
    <row r="96" spans="1:80" x14ac:dyDescent="0.25">
      <c r="A96" s="20">
        <v>967</v>
      </c>
      <c r="B96" t="s">
        <v>263</v>
      </c>
      <c r="C96" t="s">
        <v>2</v>
      </c>
      <c r="D96" t="s">
        <v>538</v>
      </c>
      <c r="E96" t="s">
        <v>185</v>
      </c>
      <c r="F96" s="2">
        <v>84424367000</v>
      </c>
      <c r="G96" s="2">
        <v>3669854000</v>
      </c>
      <c r="H96" s="2">
        <v>80754513000</v>
      </c>
      <c r="I96" s="2">
        <v>139559062</v>
      </c>
      <c r="J96" s="2">
        <v>7211132</v>
      </c>
      <c r="K96" s="2">
        <v>132347930</v>
      </c>
      <c r="L96" s="2">
        <v>105789315.2</v>
      </c>
      <c r="M96" s="2">
        <v>5743190.4000000004</v>
      </c>
      <c r="N96" s="92">
        <f t="shared" si="146"/>
        <v>5743190.4000000004</v>
      </c>
      <c r="O96" s="92">
        <f t="shared" si="147"/>
        <v>0</v>
      </c>
      <c r="P96" s="2">
        <v>100046124.8</v>
      </c>
      <c r="Q96" s="92">
        <f t="shared" si="148"/>
        <v>100046124.8</v>
      </c>
      <c r="R96" s="92">
        <f t="shared" si="149"/>
        <v>0</v>
      </c>
      <c r="S96" s="15">
        <v>0.1</v>
      </c>
      <c r="T96" s="2">
        <v>574319.04</v>
      </c>
      <c r="U96" s="92">
        <f t="shared" si="150"/>
        <v>574319.04</v>
      </c>
      <c r="V96" s="92">
        <f t="shared" si="151"/>
        <v>0</v>
      </c>
      <c r="W96" s="13">
        <v>0.3</v>
      </c>
      <c r="X96" s="13"/>
      <c r="Y96" s="13"/>
      <c r="Z96" s="97">
        <f t="shared" ref="Z96:Z97" si="225">IF(L96&lt;150000000,P96,IF(AND(L96&gt;150000000,P96&gt;150000000),150000000,P96))*30%</f>
        <v>30013837.439999998</v>
      </c>
      <c r="AA96" s="15">
        <v>0</v>
      </c>
      <c r="AB96" s="98">
        <f t="shared" si="216"/>
        <v>0</v>
      </c>
      <c r="AC96" s="97">
        <f t="shared" si="217"/>
        <v>0</v>
      </c>
      <c r="AD96" s="97">
        <f t="shared" si="218"/>
        <v>0</v>
      </c>
      <c r="AE96" s="2">
        <v>30013837.440000001</v>
      </c>
      <c r="AF96" s="97">
        <f t="shared" si="219"/>
        <v>30013837.439999998</v>
      </c>
      <c r="AG96" s="97">
        <f t="shared" si="220"/>
        <v>0</v>
      </c>
      <c r="AH96" s="2">
        <v>0</v>
      </c>
      <c r="AI96" s="2"/>
      <c r="AJ96" s="2"/>
      <c r="AK96" s="4">
        <v>30588156.48</v>
      </c>
      <c r="AM96" s="4">
        <f t="shared" si="152"/>
        <v>30588156.48</v>
      </c>
      <c r="AN96" s="96">
        <f t="shared" si="223"/>
        <v>30588156.479999997</v>
      </c>
      <c r="AO96" s="96">
        <f t="shared" si="224"/>
        <v>0</v>
      </c>
      <c r="AP96" t="s">
        <v>179</v>
      </c>
      <c r="AQ96"/>
      <c r="AR96" s="18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P96"/>
      <c r="BQ96"/>
      <c r="BR96"/>
      <c r="BS96"/>
      <c r="BT96"/>
      <c r="BU96"/>
      <c r="BV96"/>
      <c r="BW96"/>
      <c r="BX96"/>
      <c r="BY96"/>
      <c r="BZ96"/>
      <c r="CA96"/>
      <c r="CB96"/>
    </row>
    <row r="97" spans="1:80" x14ac:dyDescent="0.25">
      <c r="A97" s="20">
        <v>985</v>
      </c>
      <c r="B97" t="s">
        <v>263</v>
      </c>
      <c r="C97" t="s">
        <v>9</v>
      </c>
      <c r="D97" t="s">
        <v>15</v>
      </c>
      <c r="E97" t="s">
        <v>188</v>
      </c>
      <c r="F97" s="2">
        <v>6700522000</v>
      </c>
      <c r="G97" s="2">
        <v>0</v>
      </c>
      <c r="H97" s="2">
        <v>6700522000</v>
      </c>
      <c r="I97" s="2">
        <v>18990640</v>
      </c>
      <c r="J97" s="2">
        <v>0</v>
      </c>
      <c r="K97" s="2">
        <v>18990640</v>
      </c>
      <c r="L97" s="2">
        <v>16310431.199999999</v>
      </c>
      <c r="M97" s="2">
        <v>0</v>
      </c>
      <c r="N97" s="92">
        <f t="shared" si="146"/>
        <v>0</v>
      </c>
      <c r="O97" s="92">
        <f t="shared" si="147"/>
        <v>0</v>
      </c>
      <c r="P97" s="2">
        <v>16310431.199999999</v>
      </c>
      <c r="Q97" s="92">
        <f t="shared" si="148"/>
        <v>16310431.199999999</v>
      </c>
      <c r="R97" s="92">
        <f t="shared" si="149"/>
        <v>0</v>
      </c>
      <c r="S97" s="15">
        <v>0.1</v>
      </c>
      <c r="T97" s="2">
        <v>0</v>
      </c>
      <c r="U97" s="92">
        <f t="shared" si="150"/>
        <v>0</v>
      </c>
      <c r="V97" s="92">
        <f t="shared" si="151"/>
        <v>0</v>
      </c>
      <c r="W97" s="13">
        <v>0.3</v>
      </c>
      <c r="X97" s="13"/>
      <c r="Y97" s="13"/>
      <c r="Z97" s="97">
        <f t="shared" si="225"/>
        <v>4893129.3599999994</v>
      </c>
      <c r="AA97" s="15">
        <v>0</v>
      </c>
      <c r="AB97" s="98">
        <f t="shared" si="216"/>
        <v>0</v>
      </c>
      <c r="AC97" s="97">
        <f t="shared" si="217"/>
        <v>0</v>
      </c>
      <c r="AD97" s="97">
        <f t="shared" si="218"/>
        <v>0</v>
      </c>
      <c r="AE97" s="2">
        <v>4893129.3600000003</v>
      </c>
      <c r="AF97" s="97">
        <f t="shared" si="219"/>
        <v>4893129.3599999994</v>
      </c>
      <c r="AG97" s="97">
        <f t="shared" si="220"/>
        <v>0</v>
      </c>
      <c r="AH97" s="2">
        <v>0</v>
      </c>
      <c r="AI97" s="2"/>
      <c r="AJ97" s="2"/>
      <c r="AK97" s="4">
        <v>4893129.3600000003</v>
      </c>
      <c r="AM97" s="4">
        <f t="shared" si="152"/>
        <v>4893129.3600000003</v>
      </c>
      <c r="AN97" s="96">
        <f t="shared" si="223"/>
        <v>4893129.3599999994</v>
      </c>
      <c r="AO97" s="96">
        <f t="shared" si="224"/>
        <v>0</v>
      </c>
      <c r="AP97" t="s">
        <v>19</v>
      </c>
      <c r="AQ97"/>
      <c r="AR97" s="18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P97"/>
      <c r="BQ97"/>
      <c r="BR97"/>
      <c r="BS97"/>
      <c r="BT97"/>
      <c r="BU97"/>
      <c r="BV97"/>
      <c r="BW97"/>
      <c r="BX97"/>
      <c r="BY97"/>
      <c r="BZ97"/>
      <c r="CA97"/>
      <c r="CB97"/>
    </row>
    <row r="98" spans="1:80" x14ac:dyDescent="0.25">
      <c r="A98" s="20">
        <v>999</v>
      </c>
      <c r="B98" t="s">
        <v>264</v>
      </c>
      <c r="C98" t="s">
        <v>2</v>
      </c>
      <c r="D98" t="s">
        <v>8</v>
      </c>
      <c r="E98" t="s">
        <v>190</v>
      </c>
      <c r="F98" s="2">
        <v>28282234000</v>
      </c>
      <c r="G98" s="2">
        <v>497900000</v>
      </c>
      <c r="H98" s="2">
        <v>27784334000</v>
      </c>
      <c r="I98" s="2">
        <v>48649654</v>
      </c>
      <c r="J98" s="2">
        <v>1575850</v>
      </c>
      <c r="K98" s="2">
        <v>47073804</v>
      </c>
      <c r="L98" s="2">
        <v>37336760.399999999</v>
      </c>
      <c r="M98" s="2">
        <v>1376690</v>
      </c>
      <c r="N98" s="92">
        <f t="shared" si="146"/>
        <v>1376690</v>
      </c>
      <c r="O98" s="92">
        <f t="shared" si="147"/>
        <v>0</v>
      </c>
      <c r="P98" s="2">
        <v>35960070.399999999</v>
      </c>
      <c r="Q98" s="92">
        <f t="shared" si="148"/>
        <v>35960070.399999999</v>
      </c>
      <c r="R98" s="92">
        <f t="shared" si="149"/>
        <v>0</v>
      </c>
      <c r="S98" s="15">
        <v>0.1</v>
      </c>
      <c r="T98" s="2">
        <v>137669</v>
      </c>
      <c r="U98" s="92">
        <f t="shared" si="150"/>
        <v>137669</v>
      </c>
      <c r="V98" s="92">
        <f t="shared" si="151"/>
        <v>0</v>
      </c>
      <c r="W98" s="13">
        <v>0.15</v>
      </c>
      <c r="X98" s="93">
        <f t="shared" ref="X98:X102" si="226">IF(L98&lt;15000000,0%,IF(AND(15000000&lt;=L98,L98&lt;30000000),10%,IF(AND(30000000&lt;=L98,L98&lt;60000000),15%,IF(AND(60000000&lt;=L98,L98&lt;100000000),20%,25%))))</f>
        <v>0.15</v>
      </c>
      <c r="Y98" s="92">
        <f t="shared" ref="Y98:Y102" si="227">+X98-W98</f>
        <v>0</v>
      </c>
      <c r="Z98" s="92">
        <f t="shared" ref="Z98:Z102" si="228">IF(L98&lt;150000000,P98,IF(AND(L98&gt;150000000,P98&gt;150000000),150000000,P98))*X98</f>
        <v>5394010.5599999996</v>
      </c>
      <c r="AA98" s="15">
        <v>0</v>
      </c>
      <c r="AB98" s="94">
        <f t="shared" ref="AB98:AB103" si="229">IF(L98&lt;150000000,0%,IF(AND(150000000&lt;=L98,L98&lt;230000000),40%,IF(AND(230000000&lt;=L98,L98&lt;300000000),45%,50%)))</f>
        <v>0</v>
      </c>
      <c r="AC98" s="92">
        <f t="shared" ref="AC98:AC103" si="230">+AB98-AA98</f>
        <v>0</v>
      </c>
      <c r="AD98" s="92">
        <f t="shared" ref="AD98:AD103" si="231">IF(P98-150000000&lt;0,0,(P98-150000000))*AB98</f>
        <v>0</v>
      </c>
      <c r="AE98" s="2">
        <v>5394010.5599999996</v>
      </c>
      <c r="AF98" s="92">
        <f t="shared" ref="AF98:AF103" si="232">+AD98+Z98</f>
        <v>5394010.5599999996</v>
      </c>
      <c r="AG98" s="92">
        <f t="shared" ref="AG98:AG103" si="233">+AF98-AE98</f>
        <v>0</v>
      </c>
      <c r="AH98" s="2">
        <v>3000000</v>
      </c>
      <c r="AI98" s="95">
        <f t="shared" ref="AI98:AI102" si="234">IF(L98&lt;15000000,0,IF(AND(15000000&lt;=L98,L98&lt;20000000),1000000,IF(AND(20000000&lt;=L98,L98&lt;30000000),2000000,IF(AND(30000000&lt;=L98,L98&lt;60000000),3000000,IF(AND(60000000&lt;=L98,L98&lt;100000000),4000000,IF(AND(100000000&lt;=L98,L98&lt;150000000),5000000,IF(AND(150000000&lt;=L98,L98&lt;230000000),6000000,7000000)))))))</f>
        <v>3000000</v>
      </c>
      <c r="AJ98" s="95">
        <f t="shared" ref="AJ98:AJ102" si="235">+AI98-AH98</f>
        <v>0</v>
      </c>
      <c r="AK98" s="4">
        <v>8531679.5600000005</v>
      </c>
      <c r="AM98" s="4">
        <f t="shared" si="152"/>
        <v>8531679.5600000005</v>
      </c>
      <c r="AN98" s="96">
        <f t="shared" ref="AN98:AN103" si="236">SUM(AL98,AI98,AF98,U98)</f>
        <v>8531679.5599999987</v>
      </c>
      <c r="AO98" s="96">
        <f t="shared" ref="AO98:AO103" si="237">+AN98-AM98</f>
        <v>0</v>
      </c>
      <c r="AP98" t="s">
        <v>50</v>
      </c>
      <c r="AQ98"/>
      <c r="AR98" s="1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P98"/>
      <c r="BQ98"/>
      <c r="BR98"/>
      <c r="BS98"/>
      <c r="BT98"/>
      <c r="BU98"/>
      <c r="BV98"/>
      <c r="BW98"/>
      <c r="BX98"/>
      <c r="BY98"/>
      <c r="BZ98"/>
      <c r="CA98"/>
      <c r="CB98"/>
    </row>
    <row r="99" spans="1:80" x14ac:dyDescent="0.25">
      <c r="A99" s="20">
        <v>1000</v>
      </c>
      <c r="B99" t="s">
        <v>264</v>
      </c>
      <c r="C99" t="s">
        <v>2</v>
      </c>
      <c r="D99" t="s">
        <v>200</v>
      </c>
      <c r="E99" t="s">
        <v>191</v>
      </c>
      <c r="F99" s="2">
        <v>9207718000</v>
      </c>
      <c r="G99" s="2">
        <v>63500000</v>
      </c>
      <c r="H99" s="2">
        <v>9144218000</v>
      </c>
      <c r="I99" s="2">
        <v>24166460</v>
      </c>
      <c r="J99" s="2">
        <v>222250</v>
      </c>
      <c r="K99" s="2">
        <v>23944210</v>
      </c>
      <c r="L99" s="2">
        <v>20483372.800000001</v>
      </c>
      <c r="M99" s="2">
        <v>196850</v>
      </c>
      <c r="N99" s="92">
        <f t="shared" si="146"/>
        <v>196850</v>
      </c>
      <c r="O99" s="92">
        <f t="shared" si="147"/>
        <v>0</v>
      </c>
      <c r="P99" s="2">
        <v>20286522.800000001</v>
      </c>
      <c r="Q99" s="92">
        <f t="shared" si="148"/>
        <v>20286522.800000001</v>
      </c>
      <c r="R99" s="92">
        <f t="shared" si="149"/>
        <v>0</v>
      </c>
      <c r="S99" s="15">
        <v>0.1</v>
      </c>
      <c r="T99" s="2">
        <v>19685</v>
      </c>
      <c r="U99" s="92">
        <f t="shared" si="150"/>
        <v>19685</v>
      </c>
      <c r="V99" s="92">
        <f t="shared" si="151"/>
        <v>0</v>
      </c>
      <c r="W99" s="13">
        <v>0.1</v>
      </c>
      <c r="X99" s="93">
        <f t="shared" si="226"/>
        <v>0.1</v>
      </c>
      <c r="Y99" s="92">
        <f t="shared" si="227"/>
        <v>0</v>
      </c>
      <c r="Z99" s="92">
        <f t="shared" si="228"/>
        <v>2028652.2800000003</v>
      </c>
      <c r="AA99" s="15">
        <v>0</v>
      </c>
      <c r="AB99" s="94">
        <f t="shared" si="229"/>
        <v>0</v>
      </c>
      <c r="AC99" s="92">
        <f t="shared" si="230"/>
        <v>0</v>
      </c>
      <c r="AD99" s="92">
        <f t="shared" si="231"/>
        <v>0</v>
      </c>
      <c r="AE99" s="2">
        <v>2028652.28</v>
      </c>
      <c r="AF99" s="92">
        <f t="shared" si="232"/>
        <v>2028652.2800000003</v>
      </c>
      <c r="AG99" s="92">
        <f t="shared" si="233"/>
        <v>0</v>
      </c>
      <c r="AH99" s="2">
        <v>2000000</v>
      </c>
      <c r="AI99" s="95">
        <f t="shared" si="234"/>
        <v>2000000</v>
      </c>
      <c r="AJ99" s="95">
        <f t="shared" si="235"/>
        <v>0</v>
      </c>
      <c r="AK99" s="4">
        <v>4048337.28</v>
      </c>
      <c r="AM99" s="4">
        <f t="shared" si="152"/>
        <v>4048337.28</v>
      </c>
      <c r="AN99" s="96">
        <f t="shared" si="236"/>
        <v>4048337.2800000003</v>
      </c>
      <c r="AO99" s="96">
        <f t="shared" si="237"/>
        <v>0</v>
      </c>
      <c r="AP99" t="s">
        <v>184</v>
      </c>
      <c r="AQ99"/>
      <c r="AR99" s="18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P99"/>
      <c r="BQ99"/>
      <c r="BR99"/>
      <c r="BS99"/>
      <c r="BT99"/>
      <c r="BU99"/>
      <c r="BV99"/>
      <c r="BW99"/>
      <c r="BX99"/>
      <c r="BY99"/>
      <c r="BZ99"/>
      <c r="CA99"/>
      <c r="CB99"/>
    </row>
    <row r="100" spans="1:80" x14ac:dyDescent="0.25">
      <c r="A100" s="20">
        <v>1004</v>
      </c>
      <c r="B100" t="s">
        <v>264</v>
      </c>
      <c r="C100" t="s">
        <v>9</v>
      </c>
      <c r="D100" t="s">
        <v>27</v>
      </c>
      <c r="E100" t="s">
        <v>193</v>
      </c>
      <c r="F100" s="2">
        <v>2919060000</v>
      </c>
      <c r="G100" s="2">
        <v>0</v>
      </c>
      <c r="H100" s="2">
        <v>2919060000</v>
      </c>
      <c r="I100" s="2">
        <v>7343282</v>
      </c>
      <c r="J100" s="2">
        <v>0</v>
      </c>
      <c r="K100" s="2">
        <v>7343282</v>
      </c>
      <c r="L100" s="2">
        <v>6175658</v>
      </c>
      <c r="M100" s="2">
        <v>0</v>
      </c>
      <c r="N100" s="92">
        <f t="shared" si="146"/>
        <v>0</v>
      </c>
      <c r="O100" s="92">
        <f t="shared" si="147"/>
        <v>0</v>
      </c>
      <c r="P100" s="2">
        <v>6175658</v>
      </c>
      <c r="Q100" s="92">
        <f t="shared" si="148"/>
        <v>6175658</v>
      </c>
      <c r="R100" s="92">
        <f t="shared" si="149"/>
        <v>0</v>
      </c>
      <c r="S100" s="15">
        <v>0</v>
      </c>
      <c r="T100" s="2">
        <v>0</v>
      </c>
      <c r="U100" s="92">
        <f t="shared" si="150"/>
        <v>0</v>
      </c>
      <c r="V100" s="92">
        <f t="shared" si="151"/>
        <v>0</v>
      </c>
      <c r="W100" s="13">
        <v>0</v>
      </c>
      <c r="X100" s="93">
        <f t="shared" si="226"/>
        <v>0</v>
      </c>
      <c r="Y100" s="92">
        <f t="shared" si="227"/>
        <v>0</v>
      </c>
      <c r="Z100" s="92">
        <f t="shared" si="228"/>
        <v>0</v>
      </c>
      <c r="AA100" s="15">
        <v>0</v>
      </c>
      <c r="AB100" s="94">
        <f t="shared" si="229"/>
        <v>0</v>
      </c>
      <c r="AC100" s="92">
        <f t="shared" si="230"/>
        <v>0</v>
      </c>
      <c r="AD100" s="92">
        <f t="shared" si="231"/>
        <v>0</v>
      </c>
      <c r="AE100" s="2">
        <v>0</v>
      </c>
      <c r="AF100" s="92">
        <f t="shared" si="232"/>
        <v>0</v>
      </c>
      <c r="AG100" s="92">
        <f t="shared" si="233"/>
        <v>0</v>
      </c>
      <c r="AH100" s="2">
        <v>0</v>
      </c>
      <c r="AI100" s="95">
        <f t="shared" si="234"/>
        <v>0</v>
      </c>
      <c r="AJ100" s="95">
        <f t="shared" si="235"/>
        <v>0</v>
      </c>
      <c r="AK100" s="4">
        <v>0</v>
      </c>
      <c r="AM100" s="4">
        <f t="shared" si="152"/>
        <v>0</v>
      </c>
      <c r="AN100" s="96">
        <f t="shared" si="236"/>
        <v>0</v>
      </c>
      <c r="AO100" s="96">
        <f t="shared" si="237"/>
        <v>0</v>
      </c>
      <c r="AP100" t="s">
        <v>32</v>
      </c>
      <c r="AQ100"/>
      <c r="AR100" s="18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</row>
    <row r="101" spans="1:80" x14ac:dyDescent="0.25">
      <c r="A101" s="20">
        <v>1012</v>
      </c>
      <c r="B101" t="s">
        <v>264</v>
      </c>
      <c r="C101" t="s">
        <v>2</v>
      </c>
      <c r="D101" t="s">
        <v>8</v>
      </c>
      <c r="E101" t="s">
        <v>196</v>
      </c>
      <c r="F101" s="2">
        <v>43240023000</v>
      </c>
      <c r="G101" s="2">
        <v>1546544000</v>
      </c>
      <c r="H101" s="2">
        <v>41693479000</v>
      </c>
      <c r="I101" s="2">
        <v>82238128</v>
      </c>
      <c r="J101" s="2">
        <v>5073843</v>
      </c>
      <c r="K101" s="2">
        <v>77164285</v>
      </c>
      <c r="L101" s="2">
        <v>64942118.799999997</v>
      </c>
      <c r="M101" s="2">
        <v>4455225.4000000004</v>
      </c>
      <c r="N101" s="92">
        <f t="shared" si="146"/>
        <v>4455225.4000000004</v>
      </c>
      <c r="O101" s="92">
        <f t="shared" si="147"/>
        <v>0</v>
      </c>
      <c r="P101" s="2">
        <v>60486893.399999999</v>
      </c>
      <c r="Q101" s="92">
        <f t="shared" si="148"/>
        <v>60486893.399999999</v>
      </c>
      <c r="R101" s="92">
        <f t="shared" si="149"/>
        <v>0</v>
      </c>
      <c r="S101" s="15">
        <v>0.1</v>
      </c>
      <c r="T101" s="2">
        <v>445522.54</v>
      </c>
      <c r="U101" s="92">
        <f t="shared" si="150"/>
        <v>445522.54000000004</v>
      </c>
      <c r="V101" s="92">
        <f t="shared" si="151"/>
        <v>0</v>
      </c>
      <c r="W101" s="13">
        <v>0.2</v>
      </c>
      <c r="X101" s="93">
        <f t="shared" si="226"/>
        <v>0.2</v>
      </c>
      <c r="Y101" s="92">
        <f t="shared" si="227"/>
        <v>0</v>
      </c>
      <c r="Z101" s="92">
        <f t="shared" si="228"/>
        <v>12097378.68</v>
      </c>
      <c r="AA101" s="15">
        <v>0</v>
      </c>
      <c r="AB101" s="94">
        <f t="shared" si="229"/>
        <v>0</v>
      </c>
      <c r="AC101" s="92">
        <f t="shared" si="230"/>
        <v>0</v>
      </c>
      <c r="AD101" s="92">
        <f t="shared" si="231"/>
        <v>0</v>
      </c>
      <c r="AE101" s="2">
        <v>12097378.68</v>
      </c>
      <c r="AF101" s="92">
        <f t="shared" si="232"/>
        <v>12097378.68</v>
      </c>
      <c r="AG101" s="92">
        <f t="shared" si="233"/>
        <v>0</v>
      </c>
      <c r="AH101" s="2">
        <v>4000000</v>
      </c>
      <c r="AI101" s="95">
        <f t="shared" si="234"/>
        <v>4000000</v>
      </c>
      <c r="AJ101" s="95">
        <f t="shared" si="235"/>
        <v>0</v>
      </c>
      <c r="AK101" s="4">
        <v>16542901.220000001</v>
      </c>
      <c r="AM101" s="4">
        <f t="shared" si="152"/>
        <v>16542901.220000001</v>
      </c>
      <c r="AN101" s="96">
        <f t="shared" si="236"/>
        <v>16542901.219999999</v>
      </c>
      <c r="AO101" s="96">
        <f t="shared" si="237"/>
        <v>0</v>
      </c>
      <c r="AP101" t="s">
        <v>46</v>
      </c>
      <c r="AQ101"/>
      <c r="AR101" s="18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</row>
    <row r="102" spans="1:80" x14ac:dyDescent="0.25">
      <c r="A102" s="20">
        <v>1014</v>
      </c>
      <c r="B102" t="s">
        <v>264</v>
      </c>
      <c r="C102" t="s">
        <v>2</v>
      </c>
      <c r="D102" t="s">
        <v>538</v>
      </c>
      <c r="E102" t="s">
        <v>197</v>
      </c>
      <c r="F102" s="2">
        <v>11072552000</v>
      </c>
      <c r="G102" s="2">
        <v>0</v>
      </c>
      <c r="H102" s="2">
        <v>11072552000</v>
      </c>
      <c r="I102" s="2">
        <v>25024531</v>
      </c>
      <c r="J102" s="2">
        <v>0</v>
      </c>
      <c r="K102" s="2">
        <v>25024531</v>
      </c>
      <c r="L102" s="2">
        <v>20595510.199999999</v>
      </c>
      <c r="M102" s="2">
        <v>0</v>
      </c>
      <c r="N102" s="92">
        <f t="shared" si="146"/>
        <v>0</v>
      </c>
      <c r="O102" s="92">
        <f t="shared" si="147"/>
        <v>0</v>
      </c>
      <c r="P102" s="2">
        <v>20595510.199999999</v>
      </c>
      <c r="Q102" s="92">
        <f t="shared" si="148"/>
        <v>20595510.199999999</v>
      </c>
      <c r="R102" s="92">
        <f t="shared" si="149"/>
        <v>0</v>
      </c>
      <c r="S102" s="15">
        <v>0.1</v>
      </c>
      <c r="T102" s="2">
        <v>0</v>
      </c>
      <c r="U102" s="92">
        <f t="shared" si="150"/>
        <v>0</v>
      </c>
      <c r="V102" s="92">
        <f t="shared" si="151"/>
        <v>0</v>
      </c>
      <c r="W102" s="13">
        <v>0.1</v>
      </c>
      <c r="X102" s="93">
        <f t="shared" si="226"/>
        <v>0.1</v>
      </c>
      <c r="Y102" s="92">
        <f t="shared" si="227"/>
        <v>0</v>
      </c>
      <c r="Z102" s="92">
        <f t="shared" si="228"/>
        <v>2059551.02</v>
      </c>
      <c r="AA102" s="15">
        <v>0</v>
      </c>
      <c r="AB102" s="94">
        <f t="shared" si="229"/>
        <v>0</v>
      </c>
      <c r="AC102" s="92">
        <f t="shared" si="230"/>
        <v>0</v>
      </c>
      <c r="AD102" s="92">
        <f t="shared" si="231"/>
        <v>0</v>
      </c>
      <c r="AE102" s="2">
        <v>2059551.02</v>
      </c>
      <c r="AF102" s="92">
        <f t="shared" si="232"/>
        <v>2059551.02</v>
      </c>
      <c r="AG102" s="92">
        <f t="shared" si="233"/>
        <v>0</v>
      </c>
      <c r="AH102" s="2">
        <v>2000000</v>
      </c>
      <c r="AI102" s="95">
        <f t="shared" si="234"/>
        <v>2000000</v>
      </c>
      <c r="AJ102" s="95">
        <f t="shared" si="235"/>
        <v>0</v>
      </c>
      <c r="AK102" s="4">
        <v>4059551.02</v>
      </c>
      <c r="AM102" s="4">
        <f t="shared" si="152"/>
        <v>4059551.02</v>
      </c>
      <c r="AN102" s="96">
        <f t="shared" si="236"/>
        <v>4059551.02</v>
      </c>
      <c r="AO102" s="96">
        <f t="shared" si="237"/>
        <v>0</v>
      </c>
      <c r="AP102" t="s">
        <v>179</v>
      </c>
      <c r="AQ102"/>
      <c r="AR102" s="18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</row>
    <row r="103" spans="1:80" x14ac:dyDescent="0.25">
      <c r="A103" s="20">
        <v>1018</v>
      </c>
      <c r="B103" t="s">
        <v>263</v>
      </c>
      <c r="C103" t="s">
        <v>2</v>
      </c>
      <c r="D103" t="s">
        <v>200</v>
      </c>
      <c r="E103" t="s">
        <v>198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92">
        <f t="shared" si="146"/>
        <v>0</v>
      </c>
      <c r="O103" s="92">
        <f t="shared" si="147"/>
        <v>0</v>
      </c>
      <c r="P103" s="2">
        <v>0</v>
      </c>
      <c r="Q103" s="92">
        <f t="shared" si="148"/>
        <v>0</v>
      </c>
      <c r="R103" s="92">
        <f t="shared" si="149"/>
        <v>0</v>
      </c>
      <c r="S103" s="15">
        <v>0.1</v>
      </c>
      <c r="T103" s="2">
        <v>0</v>
      </c>
      <c r="U103" s="92">
        <f t="shared" si="150"/>
        <v>0</v>
      </c>
      <c r="V103" s="92">
        <f t="shared" si="151"/>
        <v>0</v>
      </c>
      <c r="W103" s="13">
        <v>0.3</v>
      </c>
      <c r="X103" s="13"/>
      <c r="Y103" s="13"/>
      <c r="Z103" s="97">
        <f>IF(L103&lt;150000000,P103,IF(AND(L103&gt;150000000,P103&gt;150000000),150000000,P103))*30%</f>
        <v>0</v>
      </c>
      <c r="AA103" s="15">
        <v>0</v>
      </c>
      <c r="AB103" s="98">
        <f t="shared" si="229"/>
        <v>0</v>
      </c>
      <c r="AC103" s="97">
        <f t="shared" si="230"/>
        <v>0</v>
      </c>
      <c r="AD103" s="97">
        <f t="shared" si="231"/>
        <v>0</v>
      </c>
      <c r="AE103" s="2">
        <v>0</v>
      </c>
      <c r="AF103" s="97">
        <f t="shared" si="232"/>
        <v>0</v>
      </c>
      <c r="AG103" s="97">
        <f t="shared" si="233"/>
        <v>0</v>
      </c>
      <c r="AH103" s="2">
        <v>0</v>
      </c>
      <c r="AI103" s="2"/>
      <c r="AJ103" s="2"/>
      <c r="AK103" s="4">
        <v>0</v>
      </c>
      <c r="AM103" s="4">
        <f t="shared" si="152"/>
        <v>0</v>
      </c>
      <c r="AN103" s="96">
        <f t="shared" si="236"/>
        <v>0</v>
      </c>
      <c r="AO103" s="96">
        <f t="shared" si="237"/>
        <v>0</v>
      </c>
      <c r="AP103" t="s">
        <v>184</v>
      </c>
      <c r="AQ103"/>
      <c r="AR103" s="18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</row>
    <row r="104" spans="1:80" x14ac:dyDescent="0.25">
      <c r="A104" s="20">
        <v>1022</v>
      </c>
      <c r="B104" t="s">
        <v>264</v>
      </c>
      <c r="C104" t="s">
        <v>9</v>
      </c>
      <c r="D104" t="s">
        <v>367</v>
      </c>
      <c r="E104" t="s">
        <v>199</v>
      </c>
      <c r="F104" s="2">
        <v>9428051000</v>
      </c>
      <c r="G104" s="2">
        <v>0</v>
      </c>
      <c r="H104" s="2">
        <v>9428051000</v>
      </c>
      <c r="I104" s="2">
        <v>20669195</v>
      </c>
      <c r="J104" s="2">
        <v>0</v>
      </c>
      <c r="K104" s="2">
        <v>20669195</v>
      </c>
      <c r="L104" s="2">
        <v>16897974.600000001</v>
      </c>
      <c r="M104" s="2">
        <v>0</v>
      </c>
      <c r="N104" s="92">
        <f t="shared" si="146"/>
        <v>0</v>
      </c>
      <c r="O104" s="92">
        <f t="shared" si="147"/>
        <v>0</v>
      </c>
      <c r="P104" s="2">
        <v>16897974.600000001</v>
      </c>
      <c r="Q104" s="92">
        <f t="shared" si="148"/>
        <v>16897974.600000001</v>
      </c>
      <c r="R104" s="92">
        <f t="shared" si="149"/>
        <v>0</v>
      </c>
      <c r="S104" s="15">
        <v>0.1</v>
      </c>
      <c r="T104" s="2">
        <v>0</v>
      </c>
      <c r="U104" s="92">
        <f t="shared" si="150"/>
        <v>0</v>
      </c>
      <c r="V104" s="92">
        <f t="shared" si="151"/>
        <v>0</v>
      </c>
      <c r="W104" s="13">
        <v>0.1</v>
      </c>
      <c r="X104" s="93">
        <f t="shared" ref="X104:X110" si="238">IF(L104&lt;15000000,0%,IF(AND(15000000&lt;=L104,L104&lt;30000000),10%,IF(AND(30000000&lt;=L104,L104&lt;60000000),15%,IF(AND(60000000&lt;=L104,L104&lt;100000000),20%,25%))))</f>
        <v>0.1</v>
      </c>
      <c r="Y104" s="92">
        <f t="shared" ref="Y104:Y110" si="239">+X104-W104</f>
        <v>0</v>
      </c>
      <c r="Z104" s="92">
        <f t="shared" ref="Z104:Z110" si="240">IF(L104&lt;150000000,P104,IF(AND(L104&gt;150000000,P104&gt;150000000),150000000,P104))*X104</f>
        <v>1689797.4600000002</v>
      </c>
      <c r="AA104" s="15">
        <v>0</v>
      </c>
      <c r="AB104" s="94">
        <f t="shared" ref="AB104:AB111" si="241">IF(L104&lt;150000000,0%,IF(AND(150000000&lt;=L104,L104&lt;230000000),40%,IF(AND(230000000&lt;=L104,L104&lt;300000000),45%,50%)))</f>
        <v>0</v>
      </c>
      <c r="AC104" s="92">
        <f t="shared" ref="AC104:AC111" si="242">+AB104-AA104</f>
        <v>0</v>
      </c>
      <c r="AD104" s="92">
        <f t="shared" ref="AD104:AD111" si="243">IF(P104-150000000&lt;0,0,(P104-150000000))*AB104</f>
        <v>0</v>
      </c>
      <c r="AE104" s="2">
        <v>1689797.46</v>
      </c>
      <c r="AF104" s="92">
        <f t="shared" ref="AF104:AF111" si="244">+AD104+Z104</f>
        <v>1689797.4600000002</v>
      </c>
      <c r="AG104" s="92">
        <f t="shared" ref="AG104:AG111" si="245">+AF104-AE104</f>
        <v>0</v>
      </c>
      <c r="AH104" s="2">
        <v>1000000</v>
      </c>
      <c r="AI104" s="95">
        <f t="shared" ref="AI104:AI110" si="246">IF(L104&lt;15000000,0,IF(AND(15000000&lt;=L104,L104&lt;20000000),1000000,IF(AND(20000000&lt;=L104,L104&lt;30000000),2000000,IF(AND(30000000&lt;=L104,L104&lt;60000000),3000000,IF(AND(60000000&lt;=L104,L104&lt;100000000),4000000,IF(AND(100000000&lt;=L104,L104&lt;150000000),5000000,IF(AND(150000000&lt;=L104,L104&lt;230000000),6000000,7000000)))))))</f>
        <v>1000000</v>
      </c>
      <c r="AJ104" s="95">
        <f t="shared" ref="AJ104:AJ110" si="247">+AI104-AH104</f>
        <v>0</v>
      </c>
      <c r="AK104" s="4">
        <v>2689797.46</v>
      </c>
      <c r="AM104" s="4">
        <f t="shared" si="152"/>
        <v>2689797.46</v>
      </c>
      <c r="AN104" s="96">
        <f t="shared" ref="AN104:AN111" si="248">SUM(AL104,AI104,AF104,U104)</f>
        <v>2689797.46</v>
      </c>
      <c r="AO104" s="96">
        <f t="shared" ref="AO104:AO111" si="249">+AN104-AM104</f>
        <v>0</v>
      </c>
      <c r="AP104" t="s">
        <v>189</v>
      </c>
      <c r="AQ104"/>
      <c r="AR104" s="18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</row>
    <row r="105" spans="1:80" x14ac:dyDescent="0.25">
      <c r="A105" s="20">
        <v>1034</v>
      </c>
      <c r="B105" t="s">
        <v>264</v>
      </c>
      <c r="C105" t="s">
        <v>9</v>
      </c>
      <c r="D105" t="s">
        <v>367</v>
      </c>
      <c r="E105" t="s">
        <v>202</v>
      </c>
      <c r="F105" s="2">
        <v>16574004000</v>
      </c>
      <c r="G105" s="2">
        <v>0</v>
      </c>
      <c r="H105" s="2">
        <v>16574004000</v>
      </c>
      <c r="I105" s="2">
        <v>39842036</v>
      </c>
      <c r="J105" s="2">
        <v>0</v>
      </c>
      <c r="K105" s="2">
        <v>39842036</v>
      </c>
      <c r="L105" s="2">
        <v>33212434.399999999</v>
      </c>
      <c r="M105" s="2">
        <v>0</v>
      </c>
      <c r="N105" s="92">
        <f t="shared" si="146"/>
        <v>0</v>
      </c>
      <c r="O105" s="92">
        <f t="shared" si="147"/>
        <v>0</v>
      </c>
      <c r="P105" s="2">
        <v>33212434.399999999</v>
      </c>
      <c r="Q105" s="92">
        <f t="shared" si="148"/>
        <v>33212434.399999999</v>
      </c>
      <c r="R105" s="92">
        <f t="shared" si="149"/>
        <v>0</v>
      </c>
      <c r="S105" s="15">
        <v>0.1</v>
      </c>
      <c r="T105" s="2">
        <v>0</v>
      </c>
      <c r="U105" s="92">
        <f t="shared" si="150"/>
        <v>0</v>
      </c>
      <c r="V105" s="92">
        <f t="shared" si="151"/>
        <v>0</v>
      </c>
      <c r="W105" s="13">
        <v>0.15</v>
      </c>
      <c r="X105" s="93">
        <f t="shared" si="238"/>
        <v>0.15</v>
      </c>
      <c r="Y105" s="92">
        <f t="shared" si="239"/>
        <v>0</v>
      </c>
      <c r="Z105" s="92">
        <f t="shared" si="240"/>
        <v>4981865.1599999992</v>
      </c>
      <c r="AA105" s="15">
        <v>0</v>
      </c>
      <c r="AB105" s="94">
        <f t="shared" si="241"/>
        <v>0</v>
      </c>
      <c r="AC105" s="92">
        <f t="shared" si="242"/>
        <v>0</v>
      </c>
      <c r="AD105" s="92">
        <f t="shared" si="243"/>
        <v>0</v>
      </c>
      <c r="AE105" s="2">
        <v>4981865.16</v>
      </c>
      <c r="AF105" s="92">
        <f t="shared" si="244"/>
        <v>4981865.1599999992</v>
      </c>
      <c r="AG105" s="92">
        <f t="shared" si="245"/>
        <v>0</v>
      </c>
      <c r="AH105" s="2">
        <v>3000000</v>
      </c>
      <c r="AI105" s="95">
        <f t="shared" si="246"/>
        <v>3000000</v>
      </c>
      <c r="AJ105" s="95">
        <f t="shared" si="247"/>
        <v>0</v>
      </c>
      <c r="AK105" s="4">
        <v>7981865.1600000001</v>
      </c>
      <c r="AM105" s="4">
        <f t="shared" si="152"/>
        <v>7981865.1600000001</v>
      </c>
      <c r="AN105" s="96">
        <f t="shared" si="248"/>
        <v>7981865.1599999992</v>
      </c>
      <c r="AO105" s="96">
        <f t="shared" si="249"/>
        <v>0</v>
      </c>
      <c r="AP105" t="s">
        <v>11</v>
      </c>
      <c r="AQ105"/>
      <c r="AR105" s="18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</row>
    <row r="106" spans="1:80" x14ac:dyDescent="0.25">
      <c r="A106" s="20">
        <v>1042</v>
      </c>
      <c r="B106" t="s">
        <v>264</v>
      </c>
      <c r="C106" t="s">
        <v>2</v>
      </c>
      <c r="D106" t="s">
        <v>200</v>
      </c>
      <c r="E106" t="s">
        <v>204</v>
      </c>
      <c r="F106" s="2">
        <v>23956881400</v>
      </c>
      <c r="G106" s="2">
        <v>139380000</v>
      </c>
      <c r="H106" s="2">
        <v>23817501400</v>
      </c>
      <c r="I106" s="2">
        <v>67371421</v>
      </c>
      <c r="J106" s="2">
        <v>487830</v>
      </c>
      <c r="K106" s="2">
        <v>66883591</v>
      </c>
      <c r="L106" s="2">
        <v>57788668.439999998</v>
      </c>
      <c r="M106" s="2">
        <v>432078</v>
      </c>
      <c r="N106" s="92">
        <f t="shared" si="146"/>
        <v>432078</v>
      </c>
      <c r="O106" s="92">
        <f t="shared" si="147"/>
        <v>0</v>
      </c>
      <c r="P106" s="2">
        <v>57356590.439999998</v>
      </c>
      <c r="Q106" s="92">
        <f t="shared" si="148"/>
        <v>57356590.439999998</v>
      </c>
      <c r="R106" s="92">
        <f t="shared" si="149"/>
        <v>0</v>
      </c>
      <c r="S106" s="15">
        <v>0.1</v>
      </c>
      <c r="T106" s="2">
        <v>43207.8</v>
      </c>
      <c r="U106" s="92">
        <f t="shared" si="150"/>
        <v>43207.8</v>
      </c>
      <c r="V106" s="92">
        <f t="shared" si="151"/>
        <v>0</v>
      </c>
      <c r="W106" s="13">
        <v>0.15</v>
      </c>
      <c r="X106" s="93">
        <f t="shared" si="238"/>
        <v>0.15</v>
      </c>
      <c r="Y106" s="92">
        <f t="shared" si="239"/>
        <v>0</v>
      </c>
      <c r="Z106" s="92">
        <f t="shared" si="240"/>
        <v>8603488.5659999996</v>
      </c>
      <c r="AA106" s="15">
        <v>0</v>
      </c>
      <c r="AB106" s="94">
        <f t="shared" si="241"/>
        <v>0</v>
      </c>
      <c r="AC106" s="92">
        <f t="shared" si="242"/>
        <v>0</v>
      </c>
      <c r="AD106" s="92">
        <f t="shared" si="243"/>
        <v>0</v>
      </c>
      <c r="AE106" s="2">
        <v>8603488.5659999996</v>
      </c>
      <c r="AF106" s="92">
        <f t="shared" si="244"/>
        <v>8603488.5659999996</v>
      </c>
      <c r="AG106" s="92">
        <f t="shared" si="245"/>
        <v>0</v>
      </c>
      <c r="AH106" s="2">
        <v>3000000</v>
      </c>
      <c r="AI106" s="95">
        <f t="shared" si="246"/>
        <v>3000000</v>
      </c>
      <c r="AJ106" s="95">
        <f t="shared" si="247"/>
        <v>0</v>
      </c>
      <c r="AK106" s="4">
        <v>11646696.366</v>
      </c>
      <c r="AM106" s="4">
        <f t="shared" si="152"/>
        <v>11646696.366</v>
      </c>
      <c r="AN106" s="96">
        <f t="shared" si="248"/>
        <v>11646696.366</v>
      </c>
      <c r="AO106" s="96">
        <f t="shared" si="249"/>
        <v>0</v>
      </c>
      <c r="AP106" t="s">
        <v>241</v>
      </c>
      <c r="AQ106"/>
      <c r="AR106" s="18"/>
      <c r="AV106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</row>
    <row r="107" spans="1:80" x14ac:dyDescent="0.25">
      <c r="A107" s="20">
        <v>1044</v>
      </c>
      <c r="B107" t="s">
        <v>264</v>
      </c>
      <c r="C107" t="s">
        <v>2</v>
      </c>
      <c r="D107" t="s">
        <v>200</v>
      </c>
      <c r="E107" t="s">
        <v>205</v>
      </c>
      <c r="F107" s="2">
        <v>17471895000</v>
      </c>
      <c r="G107" s="2">
        <v>24444000</v>
      </c>
      <c r="H107" s="2">
        <v>17447451000</v>
      </c>
      <c r="I107" s="2">
        <v>40866726</v>
      </c>
      <c r="J107" s="2">
        <v>85555</v>
      </c>
      <c r="K107" s="2">
        <v>40781171</v>
      </c>
      <c r="L107" s="2">
        <v>33877968</v>
      </c>
      <c r="M107" s="2">
        <v>75777.399999999994</v>
      </c>
      <c r="N107" s="92">
        <f t="shared" si="146"/>
        <v>75777.399999999994</v>
      </c>
      <c r="O107" s="92">
        <f t="shared" si="147"/>
        <v>0</v>
      </c>
      <c r="P107" s="2">
        <v>33802190.600000001</v>
      </c>
      <c r="Q107" s="92">
        <f t="shared" si="148"/>
        <v>33802190.600000001</v>
      </c>
      <c r="R107" s="92">
        <f t="shared" si="149"/>
        <v>0</v>
      </c>
      <c r="S107" s="15">
        <v>0.1</v>
      </c>
      <c r="T107" s="2">
        <v>7577.74</v>
      </c>
      <c r="U107" s="92">
        <f t="shared" si="150"/>
        <v>7577.74</v>
      </c>
      <c r="V107" s="92">
        <f t="shared" si="151"/>
        <v>0</v>
      </c>
      <c r="W107" s="13">
        <v>0.15</v>
      </c>
      <c r="X107" s="93">
        <f t="shared" si="238"/>
        <v>0.15</v>
      </c>
      <c r="Y107" s="92">
        <f t="shared" si="239"/>
        <v>0</v>
      </c>
      <c r="Z107" s="92">
        <f t="shared" si="240"/>
        <v>5070328.59</v>
      </c>
      <c r="AA107" s="15">
        <v>0</v>
      </c>
      <c r="AB107" s="94">
        <f t="shared" si="241"/>
        <v>0</v>
      </c>
      <c r="AC107" s="92">
        <f t="shared" si="242"/>
        <v>0</v>
      </c>
      <c r="AD107" s="92">
        <f t="shared" si="243"/>
        <v>0</v>
      </c>
      <c r="AE107" s="2">
        <v>5070328.59</v>
      </c>
      <c r="AF107" s="92">
        <f t="shared" si="244"/>
        <v>5070328.59</v>
      </c>
      <c r="AG107" s="92">
        <f t="shared" si="245"/>
        <v>0</v>
      </c>
      <c r="AH107" s="2">
        <v>3000000</v>
      </c>
      <c r="AI107" s="95">
        <f t="shared" si="246"/>
        <v>3000000</v>
      </c>
      <c r="AJ107" s="95">
        <f t="shared" si="247"/>
        <v>0</v>
      </c>
      <c r="AK107" s="4">
        <v>8077906.3300000001</v>
      </c>
      <c r="AM107" s="4">
        <f t="shared" si="152"/>
        <v>8077906.3300000001</v>
      </c>
      <c r="AN107" s="96">
        <f t="shared" si="248"/>
        <v>8077906.3300000001</v>
      </c>
      <c r="AO107" s="96">
        <f t="shared" si="249"/>
        <v>0</v>
      </c>
      <c r="AP107" t="s">
        <v>184</v>
      </c>
      <c r="AQ107"/>
      <c r="AR107" s="18"/>
      <c r="AV107"/>
      <c r="AW107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</row>
    <row r="108" spans="1:80" x14ac:dyDescent="0.25">
      <c r="A108" s="20">
        <v>1046</v>
      </c>
      <c r="B108" t="s">
        <v>264</v>
      </c>
      <c r="C108" t="s">
        <v>2</v>
      </c>
      <c r="D108" t="s">
        <v>200</v>
      </c>
      <c r="E108" t="s">
        <v>206</v>
      </c>
      <c r="F108" s="2">
        <v>47237561000</v>
      </c>
      <c r="G108" s="2">
        <v>0</v>
      </c>
      <c r="H108" s="2">
        <v>47237561000</v>
      </c>
      <c r="I108" s="2">
        <v>89538320</v>
      </c>
      <c r="J108" s="2">
        <v>0</v>
      </c>
      <c r="K108" s="2">
        <v>89538320</v>
      </c>
      <c r="L108" s="2">
        <v>70643295.599999994</v>
      </c>
      <c r="M108" s="2">
        <v>0</v>
      </c>
      <c r="N108" s="92">
        <f t="shared" si="146"/>
        <v>0</v>
      </c>
      <c r="O108" s="92">
        <f t="shared" si="147"/>
        <v>0</v>
      </c>
      <c r="P108" s="2">
        <v>70643295.599999994</v>
      </c>
      <c r="Q108" s="92">
        <f t="shared" si="148"/>
        <v>70643295.599999994</v>
      </c>
      <c r="R108" s="92">
        <f t="shared" si="149"/>
        <v>0</v>
      </c>
      <c r="S108" s="15">
        <v>0.1</v>
      </c>
      <c r="T108" s="2">
        <v>0</v>
      </c>
      <c r="U108" s="92">
        <f t="shared" si="150"/>
        <v>0</v>
      </c>
      <c r="V108" s="92">
        <f t="shared" si="151"/>
        <v>0</v>
      </c>
      <c r="W108" s="13">
        <v>0.2</v>
      </c>
      <c r="X108" s="93">
        <f t="shared" si="238"/>
        <v>0.2</v>
      </c>
      <c r="Y108" s="92">
        <f t="shared" si="239"/>
        <v>0</v>
      </c>
      <c r="Z108" s="92">
        <f t="shared" si="240"/>
        <v>14128659.119999999</v>
      </c>
      <c r="AA108" s="15">
        <v>0</v>
      </c>
      <c r="AB108" s="94">
        <f t="shared" si="241"/>
        <v>0</v>
      </c>
      <c r="AC108" s="92">
        <f t="shared" si="242"/>
        <v>0</v>
      </c>
      <c r="AD108" s="92">
        <f t="shared" si="243"/>
        <v>0</v>
      </c>
      <c r="AE108" s="2">
        <v>14128659.119999999</v>
      </c>
      <c r="AF108" s="92">
        <f t="shared" si="244"/>
        <v>14128659.119999999</v>
      </c>
      <c r="AG108" s="92">
        <f t="shared" si="245"/>
        <v>0</v>
      </c>
      <c r="AH108" s="2">
        <v>4000000</v>
      </c>
      <c r="AI108" s="95">
        <f t="shared" si="246"/>
        <v>4000000</v>
      </c>
      <c r="AJ108" s="95">
        <f t="shared" si="247"/>
        <v>0</v>
      </c>
      <c r="AK108" s="4">
        <v>18128659.120000001</v>
      </c>
      <c r="AM108" s="4">
        <f t="shared" si="152"/>
        <v>18128659.120000001</v>
      </c>
      <c r="AN108" s="96">
        <f t="shared" si="248"/>
        <v>18128659.119999997</v>
      </c>
      <c r="AO108" s="96">
        <f t="shared" si="249"/>
        <v>0</v>
      </c>
      <c r="AP108" t="s">
        <v>184</v>
      </c>
      <c r="AQ108"/>
      <c r="AR108" s="1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</row>
    <row r="109" spans="1:80" x14ac:dyDescent="0.25">
      <c r="A109" s="20">
        <v>1047</v>
      </c>
      <c r="B109" t="s">
        <v>264</v>
      </c>
      <c r="C109" t="s">
        <v>2</v>
      </c>
      <c r="D109" t="s">
        <v>200</v>
      </c>
      <c r="E109" t="s">
        <v>207</v>
      </c>
      <c r="F109" s="2">
        <v>49023142000</v>
      </c>
      <c r="G109" s="2">
        <v>0</v>
      </c>
      <c r="H109" s="2">
        <v>49023142000</v>
      </c>
      <c r="I109" s="2">
        <v>94102965</v>
      </c>
      <c r="J109" s="2">
        <v>0</v>
      </c>
      <c r="K109" s="2">
        <v>94102965</v>
      </c>
      <c r="L109" s="2">
        <v>74493708.200000003</v>
      </c>
      <c r="M109" s="2">
        <v>0</v>
      </c>
      <c r="N109" s="92">
        <f t="shared" si="146"/>
        <v>0</v>
      </c>
      <c r="O109" s="92">
        <f t="shared" si="147"/>
        <v>0</v>
      </c>
      <c r="P109" s="2">
        <v>74493708.200000003</v>
      </c>
      <c r="Q109" s="92">
        <f t="shared" si="148"/>
        <v>74493708.200000003</v>
      </c>
      <c r="R109" s="92">
        <f t="shared" si="149"/>
        <v>0</v>
      </c>
      <c r="S109" s="15">
        <v>0.1</v>
      </c>
      <c r="T109" s="2">
        <v>0</v>
      </c>
      <c r="U109" s="92">
        <f t="shared" si="150"/>
        <v>0</v>
      </c>
      <c r="V109" s="92">
        <f t="shared" si="151"/>
        <v>0</v>
      </c>
      <c r="W109" s="13">
        <v>0.2</v>
      </c>
      <c r="X109" s="93">
        <f t="shared" si="238"/>
        <v>0.2</v>
      </c>
      <c r="Y109" s="92">
        <f t="shared" si="239"/>
        <v>0</v>
      </c>
      <c r="Z109" s="92">
        <f t="shared" si="240"/>
        <v>14898741.640000001</v>
      </c>
      <c r="AA109" s="15">
        <v>0</v>
      </c>
      <c r="AB109" s="94">
        <f t="shared" si="241"/>
        <v>0</v>
      </c>
      <c r="AC109" s="92">
        <f t="shared" si="242"/>
        <v>0</v>
      </c>
      <c r="AD109" s="92">
        <f t="shared" si="243"/>
        <v>0</v>
      </c>
      <c r="AE109" s="2">
        <v>14898741.640000001</v>
      </c>
      <c r="AF109" s="92">
        <f t="shared" si="244"/>
        <v>14898741.640000001</v>
      </c>
      <c r="AG109" s="92">
        <f t="shared" si="245"/>
        <v>0</v>
      </c>
      <c r="AH109" s="2">
        <v>4000000</v>
      </c>
      <c r="AI109" s="95">
        <f t="shared" si="246"/>
        <v>4000000</v>
      </c>
      <c r="AJ109" s="95">
        <f t="shared" si="247"/>
        <v>0</v>
      </c>
      <c r="AK109" s="4">
        <v>18898741.640000001</v>
      </c>
      <c r="AM109" s="4">
        <f t="shared" si="152"/>
        <v>18898741.640000001</v>
      </c>
      <c r="AN109" s="96">
        <f t="shared" si="248"/>
        <v>18898741.640000001</v>
      </c>
      <c r="AO109" s="96">
        <f t="shared" si="249"/>
        <v>0</v>
      </c>
      <c r="AP109" t="s">
        <v>241</v>
      </c>
      <c r="AQ109"/>
      <c r="AR109" s="18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</row>
    <row r="110" spans="1:80" x14ac:dyDescent="0.25">
      <c r="A110" s="20">
        <v>1048</v>
      </c>
      <c r="B110" t="s">
        <v>264</v>
      </c>
      <c r="C110" t="s">
        <v>2</v>
      </c>
      <c r="D110" t="s">
        <v>200</v>
      </c>
      <c r="E110" t="s">
        <v>208</v>
      </c>
      <c r="F110" s="2">
        <v>4166729000</v>
      </c>
      <c r="G110" s="2">
        <v>0</v>
      </c>
      <c r="H110" s="2">
        <v>4166729000</v>
      </c>
      <c r="I110" s="2">
        <v>12470266</v>
      </c>
      <c r="J110" s="2">
        <v>0</v>
      </c>
      <c r="K110" s="2">
        <v>12470266</v>
      </c>
      <c r="L110" s="2">
        <v>10803574.4</v>
      </c>
      <c r="M110" s="2">
        <v>0</v>
      </c>
      <c r="N110" s="92">
        <f t="shared" si="146"/>
        <v>0</v>
      </c>
      <c r="O110" s="92">
        <f t="shared" si="147"/>
        <v>0</v>
      </c>
      <c r="P110" s="2">
        <v>10803574.4</v>
      </c>
      <c r="Q110" s="92">
        <f t="shared" si="148"/>
        <v>10803574.4</v>
      </c>
      <c r="R110" s="92">
        <f t="shared" si="149"/>
        <v>0</v>
      </c>
      <c r="S110" s="15">
        <v>0</v>
      </c>
      <c r="T110" s="2">
        <v>0</v>
      </c>
      <c r="U110" s="92">
        <f t="shared" si="150"/>
        <v>0</v>
      </c>
      <c r="V110" s="92">
        <f t="shared" si="151"/>
        <v>0</v>
      </c>
      <c r="W110" s="13">
        <v>0</v>
      </c>
      <c r="X110" s="93">
        <f t="shared" si="238"/>
        <v>0</v>
      </c>
      <c r="Y110" s="92">
        <f t="shared" si="239"/>
        <v>0</v>
      </c>
      <c r="Z110" s="92">
        <f t="shared" si="240"/>
        <v>0</v>
      </c>
      <c r="AA110" s="15">
        <v>0</v>
      </c>
      <c r="AB110" s="94">
        <f t="shared" si="241"/>
        <v>0</v>
      </c>
      <c r="AC110" s="92">
        <f t="shared" si="242"/>
        <v>0</v>
      </c>
      <c r="AD110" s="92">
        <f t="shared" si="243"/>
        <v>0</v>
      </c>
      <c r="AE110" s="2">
        <v>0</v>
      </c>
      <c r="AF110" s="92">
        <f t="shared" si="244"/>
        <v>0</v>
      </c>
      <c r="AG110" s="92">
        <f t="shared" si="245"/>
        <v>0</v>
      </c>
      <c r="AH110" s="2">
        <v>0</v>
      </c>
      <c r="AI110" s="95">
        <f t="shared" si="246"/>
        <v>0</v>
      </c>
      <c r="AJ110" s="95">
        <f t="shared" si="247"/>
        <v>0</v>
      </c>
      <c r="AK110" s="4">
        <v>0</v>
      </c>
      <c r="AM110" s="4">
        <f t="shared" si="152"/>
        <v>0</v>
      </c>
      <c r="AN110" s="96">
        <f t="shared" si="248"/>
        <v>0</v>
      </c>
      <c r="AO110" s="96">
        <f t="shared" si="249"/>
        <v>0</v>
      </c>
      <c r="AP110" t="s">
        <v>241</v>
      </c>
      <c r="AQ110"/>
      <c r="AR110" s="18"/>
      <c r="AV110"/>
      <c r="AW110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</row>
    <row r="111" spans="1:80" x14ac:dyDescent="0.25">
      <c r="A111" s="20">
        <v>1057</v>
      </c>
      <c r="B111" t="s">
        <v>263</v>
      </c>
      <c r="C111" t="s">
        <v>9</v>
      </c>
      <c r="D111" t="s">
        <v>27</v>
      </c>
      <c r="E111" t="s">
        <v>209</v>
      </c>
      <c r="F111" s="2">
        <v>2165151000</v>
      </c>
      <c r="G111" s="2">
        <v>0</v>
      </c>
      <c r="H111" s="2">
        <v>2165151000</v>
      </c>
      <c r="I111" s="2">
        <v>6390183</v>
      </c>
      <c r="J111" s="2">
        <v>0</v>
      </c>
      <c r="K111" s="2">
        <v>6390183</v>
      </c>
      <c r="L111" s="2">
        <v>5524122.5999999996</v>
      </c>
      <c r="M111" s="2">
        <v>0</v>
      </c>
      <c r="N111" s="92">
        <f t="shared" si="146"/>
        <v>0</v>
      </c>
      <c r="O111" s="92">
        <f t="shared" si="147"/>
        <v>0</v>
      </c>
      <c r="P111" s="2">
        <v>5524122.5999999996</v>
      </c>
      <c r="Q111" s="92">
        <f t="shared" si="148"/>
        <v>5524122.5999999996</v>
      </c>
      <c r="R111" s="92">
        <f t="shared" si="149"/>
        <v>0</v>
      </c>
      <c r="S111" s="15">
        <v>0.1</v>
      </c>
      <c r="T111" s="2">
        <v>0</v>
      </c>
      <c r="U111" s="92">
        <f t="shared" si="150"/>
        <v>0</v>
      </c>
      <c r="V111" s="92">
        <f t="shared" si="151"/>
        <v>0</v>
      </c>
      <c r="W111" s="13">
        <v>0.3</v>
      </c>
      <c r="X111" s="13"/>
      <c r="Y111" s="13"/>
      <c r="Z111" s="97">
        <f>IF(L111&lt;150000000,P111,IF(AND(L111&gt;150000000,P111&gt;150000000),150000000,P111))*30%</f>
        <v>1657236.7799999998</v>
      </c>
      <c r="AA111" s="15">
        <v>0</v>
      </c>
      <c r="AB111" s="98">
        <f t="shared" si="241"/>
        <v>0</v>
      </c>
      <c r="AC111" s="97">
        <f t="shared" si="242"/>
        <v>0</v>
      </c>
      <c r="AD111" s="97">
        <f t="shared" si="243"/>
        <v>0</v>
      </c>
      <c r="AE111" s="2">
        <v>1657236.78</v>
      </c>
      <c r="AF111" s="97">
        <f t="shared" si="244"/>
        <v>1657236.7799999998</v>
      </c>
      <c r="AG111" s="97">
        <f t="shared" si="245"/>
        <v>0</v>
      </c>
      <c r="AH111" s="2">
        <v>0</v>
      </c>
      <c r="AI111" s="2"/>
      <c r="AJ111" s="2"/>
      <c r="AK111" s="4">
        <v>1657236.78</v>
      </c>
      <c r="AM111" s="4">
        <f t="shared" si="152"/>
        <v>1657236.78</v>
      </c>
      <c r="AN111" s="96">
        <f t="shared" si="248"/>
        <v>1657236.7799999998</v>
      </c>
      <c r="AO111" s="96">
        <f t="shared" si="249"/>
        <v>0</v>
      </c>
      <c r="AP111" t="s">
        <v>32</v>
      </c>
      <c r="AQ111"/>
      <c r="AR111" s="18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</row>
    <row r="112" spans="1:80" x14ac:dyDescent="0.25">
      <c r="A112" s="20">
        <v>1063</v>
      </c>
      <c r="B112" t="s">
        <v>264</v>
      </c>
      <c r="C112" t="s">
        <v>9</v>
      </c>
      <c r="D112" t="s">
        <v>367</v>
      </c>
      <c r="E112" t="s">
        <v>210</v>
      </c>
      <c r="F112" s="2">
        <v>3262899000</v>
      </c>
      <c r="G112" s="2">
        <v>0</v>
      </c>
      <c r="H112" s="2">
        <v>3262899000</v>
      </c>
      <c r="I112" s="2">
        <v>10501477</v>
      </c>
      <c r="J112" s="2">
        <v>0</v>
      </c>
      <c r="K112" s="2">
        <v>10501477</v>
      </c>
      <c r="L112" s="2">
        <v>9196317.4000000004</v>
      </c>
      <c r="M112" s="2">
        <v>0</v>
      </c>
      <c r="N112" s="92">
        <f t="shared" si="146"/>
        <v>0</v>
      </c>
      <c r="O112" s="92">
        <f t="shared" si="147"/>
        <v>0</v>
      </c>
      <c r="P112" s="2">
        <v>9196317.4000000004</v>
      </c>
      <c r="Q112" s="92">
        <f t="shared" si="148"/>
        <v>9196317.4000000004</v>
      </c>
      <c r="R112" s="92">
        <f t="shared" si="149"/>
        <v>0</v>
      </c>
      <c r="S112" s="15">
        <v>0</v>
      </c>
      <c r="T112" s="2">
        <v>0</v>
      </c>
      <c r="U112" s="92">
        <f t="shared" si="150"/>
        <v>0</v>
      </c>
      <c r="V112" s="92">
        <f t="shared" si="151"/>
        <v>0</v>
      </c>
      <c r="W112" s="13">
        <v>0</v>
      </c>
      <c r="X112" s="93">
        <f t="shared" ref="X112:X119" si="250">IF(L112&lt;15000000,0%,IF(AND(15000000&lt;=L112,L112&lt;30000000),10%,IF(AND(30000000&lt;=L112,L112&lt;60000000),15%,IF(AND(60000000&lt;=L112,L112&lt;100000000),20%,25%))))</f>
        <v>0</v>
      </c>
      <c r="Y112" s="92">
        <f t="shared" ref="Y112:Y119" si="251">+X112-W112</f>
        <v>0</v>
      </c>
      <c r="Z112" s="92">
        <f t="shared" ref="Z112:Z119" si="252">IF(L112&lt;150000000,P112,IF(AND(L112&gt;150000000,P112&gt;150000000),150000000,P112))*X112</f>
        <v>0</v>
      </c>
      <c r="AA112" s="15">
        <v>0</v>
      </c>
      <c r="AB112" s="94">
        <f t="shared" ref="AB112:AB121" si="253">IF(L112&lt;150000000,0%,IF(AND(150000000&lt;=L112,L112&lt;230000000),40%,IF(AND(230000000&lt;=L112,L112&lt;300000000),45%,50%)))</f>
        <v>0</v>
      </c>
      <c r="AC112" s="92">
        <f t="shared" ref="AC112:AC121" si="254">+AB112-AA112</f>
        <v>0</v>
      </c>
      <c r="AD112" s="92">
        <f t="shared" ref="AD112:AD121" si="255">IF(P112-150000000&lt;0,0,(P112-150000000))*AB112</f>
        <v>0</v>
      </c>
      <c r="AE112" s="2">
        <v>0</v>
      </c>
      <c r="AF112" s="92">
        <f t="shared" ref="AF112:AF121" si="256">+AD112+Z112</f>
        <v>0</v>
      </c>
      <c r="AG112" s="92">
        <f t="shared" ref="AG112:AG121" si="257">+AF112-AE112</f>
        <v>0</v>
      </c>
      <c r="AH112" s="2">
        <v>0</v>
      </c>
      <c r="AI112" s="95">
        <f t="shared" ref="AI112:AI119" si="258">IF(L112&lt;15000000,0,IF(AND(15000000&lt;=L112,L112&lt;20000000),1000000,IF(AND(20000000&lt;=L112,L112&lt;30000000),2000000,IF(AND(30000000&lt;=L112,L112&lt;60000000),3000000,IF(AND(60000000&lt;=L112,L112&lt;100000000),4000000,IF(AND(100000000&lt;=L112,L112&lt;150000000),5000000,IF(AND(150000000&lt;=L112,L112&lt;230000000),6000000,7000000)))))))</f>
        <v>0</v>
      </c>
      <c r="AJ112" s="95">
        <f t="shared" ref="AJ112:AJ119" si="259">+AI112-AH112</f>
        <v>0</v>
      </c>
      <c r="AK112" s="4">
        <v>0</v>
      </c>
      <c r="AM112" s="4">
        <f t="shared" si="152"/>
        <v>0</v>
      </c>
      <c r="AN112" s="96">
        <f t="shared" ref="AN112:AN121" si="260">SUM(AL112,AI112,AF112,U112)</f>
        <v>0</v>
      </c>
      <c r="AO112" s="96">
        <f t="shared" ref="AO112:AO121" si="261">+AN112-AM112</f>
        <v>0</v>
      </c>
      <c r="AP112" t="s">
        <v>70</v>
      </c>
      <c r="AQ112"/>
      <c r="AR112" s="18"/>
      <c r="AV112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</row>
    <row r="113" spans="1:80" x14ac:dyDescent="0.25">
      <c r="A113" s="20">
        <v>1064</v>
      </c>
      <c r="B113" t="s">
        <v>264</v>
      </c>
      <c r="C113" t="s">
        <v>2</v>
      </c>
      <c r="D113" t="s">
        <v>284</v>
      </c>
      <c r="E113" t="s">
        <v>211</v>
      </c>
      <c r="F113" s="2">
        <v>31185660000</v>
      </c>
      <c r="G113" s="2">
        <v>1522100000</v>
      </c>
      <c r="H113" s="2">
        <v>29663560000</v>
      </c>
      <c r="I113" s="2">
        <v>57079799</v>
      </c>
      <c r="J113" s="2">
        <v>3972651</v>
      </c>
      <c r="K113" s="2">
        <v>53107148</v>
      </c>
      <c r="L113" s="2">
        <v>44605535</v>
      </c>
      <c r="M113" s="2">
        <v>3363811</v>
      </c>
      <c r="N113" s="92">
        <f t="shared" si="146"/>
        <v>3363811</v>
      </c>
      <c r="O113" s="92">
        <f t="shared" si="147"/>
        <v>0</v>
      </c>
      <c r="P113" s="2">
        <v>41241724</v>
      </c>
      <c r="Q113" s="92">
        <f t="shared" si="148"/>
        <v>41241724</v>
      </c>
      <c r="R113" s="92">
        <f t="shared" si="149"/>
        <v>0</v>
      </c>
      <c r="S113" s="15">
        <v>0.1</v>
      </c>
      <c r="T113" s="2">
        <v>336381.1</v>
      </c>
      <c r="U113" s="92">
        <f t="shared" si="150"/>
        <v>336381.10000000003</v>
      </c>
      <c r="V113" s="92">
        <f t="shared" si="151"/>
        <v>0</v>
      </c>
      <c r="W113" s="13">
        <v>0.15</v>
      </c>
      <c r="X113" s="93">
        <f t="shared" si="250"/>
        <v>0.15</v>
      </c>
      <c r="Y113" s="92">
        <f t="shared" si="251"/>
        <v>0</v>
      </c>
      <c r="Z113" s="92">
        <f t="shared" si="252"/>
        <v>6186258.5999999996</v>
      </c>
      <c r="AA113" s="15">
        <v>0</v>
      </c>
      <c r="AB113" s="94">
        <f t="shared" si="253"/>
        <v>0</v>
      </c>
      <c r="AC113" s="92">
        <f t="shared" si="254"/>
        <v>0</v>
      </c>
      <c r="AD113" s="92">
        <f t="shared" si="255"/>
        <v>0</v>
      </c>
      <c r="AE113" s="2">
        <v>6186258.5999999996</v>
      </c>
      <c r="AF113" s="92">
        <f t="shared" si="256"/>
        <v>6186258.5999999996</v>
      </c>
      <c r="AG113" s="92">
        <f t="shared" si="257"/>
        <v>0</v>
      </c>
      <c r="AH113" s="2">
        <v>3000000</v>
      </c>
      <c r="AI113" s="95">
        <f t="shared" si="258"/>
        <v>3000000</v>
      </c>
      <c r="AJ113" s="95">
        <f t="shared" si="259"/>
        <v>0</v>
      </c>
      <c r="AK113" s="4">
        <v>9522639.6999999993</v>
      </c>
      <c r="AM113" s="4">
        <f t="shared" si="152"/>
        <v>9522639.6999999993</v>
      </c>
      <c r="AN113" s="96">
        <f t="shared" si="260"/>
        <v>9522639.6999999993</v>
      </c>
      <c r="AO113" s="96">
        <f t="shared" si="261"/>
        <v>0</v>
      </c>
      <c r="AP113" t="s">
        <v>87</v>
      </c>
      <c r="AQ113"/>
      <c r="AR113" s="18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</row>
    <row r="114" spans="1:80" x14ac:dyDescent="0.25">
      <c r="A114" s="20">
        <v>1101</v>
      </c>
      <c r="B114" t="s">
        <v>264</v>
      </c>
      <c r="C114" t="s">
        <v>9</v>
      </c>
      <c r="D114" t="s">
        <v>367</v>
      </c>
      <c r="E114" t="s">
        <v>212</v>
      </c>
      <c r="F114" s="2">
        <v>6868093000</v>
      </c>
      <c r="G114" s="2">
        <v>0</v>
      </c>
      <c r="H114" s="2">
        <v>6868093000</v>
      </c>
      <c r="I114" s="2">
        <v>20753475</v>
      </c>
      <c r="J114" s="2">
        <v>0</v>
      </c>
      <c r="K114" s="2">
        <v>20753475</v>
      </c>
      <c r="L114" s="2">
        <v>18006237.800000001</v>
      </c>
      <c r="M114" s="2">
        <v>0</v>
      </c>
      <c r="N114" s="92">
        <f t="shared" si="146"/>
        <v>0</v>
      </c>
      <c r="O114" s="92">
        <f t="shared" si="147"/>
        <v>0</v>
      </c>
      <c r="P114" s="2">
        <v>18006237.800000001</v>
      </c>
      <c r="Q114" s="92">
        <f t="shared" si="148"/>
        <v>18006237.800000001</v>
      </c>
      <c r="R114" s="92">
        <f t="shared" si="149"/>
        <v>0</v>
      </c>
      <c r="S114" s="15">
        <v>0.1</v>
      </c>
      <c r="T114" s="2">
        <v>0</v>
      </c>
      <c r="U114" s="92">
        <f t="shared" si="150"/>
        <v>0</v>
      </c>
      <c r="V114" s="92">
        <f t="shared" si="151"/>
        <v>0</v>
      </c>
      <c r="W114" s="13">
        <v>0.1</v>
      </c>
      <c r="X114" s="93">
        <f t="shared" si="250"/>
        <v>0.1</v>
      </c>
      <c r="Y114" s="92">
        <f t="shared" si="251"/>
        <v>0</v>
      </c>
      <c r="Z114" s="92">
        <f t="shared" si="252"/>
        <v>1800623.7800000003</v>
      </c>
      <c r="AA114" s="15">
        <v>0</v>
      </c>
      <c r="AB114" s="94">
        <f t="shared" si="253"/>
        <v>0</v>
      </c>
      <c r="AC114" s="92">
        <f t="shared" si="254"/>
        <v>0</v>
      </c>
      <c r="AD114" s="92">
        <f t="shared" si="255"/>
        <v>0</v>
      </c>
      <c r="AE114" s="2">
        <v>1800623.78</v>
      </c>
      <c r="AF114" s="92">
        <f t="shared" si="256"/>
        <v>1800623.7800000003</v>
      </c>
      <c r="AG114" s="92">
        <f t="shared" si="257"/>
        <v>0</v>
      </c>
      <c r="AH114" s="2">
        <v>1000000</v>
      </c>
      <c r="AI114" s="95">
        <f t="shared" si="258"/>
        <v>1000000</v>
      </c>
      <c r="AJ114" s="95">
        <f t="shared" si="259"/>
        <v>0</v>
      </c>
      <c r="AK114" s="4">
        <v>2800623.78</v>
      </c>
      <c r="AM114" s="4">
        <f t="shared" si="152"/>
        <v>2800623.78</v>
      </c>
      <c r="AN114" s="96">
        <f t="shared" si="260"/>
        <v>2800623.7800000003</v>
      </c>
      <c r="AO114" s="96">
        <f t="shared" si="261"/>
        <v>0</v>
      </c>
      <c r="AP114" t="s">
        <v>62</v>
      </c>
      <c r="AQ114"/>
      <c r="AR114" s="18"/>
      <c r="AV114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</row>
    <row r="115" spans="1:80" s="42" customFormat="1" x14ac:dyDescent="0.25">
      <c r="A115" s="20">
        <v>1115</v>
      </c>
      <c r="B115" t="s">
        <v>264</v>
      </c>
      <c r="C115" t="s">
        <v>9</v>
      </c>
      <c r="D115" t="s">
        <v>367</v>
      </c>
      <c r="E115" t="s">
        <v>213</v>
      </c>
      <c r="F115" s="2">
        <v>19571972000</v>
      </c>
      <c r="G115" s="2">
        <v>0</v>
      </c>
      <c r="H115" s="2">
        <v>19571972000</v>
      </c>
      <c r="I115" s="2">
        <v>31175497</v>
      </c>
      <c r="J115" s="2">
        <v>0</v>
      </c>
      <c r="K115" s="2">
        <v>31175497</v>
      </c>
      <c r="L115" s="2">
        <v>23346708.199999999</v>
      </c>
      <c r="M115" s="2">
        <v>0</v>
      </c>
      <c r="N115" s="92">
        <f t="shared" si="146"/>
        <v>0</v>
      </c>
      <c r="O115" s="92">
        <f t="shared" si="147"/>
        <v>0</v>
      </c>
      <c r="P115" s="2">
        <v>23346708.199999999</v>
      </c>
      <c r="Q115" s="92">
        <f t="shared" si="148"/>
        <v>23346708.199999999</v>
      </c>
      <c r="R115" s="92">
        <f t="shared" si="149"/>
        <v>0</v>
      </c>
      <c r="S115" s="15">
        <v>0.1</v>
      </c>
      <c r="T115" s="2">
        <v>0</v>
      </c>
      <c r="U115" s="92">
        <f t="shared" si="150"/>
        <v>0</v>
      </c>
      <c r="V115" s="92">
        <f t="shared" si="151"/>
        <v>0</v>
      </c>
      <c r="W115" s="13">
        <v>0.1</v>
      </c>
      <c r="X115" s="93">
        <f t="shared" si="250"/>
        <v>0.1</v>
      </c>
      <c r="Y115" s="92">
        <f t="shared" si="251"/>
        <v>0</v>
      </c>
      <c r="Z115" s="92">
        <f t="shared" si="252"/>
        <v>2334670.8199999998</v>
      </c>
      <c r="AA115" s="15">
        <v>0</v>
      </c>
      <c r="AB115" s="94">
        <f t="shared" si="253"/>
        <v>0</v>
      </c>
      <c r="AC115" s="92">
        <f t="shared" si="254"/>
        <v>0</v>
      </c>
      <c r="AD115" s="92">
        <f t="shared" si="255"/>
        <v>0</v>
      </c>
      <c r="AE115" s="2">
        <v>2334670.8199999998</v>
      </c>
      <c r="AF115" s="92">
        <f t="shared" si="256"/>
        <v>2334670.8199999998</v>
      </c>
      <c r="AG115" s="92">
        <f t="shared" si="257"/>
        <v>0</v>
      </c>
      <c r="AH115" s="2">
        <v>2000000</v>
      </c>
      <c r="AI115" s="95">
        <f t="shared" si="258"/>
        <v>2000000</v>
      </c>
      <c r="AJ115" s="95">
        <f t="shared" si="259"/>
        <v>0</v>
      </c>
      <c r="AK115" s="4">
        <v>4334670.82</v>
      </c>
      <c r="AL115" s="4"/>
      <c r="AM115" s="4">
        <f t="shared" si="152"/>
        <v>4334670.82</v>
      </c>
      <c r="AN115" s="96">
        <f t="shared" si="260"/>
        <v>4334670.82</v>
      </c>
      <c r="AO115" s="96">
        <f t="shared" si="261"/>
        <v>0</v>
      </c>
      <c r="AP115" t="s">
        <v>70</v>
      </c>
      <c r="AQ115"/>
      <c r="AR115" s="18"/>
      <c r="AS115" s="4"/>
      <c r="AT115" s="4"/>
      <c r="AU115" s="4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</row>
    <row r="116" spans="1:80" x14ac:dyDescent="0.25">
      <c r="A116" s="20">
        <v>1118</v>
      </c>
      <c r="B116" t="s">
        <v>264</v>
      </c>
      <c r="C116" t="s">
        <v>9</v>
      </c>
      <c r="D116" t="s">
        <v>15</v>
      </c>
      <c r="E116" t="s">
        <v>214</v>
      </c>
      <c r="F116" s="2">
        <v>12313369000</v>
      </c>
      <c r="G116" s="2">
        <v>0</v>
      </c>
      <c r="H116" s="2">
        <v>12313369000</v>
      </c>
      <c r="I116" s="2">
        <v>27383555</v>
      </c>
      <c r="J116" s="2">
        <v>0</v>
      </c>
      <c r="K116" s="2">
        <v>27383555</v>
      </c>
      <c r="L116" s="2">
        <v>22458207.399999999</v>
      </c>
      <c r="M116" s="2">
        <v>0</v>
      </c>
      <c r="N116" s="92">
        <f t="shared" si="146"/>
        <v>0</v>
      </c>
      <c r="O116" s="92">
        <f t="shared" si="147"/>
        <v>0</v>
      </c>
      <c r="P116" s="2">
        <v>22458207.399999999</v>
      </c>
      <c r="Q116" s="92">
        <f t="shared" si="148"/>
        <v>22458207.399999999</v>
      </c>
      <c r="R116" s="92">
        <f t="shared" si="149"/>
        <v>0</v>
      </c>
      <c r="S116" s="15">
        <v>0.1</v>
      </c>
      <c r="T116" s="2">
        <v>0</v>
      </c>
      <c r="U116" s="92">
        <f t="shared" si="150"/>
        <v>0</v>
      </c>
      <c r="V116" s="92">
        <f t="shared" si="151"/>
        <v>0</v>
      </c>
      <c r="W116" s="13">
        <v>0.1</v>
      </c>
      <c r="X116" s="93">
        <f t="shared" si="250"/>
        <v>0.1</v>
      </c>
      <c r="Y116" s="92">
        <f t="shared" si="251"/>
        <v>0</v>
      </c>
      <c r="Z116" s="92">
        <f t="shared" si="252"/>
        <v>2245820.7399999998</v>
      </c>
      <c r="AA116" s="15">
        <v>0</v>
      </c>
      <c r="AB116" s="94">
        <f t="shared" si="253"/>
        <v>0</v>
      </c>
      <c r="AC116" s="92">
        <f t="shared" si="254"/>
        <v>0</v>
      </c>
      <c r="AD116" s="92">
        <f t="shared" si="255"/>
        <v>0</v>
      </c>
      <c r="AE116" s="2">
        <v>2245820.7400000002</v>
      </c>
      <c r="AF116" s="92">
        <f t="shared" si="256"/>
        <v>2245820.7399999998</v>
      </c>
      <c r="AG116" s="92">
        <f t="shared" si="257"/>
        <v>0</v>
      </c>
      <c r="AH116" s="2">
        <v>2000000</v>
      </c>
      <c r="AI116" s="95">
        <f t="shared" si="258"/>
        <v>2000000</v>
      </c>
      <c r="AJ116" s="95">
        <f t="shared" si="259"/>
        <v>0</v>
      </c>
      <c r="AK116" s="4">
        <v>4245820.74</v>
      </c>
      <c r="AM116" s="4">
        <f t="shared" si="152"/>
        <v>4245820.74</v>
      </c>
      <c r="AN116" s="96">
        <f t="shared" si="260"/>
        <v>4245820.74</v>
      </c>
      <c r="AO116" s="96">
        <f t="shared" si="261"/>
        <v>0</v>
      </c>
      <c r="AP116" t="s">
        <v>19</v>
      </c>
      <c r="AQ116"/>
      <c r="AR116" s="18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</row>
    <row r="117" spans="1:80" x14ac:dyDescent="0.25">
      <c r="A117" s="20">
        <v>1123</v>
      </c>
      <c r="B117" t="s">
        <v>264</v>
      </c>
      <c r="C117" t="s">
        <v>2</v>
      </c>
      <c r="D117" t="s">
        <v>4</v>
      </c>
      <c r="E117" t="s">
        <v>216</v>
      </c>
      <c r="F117" s="2">
        <v>65927060000</v>
      </c>
      <c r="G117" s="2">
        <v>2054553000</v>
      </c>
      <c r="H117" s="2">
        <v>63872507000</v>
      </c>
      <c r="I117" s="2">
        <v>104139039</v>
      </c>
      <c r="J117" s="2">
        <v>5340974</v>
      </c>
      <c r="K117" s="2">
        <v>98798065</v>
      </c>
      <c r="L117" s="2">
        <v>77768215</v>
      </c>
      <c r="M117" s="2">
        <v>4519152.8</v>
      </c>
      <c r="N117" s="92">
        <f t="shared" si="146"/>
        <v>4519152.8</v>
      </c>
      <c r="O117" s="92">
        <f t="shared" si="147"/>
        <v>0</v>
      </c>
      <c r="P117" s="2">
        <v>73249062.200000003</v>
      </c>
      <c r="Q117" s="92">
        <f t="shared" si="148"/>
        <v>73249062.200000003</v>
      </c>
      <c r="R117" s="92">
        <f t="shared" si="149"/>
        <v>0</v>
      </c>
      <c r="S117" s="15">
        <v>0.1</v>
      </c>
      <c r="T117" s="2">
        <v>451915.28</v>
      </c>
      <c r="U117" s="92">
        <f t="shared" si="150"/>
        <v>451915.28</v>
      </c>
      <c r="V117" s="92">
        <f t="shared" si="151"/>
        <v>0</v>
      </c>
      <c r="W117" s="13">
        <v>0.2</v>
      </c>
      <c r="X117" s="93">
        <f t="shared" si="250"/>
        <v>0.2</v>
      </c>
      <c r="Y117" s="92">
        <f t="shared" si="251"/>
        <v>0</v>
      </c>
      <c r="Z117" s="92">
        <f t="shared" si="252"/>
        <v>14649812.440000001</v>
      </c>
      <c r="AA117" s="15">
        <v>0</v>
      </c>
      <c r="AB117" s="94">
        <f t="shared" si="253"/>
        <v>0</v>
      </c>
      <c r="AC117" s="92">
        <f t="shared" si="254"/>
        <v>0</v>
      </c>
      <c r="AD117" s="92">
        <f t="shared" si="255"/>
        <v>0</v>
      </c>
      <c r="AE117" s="2">
        <v>14649812.439999999</v>
      </c>
      <c r="AF117" s="92">
        <f t="shared" si="256"/>
        <v>14649812.440000001</v>
      </c>
      <c r="AG117" s="92">
        <f t="shared" si="257"/>
        <v>0</v>
      </c>
      <c r="AH117" s="2">
        <v>4000000</v>
      </c>
      <c r="AI117" s="95">
        <f t="shared" si="258"/>
        <v>4000000</v>
      </c>
      <c r="AJ117" s="95">
        <f t="shared" si="259"/>
        <v>0</v>
      </c>
      <c r="AK117" s="4">
        <v>19101727.719999999</v>
      </c>
      <c r="AM117" s="4">
        <f t="shared" si="152"/>
        <v>19101727.719999999</v>
      </c>
      <c r="AN117" s="96">
        <f t="shared" si="260"/>
        <v>19101727.720000003</v>
      </c>
      <c r="AO117" s="96">
        <f t="shared" si="261"/>
        <v>0</v>
      </c>
      <c r="AP117" t="s">
        <v>41</v>
      </c>
      <c r="AQ117"/>
      <c r="AR117" s="18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</row>
    <row r="118" spans="1:80" x14ac:dyDescent="0.25">
      <c r="A118" s="20">
        <v>1130</v>
      </c>
      <c r="B118" t="s">
        <v>264</v>
      </c>
      <c r="C118" t="s">
        <v>2</v>
      </c>
      <c r="D118" t="s">
        <v>284</v>
      </c>
      <c r="E118" t="s">
        <v>230</v>
      </c>
      <c r="F118" s="2">
        <v>806573000</v>
      </c>
      <c r="G118" s="2">
        <v>0</v>
      </c>
      <c r="H118" s="2">
        <v>806573000</v>
      </c>
      <c r="I118" s="2">
        <v>1470463</v>
      </c>
      <c r="J118" s="2">
        <v>0</v>
      </c>
      <c r="K118" s="2">
        <v>1470463</v>
      </c>
      <c r="L118" s="2">
        <v>1147833.8</v>
      </c>
      <c r="M118" s="2">
        <v>0</v>
      </c>
      <c r="N118" s="92">
        <f t="shared" si="146"/>
        <v>0</v>
      </c>
      <c r="O118" s="92">
        <f t="shared" si="147"/>
        <v>0</v>
      </c>
      <c r="P118" s="2">
        <v>1147833.8</v>
      </c>
      <c r="Q118" s="92">
        <f t="shared" si="148"/>
        <v>1147833.8</v>
      </c>
      <c r="R118" s="92">
        <f t="shared" si="149"/>
        <v>0</v>
      </c>
      <c r="S118" s="15">
        <v>0</v>
      </c>
      <c r="T118" s="2">
        <v>0</v>
      </c>
      <c r="U118" s="92">
        <f t="shared" si="150"/>
        <v>0</v>
      </c>
      <c r="V118" s="92">
        <f t="shared" si="151"/>
        <v>0</v>
      </c>
      <c r="W118" s="13">
        <v>0</v>
      </c>
      <c r="X118" s="93">
        <f t="shared" si="250"/>
        <v>0</v>
      </c>
      <c r="Y118" s="92">
        <f t="shared" si="251"/>
        <v>0</v>
      </c>
      <c r="Z118" s="92">
        <f t="shared" si="252"/>
        <v>0</v>
      </c>
      <c r="AA118" s="15">
        <v>0</v>
      </c>
      <c r="AB118" s="94">
        <f t="shared" si="253"/>
        <v>0</v>
      </c>
      <c r="AC118" s="92">
        <f t="shared" si="254"/>
        <v>0</v>
      </c>
      <c r="AD118" s="92">
        <f t="shared" si="255"/>
        <v>0</v>
      </c>
      <c r="AE118" s="2">
        <v>0</v>
      </c>
      <c r="AF118" s="92">
        <f t="shared" si="256"/>
        <v>0</v>
      </c>
      <c r="AG118" s="92">
        <f t="shared" si="257"/>
        <v>0</v>
      </c>
      <c r="AH118" s="2">
        <v>0</v>
      </c>
      <c r="AI118" s="95">
        <f t="shared" si="258"/>
        <v>0</v>
      </c>
      <c r="AJ118" s="95">
        <f t="shared" si="259"/>
        <v>0</v>
      </c>
      <c r="AK118" s="4">
        <v>0</v>
      </c>
      <c r="AM118" s="4">
        <f t="shared" si="152"/>
        <v>0</v>
      </c>
      <c r="AN118" s="96">
        <f t="shared" si="260"/>
        <v>0</v>
      </c>
      <c r="AO118" s="96">
        <f t="shared" si="261"/>
        <v>0</v>
      </c>
      <c r="AP118" t="s">
        <v>87</v>
      </c>
      <c r="AQ118"/>
      <c r="AR118" s="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</row>
    <row r="119" spans="1:80" x14ac:dyDescent="0.25">
      <c r="A119" s="20">
        <v>1152</v>
      </c>
      <c r="B119" t="s">
        <v>264</v>
      </c>
      <c r="C119" t="s">
        <v>2</v>
      </c>
      <c r="D119" t="s">
        <v>200</v>
      </c>
      <c r="E119" t="s">
        <v>234</v>
      </c>
      <c r="F119" s="2">
        <v>18806962000</v>
      </c>
      <c r="G119" s="2">
        <v>0</v>
      </c>
      <c r="H119" s="2">
        <v>18806962000</v>
      </c>
      <c r="I119" s="2">
        <v>41853709</v>
      </c>
      <c r="J119" s="2">
        <v>0</v>
      </c>
      <c r="K119" s="2">
        <v>41853709</v>
      </c>
      <c r="L119" s="2">
        <v>34330924.200000003</v>
      </c>
      <c r="M119" s="2">
        <v>0</v>
      </c>
      <c r="N119" s="92">
        <f t="shared" si="146"/>
        <v>0</v>
      </c>
      <c r="O119" s="92">
        <f t="shared" si="147"/>
        <v>0</v>
      </c>
      <c r="P119" s="2">
        <v>34330924.200000003</v>
      </c>
      <c r="Q119" s="92">
        <f t="shared" si="148"/>
        <v>34330924.200000003</v>
      </c>
      <c r="R119" s="92">
        <f t="shared" si="149"/>
        <v>0</v>
      </c>
      <c r="S119" s="15">
        <v>0.1</v>
      </c>
      <c r="T119" s="2">
        <v>0</v>
      </c>
      <c r="U119" s="92">
        <f t="shared" si="150"/>
        <v>0</v>
      </c>
      <c r="V119" s="92">
        <f t="shared" si="151"/>
        <v>0</v>
      </c>
      <c r="W119" s="13">
        <v>0.15</v>
      </c>
      <c r="X119" s="93">
        <f t="shared" si="250"/>
        <v>0.15</v>
      </c>
      <c r="Y119" s="92">
        <f t="shared" si="251"/>
        <v>0</v>
      </c>
      <c r="Z119" s="92">
        <f t="shared" si="252"/>
        <v>5149638.63</v>
      </c>
      <c r="AA119" s="15">
        <v>0</v>
      </c>
      <c r="AB119" s="94">
        <f t="shared" si="253"/>
        <v>0</v>
      </c>
      <c r="AC119" s="92">
        <f t="shared" si="254"/>
        <v>0</v>
      </c>
      <c r="AD119" s="92">
        <f t="shared" si="255"/>
        <v>0</v>
      </c>
      <c r="AE119" s="2">
        <v>5149638.63</v>
      </c>
      <c r="AF119" s="92">
        <f t="shared" si="256"/>
        <v>5149638.63</v>
      </c>
      <c r="AG119" s="92">
        <f t="shared" si="257"/>
        <v>0</v>
      </c>
      <c r="AH119" s="2">
        <v>3000000</v>
      </c>
      <c r="AI119" s="95">
        <f t="shared" si="258"/>
        <v>3000000</v>
      </c>
      <c r="AJ119" s="95">
        <f t="shared" si="259"/>
        <v>0</v>
      </c>
      <c r="AK119" s="4">
        <v>8149638.6299999999</v>
      </c>
      <c r="AM119" s="4">
        <f t="shared" si="152"/>
        <v>8149638.6299999999</v>
      </c>
      <c r="AN119" s="96">
        <f t="shared" si="260"/>
        <v>8149638.6299999999</v>
      </c>
      <c r="AO119" s="96">
        <f t="shared" si="261"/>
        <v>0</v>
      </c>
      <c r="AP119" t="s">
        <v>184</v>
      </c>
      <c r="AQ119"/>
      <c r="AR119" s="18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</row>
    <row r="120" spans="1:80" x14ac:dyDescent="0.25">
      <c r="A120" s="20">
        <v>1157</v>
      </c>
      <c r="B120" t="s">
        <v>263</v>
      </c>
      <c r="C120" t="s">
        <v>9</v>
      </c>
      <c r="D120" t="s">
        <v>367</v>
      </c>
      <c r="E120" t="s">
        <v>162</v>
      </c>
      <c r="F120" s="2">
        <v>2682255000</v>
      </c>
      <c r="G120" s="2">
        <v>0</v>
      </c>
      <c r="H120" s="2">
        <v>2682255000</v>
      </c>
      <c r="I120" s="2">
        <v>4023387</v>
      </c>
      <c r="J120" s="2">
        <v>0</v>
      </c>
      <c r="K120" s="2">
        <v>4023387</v>
      </c>
      <c r="L120" s="2">
        <v>2950485</v>
      </c>
      <c r="M120" s="2">
        <v>0</v>
      </c>
      <c r="N120" s="92">
        <f t="shared" si="146"/>
        <v>0</v>
      </c>
      <c r="O120" s="92">
        <f t="shared" si="147"/>
        <v>0</v>
      </c>
      <c r="P120" s="2">
        <v>2950485</v>
      </c>
      <c r="Q120" s="92">
        <f t="shared" si="148"/>
        <v>2950485</v>
      </c>
      <c r="R120" s="92">
        <f t="shared" si="149"/>
        <v>0</v>
      </c>
      <c r="S120" s="15">
        <v>0.1</v>
      </c>
      <c r="T120" s="2">
        <v>0</v>
      </c>
      <c r="U120" s="92">
        <f t="shared" si="150"/>
        <v>0</v>
      </c>
      <c r="V120" s="92">
        <f t="shared" si="151"/>
        <v>0</v>
      </c>
      <c r="W120" s="13">
        <v>0.3</v>
      </c>
      <c r="X120" s="13"/>
      <c r="Y120" s="13"/>
      <c r="Z120" s="97">
        <f t="shared" ref="Z120:Z121" si="262">IF(L120&lt;150000000,P120,IF(AND(L120&gt;150000000,P120&gt;150000000),150000000,P120))*30%</f>
        <v>885145.5</v>
      </c>
      <c r="AA120" s="15">
        <v>0</v>
      </c>
      <c r="AB120" s="98">
        <f t="shared" si="253"/>
        <v>0</v>
      </c>
      <c r="AC120" s="97">
        <f t="shared" si="254"/>
        <v>0</v>
      </c>
      <c r="AD120" s="97">
        <f t="shared" si="255"/>
        <v>0</v>
      </c>
      <c r="AE120" s="2">
        <v>885145.5</v>
      </c>
      <c r="AF120" s="97">
        <f t="shared" si="256"/>
        <v>885145.5</v>
      </c>
      <c r="AG120" s="97">
        <f t="shared" si="257"/>
        <v>0</v>
      </c>
      <c r="AH120" s="2">
        <v>0</v>
      </c>
      <c r="AI120" s="2"/>
      <c r="AJ120" s="2"/>
      <c r="AK120" s="4">
        <v>885145.5</v>
      </c>
      <c r="AM120" s="4">
        <f t="shared" si="152"/>
        <v>885145.5</v>
      </c>
      <c r="AN120" s="96">
        <f t="shared" si="260"/>
        <v>885145.5</v>
      </c>
      <c r="AO120" s="96">
        <f t="shared" si="261"/>
        <v>0</v>
      </c>
      <c r="AP120" t="s">
        <v>62</v>
      </c>
      <c r="AQ120"/>
      <c r="AR120" s="18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</row>
    <row r="121" spans="1:80" x14ac:dyDescent="0.25">
      <c r="A121" s="20">
        <v>1159</v>
      </c>
      <c r="B121" t="s">
        <v>263</v>
      </c>
      <c r="C121" t="s">
        <v>2</v>
      </c>
      <c r="D121" t="s">
        <v>8</v>
      </c>
      <c r="E121" t="s">
        <v>235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92">
        <f t="shared" si="146"/>
        <v>0</v>
      </c>
      <c r="O121" s="92">
        <f t="shared" si="147"/>
        <v>0</v>
      </c>
      <c r="P121" s="2">
        <v>0</v>
      </c>
      <c r="Q121" s="92">
        <f t="shared" si="148"/>
        <v>0</v>
      </c>
      <c r="R121" s="92">
        <f t="shared" si="149"/>
        <v>0</v>
      </c>
      <c r="S121" s="15">
        <v>0.1</v>
      </c>
      <c r="T121" s="2">
        <v>0</v>
      </c>
      <c r="U121" s="92">
        <f t="shared" si="150"/>
        <v>0</v>
      </c>
      <c r="V121" s="92">
        <f t="shared" si="151"/>
        <v>0</v>
      </c>
      <c r="W121" s="13">
        <v>0.3</v>
      </c>
      <c r="X121" s="13"/>
      <c r="Y121" s="13"/>
      <c r="Z121" s="97">
        <f t="shared" si="262"/>
        <v>0</v>
      </c>
      <c r="AA121" s="15">
        <v>0</v>
      </c>
      <c r="AB121" s="98">
        <f t="shared" si="253"/>
        <v>0</v>
      </c>
      <c r="AC121" s="97">
        <f t="shared" si="254"/>
        <v>0</v>
      </c>
      <c r="AD121" s="97">
        <f t="shared" si="255"/>
        <v>0</v>
      </c>
      <c r="AE121" s="2">
        <v>0</v>
      </c>
      <c r="AF121" s="97">
        <f t="shared" si="256"/>
        <v>0</v>
      </c>
      <c r="AG121" s="97">
        <f t="shared" si="257"/>
        <v>0</v>
      </c>
      <c r="AH121" s="2">
        <v>0</v>
      </c>
      <c r="AI121" s="2"/>
      <c r="AJ121" s="2"/>
      <c r="AK121" s="4">
        <v>0</v>
      </c>
      <c r="AM121" s="4">
        <f t="shared" si="152"/>
        <v>0</v>
      </c>
      <c r="AN121" s="96">
        <f t="shared" si="260"/>
        <v>0</v>
      </c>
      <c r="AO121" s="96">
        <f t="shared" si="261"/>
        <v>0</v>
      </c>
      <c r="AP121" t="s">
        <v>42</v>
      </c>
      <c r="AQ121"/>
      <c r="AR121" s="18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</row>
    <row r="122" spans="1:80" x14ac:dyDescent="0.25">
      <c r="A122" s="20">
        <v>1160</v>
      </c>
      <c r="B122" t="s">
        <v>264</v>
      </c>
      <c r="C122" t="s">
        <v>2</v>
      </c>
      <c r="D122" t="s">
        <v>538</v>
      </c>
      <c r="E122" t="s">
        <v>236</v>
      </c>
      <c r="F122" s="2">
        <v>10626778000</v>
      </c>
      <c r="G122" s="2">
        <v>2283275000</v>
      </c>
      <c r="H122" s="2">
        <v>8343503000</v>
      </c>
      <c r="I122" s="2">
        <v>24458559</v>
      </c>
      <c r="J122" s="2">
        <v>5127630</v>
      </c>
      <c r="K122" s="2">
        <v>19330929</v>
      </c>
      <c r="L122" s="2">
        <v>20207847.800000001</v>
      </c>
      <c r="M122" s="2">
        <v>4214320</v>
      </c>
      <c r="N122" s="92">
        <f t="shared" si="146"/>
        <v>4214320</v>
      </c>
      <c r="O122" s="92">
        <f t="shared" si="147"/>
        <v>0</v>
      </c>
      <c r="P122" s="2">
        <v>15993527.800000001</v>
      </c>
      <c r="Q122" s="92">
        <f t="shared" si="148"/>
        <v>15993527.800000001</v>
      </c>
      <c r="R122" s="92">
        <f t="shared" si="149"/>
        <v>0</v>
      </c>
      <c r="S122" s="15">
        <v>0.1</v>
      </c>
      <c r="T122" s="2">
        <v>421432</v>
      </c>
      <c r="U122" s="92">
        <f t="shared" si="150"/>
        <v>421432</v>
      </c>
      <c r="V122" s="92">
        <f t="shared" si="151"/>
        <v>0</v>
      </c>
      <c r="W122" s="13">
        <v>0.1</v>
      </c>
      <c r="X122" s="93">
        <f t="shared" ref="X122:X127" si="263">IF(L122&lt;15000000,0%,IF(AND(15000000&lt;=L122,L122&lt;30000000),10%,IF(AND(30000000&lt;=L122,L122&lt;60000000),15%,IF(AND(60000000&lt;=L122,L122&lt;100000000),20%,25%))))</f>
        <v>0.1</v>
      </c>
      <c r="Y122" s="92">
        <f t="shared" ref="Y122:Y127" si="264">+X122-W122</f>
        <v>0</v>
      </c>
      <c r="Z122" s="92">
        <f t="shared" ref="Z122:Z127" si="265">IF(L122&lt;150000000,P122,IF(AND(L122&gt;150000000,P122&gt;150000000),150000000,P122))*X122</f>
        <v>1599352.7800000003</v>
      </c>
      <c r="AA122" s="15">
        <v>0</v>
      </c>
      <c r="AB122" s="94">
        <f t="shared" ref="AB122:AB128" si="266">IF(L122&lt;150000000,0%,IF(AND(150000000&lt;=L122,L122&lt;230000000),40%,IF(AND(230000000&lt;=L122,L122&lt;300000000),45%,50%)))</f>
        <v>0</v>
      </c>
      <c r="AC122" s="92">
        <f t="shared" ref="AC122:AC128" si="267">+AB122-AA122</f>
        <v>0</v>
      </c>
      <c r="AD122" s="92">
        <f t="shared" ref="AD122:AD128" si="268">IF(P122-150000000&lt;0,0,(P122-150000000))*AB122</f>
        <v>0</v>
      </c>
      <c r="AE122" s="2">
        <v>1599352.78</v>
      </c>
      <c r="AF122" s="92">
        <f t="shared" ref="AF122:AF128" si="269">+AD122+Z122</f>
        <v>1599352.7800000003</v>
      </c>
      <c r="AG122" s="92">
        <f t="shared" ref="AG122:AG128" si="270">+AF122-AE122</f>
        <v>0</v>
      </c>
      <c r="AH122" s="2">
        <v>2000000</v>
      </c>
      <c r="AI122" s="95">
        <f t="shared" ref="AI122:AI127" si="271">IF(L122&lt;15000000,0,IF(AND(15000000&lt;=L122,L122&lt;20000000),1000000,IF(AND(20000000&lt;=L122,L122&lt;30000000),2000000,IF(AND(30000000&lt;=L122,L122&lt;60000000),3000000,IF(AND(60000000&lt;=L122,L122&lt;100000000),4000000,IF(AND(100000000&lt;=L122,L122&lt;150000000),5000000,IF(AND(150000000&lt;=L122,L122&lt;230000000),6000000,7000000)))))))</f>
        <v>2000000</v>
      </c>
      <c r="AJ122" s="95">
        <f t="shared" ref="AJ122:AJ127" si="272">+AI122-AH122</f>
        <v>0</v>
      </c>
      <c r="AK122" s="4">
        <v>4020784.78</v>
      </c>
      <c r="AM122" s="4">
        <f t="shared" si="152"/>
        <v>4020784.78</v>
      </c>
      <c r="AN122" s="96">
        <f t="shared" ref="AN122:AN128" si="273">SUM(AL122,AI122,AF122,U122)</f>
        <v>4020784.7800000003</v>
      </c>
      <c r="AO122" s="96">
        <f t="shared" ref="AO122:AO128" si="274">+AN122-AM122</f>
        <v>0</v>
      </c>
      <c r="AP122" t="s">
        <v>179</v>
      </c>
      <c r="AQ122"/>
      <c r="AR122" s="18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</row>
    <row r="123" spans="1:80" x14ac:dyDescent="0.25">
      <c r="A123" s="20">
        <v>1163</v>
      </c>
      <c r="B123" t="s">
        <v>264</v>
      </c>
      <c r="C123" t="s">
        <v>2</v>
      </c>
      <c r="D123" t="s">
        <v>4</v>
      </c>
      <c r="E123" t="s">
        <v>237</v>
      </c>
      <c r="F123" s="2">
        <v>6045061000</v>
      </c>
      <c r="G123" s="2">
        <v>939230000</v>
      </c>
      <c r="H123" s="2">
        <v>5105831000</v>
      </c>
      <c r="I123" s="2">
        <v>18417704</v>
      </c>
      <c r="J123" s="2">
        <v>3221307</v>
      </c>
      <c r="K123" s="2">
        <v>15196397</v>
      </c>
      <c r="L123" s="2">
        <v>15999679.6</v>
      </c>
      <c r="M123" s="2">
        <v>2845615</v>
      </c>
      <c r="N123" s="92">
        <f t="shared" si="146"/>
        <v>2845615</v>
      </c>
      <c r="O123" s="92">
        <f t="shared" si="147"/>
        <v>0</v>
      </c>
      <c r="P123" s="2">
        <v>13154064.6</v>
      </c>
      <c r="Q123" s="92">
        <f t="shared" si="148"/>
        <v>13154064.6</v>
      </c>
      <c r="R123" s="92">
        <f t="shared" si="149"/>
        <v>0</v>
      </c>
      <c r="S123" s="15">
        <v>0.1</v>
      </c>
      <c r="T123" s="2">
        <v>284561.5</v>
      </c>
      <c r="U123" s="92">
        <f t="shared" si="150"/>
        <v>284561.5</v>
      </c>
      <c r="V123" s="92">
        <f t="shared" si="151"/>
        <v>0</v>
      </c>
      <c r="W123" s="13">
        <v>0.1</v>
      </c>
      <c r="X123" s="93">
        <f t="shared" si="263"/>
        <v>0.1</v>
      </c>
      <c r="Y123" s="92">
        <f t="shared" si="264"/>
        <v>0</v>
      </c>
      <c r="Z123" s="92">
        <f t="shared" si="265"/>
        <v>1315406.46</v>
      </c>
      <c r="AA123" s="15">
        <v>0</v>
      </c>
      <c r="AB123" s="94">
        <f t="shared" si="266"/>
        <v>0</v>
      </c>
      <c r="AC123" s="92">
        <f t="shared" si="267"/>
        <v>0</v>
      </c>
      <c r="AD123" s="92">
        <f t="shared" si="268"/>
        <v>0</v>
      </c>
      <c r="AE123" s="2">
        <v>1315406.46</v>
      </c>
      <c r="AF123" s="92">
        <f t="shared" si="269"/>
        <v>1315406.46</v>
      </c>
      <c r="AG123" s="92">
        <f t="shared" si="270"/>
        <v>0</v>
      </c>
      <c r="AH123" s="2">
        <v>1000000</v>
      </c>
      <c r="AI123" s="95">
        <f t="shared" si="271"/>
        <v>1000000</v>
      </c>
      <c r="AJ123" s="95">
        <f t="shared" si="272"/>
        <v>0</v>
      </c>
      <c r="AK123" s="4">
        <v>2599967.96</v>
      </c>
      <c r="AM123" s="4">
        <f t="shared" si="152"/>
        <v>2599967.96</v>
      </c>
      <c r="AN123" s="96">
        <f t="shared" si="273"/>
        <v>2599967.96</v>
      </c>
      <c r="AO123" s="96">
        <f t="shared" si="274"/>
        <v>0</v>
      </c>
      <c r="AP123" t="s">
        <v>48</v>
      </c>
      <c r="AQ123"/>
      <c r="AR123" s="18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</row>
    <row r="124" spans="1:80" x14ac:dyDescent="0.25">
      <c r="A124" s="20">
        <v>1166</v>
      </c>
      <c r="B124" t="s">
        <v>264</v>
      </c>
      <c r="C124" t="s">
        <v>2</v>
      </c>
      <c r="D124" t="s">
        <v>200</v>
      </c>
      <c r="E124" t="s">
        <v>238</v>
      </c>
      <c r="F124" s="2">
        <v>5307712000</v>
      </c>
      <c r="G124" s="2">
        <v>0</v>
      </c>
      <c r="H124" s="2">
        <v>5307712000</v>
      </c>
      <c r="I124" s="2">
        <v>14126045</v>
      </c>
      <c r="J124" s="2">
        <v>0</v>
      </c>
      <c r="K124" s="2">
        <v>14126045</v>
      </c>
      <c r="L124" s="2">
        <v>12002960.199999999</v>
      </c>
      <c r="M124" s="2">
        <v>0</v>
      </c>
      <c r="N124" s="92">
        <f t="shared" si="146"/>
        <v>0</v>
      </c>
      <c r="O124" s="92">
        <f t="shared" si="147"/>
        <v>0</v>
      </c>
      <c r="P124" s="2">
        <v>12002960.199999999</v>
      </c>
      <c r="Q124" s="92">
        <f t="shared" si="148"/>
        <v>12002960.199999999</v>
      </c>
      <c r="R124" s="92">
        <f t="shared" si="149"/>
        <v>0</v>
      </c>
      <c r="S124" s="15">
        <v>0</v>
      </c>
      <c r="T124" s="2">
        <v>0</v>
      </c>
      <c r="U124" s="92">
        <f t="shared" si="150"/>
        <v>0</v>
      </c>
      <c r="V124" s="92">
        <f t="shared" si="151"/>
        <v>0</v>
      </c>
      <c r="W124" s="13">
        <v>0</v>
      </c>
      <c r="X124" s="93">
        <f t="shared" si="263"/>
        <v>0</v>
      </c>
      <c r="Y124" s="92">
        <f t="shared" si="264"/>
        <v>0</v>
      </c>
      <c r="Z124" s="92">
        <f t="shared" si="265"/>
        <v>0</v>
      </c>
      <c r="AA124" s="15">
        <v>0</v>
      </c>
      <c r="AB124" s="94">
        <f t="shared" si="266"/>
        <v>0</v>
      </c>
      <c r="AC124" s="92">
        <f t="shared" si="267"/>
        <v>0</v>
      </c>
      <c r="AD124" s="92">
        <f t="shared" si="268"/>
        <v>0</v>
      </c>
      <c r="AE124" s="2">
        <v>0</v>
      </c>
      <c r="AF124" s="92">
        <f t="shared" si="269"/>
        <v>0</v>
      </c>
      <c r="AG124" s="92">
        <f t="shared" si="270"/>
        <v>0</v>
      </c>
      <c r="AH124" s="2">
        <v>0</v>
      </c>
      <c r="AI124" s="95">
        <f t="shared" si="271"/>
        <v>0</v>
      </c>
      <c r="AJ124" s="95">
        <f t="shared" si="272"/>
        <v>0</v>
      </c>
      <c r="AK124" s="4">
        <v>0</v>
      </c>
      <c r="AM124" s="4">
        <f t="shared" si="152"/>
        <v>0</v>
      </c>
      <c r="AN124" s="96">
        <f t="shared" si="273"/>
        <v>0</v>
      </c>
      <c r="AO124" s="96">
        <f t="shared" si="274"/>
        <v>0</v>
      </c>
      <c r="AP124" t="s">
        <v>184</v>
      </c>
      <c r="AQ124"/>
      <c r="AR124" s="18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</row>
    <row r="125" spans="1:80" x14ac:dyDescent="0.25">
      <c r="A125" s="20">
        <v>1170</v>
      </c>
      <c r="B125" t="s">
        <v>264</v>
      </c>
      <c r="C125" t="s">
        <v>2</v>
      </c>
      <c r="D125" t="s">
        <v>284</v>
      </c>
      <c r="E125" t="s">
        <v>239</v>
      </c>
      <c r="F125" s="2">
        <v>19408535000</v>
      </c>
      <c r="G125" s="2">
        <v>1183255000</v>
      </c>
      <c r="H125" s="2">
        <v>18225280000</v>
      </c>
      <c r="I125" s="2">
        <v>41940648</v>
      </c>
      <c r="J125" s="2">
        <v>3769044</v>
      </c>
      <c r="K125" s="2">
        <v>38171604</v>
      </c>
      <c r="L125" s="2">
        <v>34177234</v>
      </c>
      <c r="M125" s="2">
        <v>3295742</v>
      </c>
      <c r="N125" s="92">
        <f t="shared" si="146"/>
        <v>3295742</v>
      </c>
      <c r="O125" s="92">
        <f t="shared" si="147"/>
        <v>0</v>
      </c>
      <c r="P125" s="2">
        <v>30881492</v>
      </c>
      <c r="Q125" s="92">
        <f t="shared" si="148"/>
        <v>30881492</v>
      </c>
      <c r="R125" s="92">
        <f t="shared" si="149"/>
        <v>0</v>
      </c>
      <c r="S125" s="15">
        <v>0.1</v>
      </c>
      <c r="T125" s="2">
        <v>329574.2</v>
      </c>
      <c r="U125" s="92">
        <f t="shared" si="150"/>
        <v>329574.2</v>
      </c>
      <c r="V125" s="92">
        <f t="shared" si="151"/>
        <v>0</v>
      </c>
      <c r="W125" s="13">
        <v>0.15</v>
      </c>
      <c r="X125" s="93">
        <f t="shared" si="263"/>
        <v>0.15</v>
      </c>
      <c r="Y125" s="92">
        <f t="shared" si="264"/>
        <v>0</v>
      </c>
      <c r="Z125" s="92">
        <f t="shared" si="265"/>
        <v>4632223.8</v>
      </c>
      <c r="AA125" s="15">
        <v>0</v>
      </c>
      <c r="AB125" s="94">
        <f t="shared" si="266"/>
        <v>0</v>
      </c>
      <c r="AC125" s="92">
        <f t="shared" si="267"/>
        <v>0</v>
      </c>
      <c r="AD125" s="92">
        <f t="shared" si="268"/>
        <v>0</v>
      </c>
      <c r="AE125" s="2">
        <v>4632223.8</v>
      </c>
      <c r="AF125" s="92">
        <f t="shared" si="269"/>
        <v>4632223.8</v>
      </c>
      <c r="AG125" s="92">
        <f t="shared" si="270"/>
        <v>0</v>
      </c>
      <c r="AH125" s="2">
        <v>3000000</v>
      </c>
      <c r="AI125" s="95">
        <f t="shared" si="271"/>
        <v>3000000</v>
      </c>
      <c r="AJ125" s="95">
        <f t="shared" si="272"/>
        <v>0</v>
      </c>
      <c r="AK125" s="4">
        <v>7961798</v>
      </c>
      <c r="AM125" s="4">
        <f t="shared" si="152"/>
        <v>7961798</v>
      </c>
      <c r="AN125" s="96">
        <f t="shared" si="273"/>
        <v>7961798</v>
      </c>
      <c r="AO125" s="96">
        <f t="shared" si="274"/>
        <v>0</v>
      </c>
      <c r="AP125" t="s">
        <v>87</v>
      </c>
      <c r="AQ125"/>
      <c r="AR125" s="18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</row>
    <row r="126" spans="1:80" x14ac:dyDescent="0.25">
      <c r="A126" s="20">
        <v>1176</v>
      </c>
      <c r="B126" t="s">
        <v>264</v>
      </c>
      <c r="C126" t="s">
        <v>2</v>
      </c>
      <c r="D126" t="s">
        <v>538</v>
      </c>
      <c r="E126" t="s">
        <v>240</v>
      </c>
      <c r="F126" s="2">
        <v>1729884000</v>
      </c>
      <c r="G126" s="2">
        <v>0</v>
      </c>
      <c r="H126" s="2">
        <v>1729884000</v>
      </c>
      <c r="I126" s="2">
        <v>4995030</v>
      </c>
      <c r="J126" s="2">
        <v>0</v>
      </c>
      <c r="K126" s="2">
        <v>4995030</v>
      </c>
      <c r="L126" s="2">
        <v>4303076.4000000004</v>
      </c>
      <c r="M126" s="2">
        <v>0</v>
      </c>
      <c r="N126" s="92">
        <f t="shared" si="146"/>
        <v>0</v>
      </c>
      <c r="O126" s="92">
        <f t="shared" si="147"/>
        <v>0</v>
      </c>
      <c r="P126" s="2">
        <v>4303076.4000000004</v>
      </c>
      <c r="Q126" s="92">
        <f t="shared" si="148"/>
        <v>4303076.4000000004</v>
      </c>
      <c r="R126" s="92">
        <f t="shared" si="149"/>
        <v>0</v>
      </c>
      <c r="S126" s="15">
        <v>0</v>
      </c>
      <c r="T126" s="2">
        <v>0</v>
      </c>
      <c r="U126" s="92">
        <f t="shared" si="150"/>
        <v>0</v>
      </c>
      <c r="V126" s="92">
        <f t="shared" si="151"/>
        <v>0</v>
      </c>
      <c r="W126" s="13">
        <v>0</v>
      </c>
      <c r="X126" s="93">
        <f t="shared" si="263"/>
        <v>0</v>
      </c>
      <c r="Y126" s="92">
        <f t="shared" si="264"/>
        <v>0</v>
      </c>
      <c r="Z126" s="92">
        <f t="shared" si="265"/>
        <v>0</v>
      </c>
      <c r="AA126" s="15">
        <v>0</v>
      </c>
      <c r="AB126" s="94">
        <f t="shared" si="266"/>
        <v>0</v>
      </c>
      <c r="AC126" s="92">
        <f t="shared" si="267"/>
        <v>0</v>
      </c>
      <c r="AD126" s="92">
        <f t="shared" si="268"/>
        <v>0</v>
      </c>
      <c r="AE126" s="2">
        <v>0</v>
      </c>
      <c r="AF126" s="92">
        <f t="shared" si="269"/>
        <v>0</v>
      </c>
      <c r="AG126" s="92">
        <f t="shared" si="270"/>
        <v>0</v>
      </c>
      <c r="AH126" s="2">
        <v>0</v>
      </c>
      <c r="AI126" s="95">
        <f t="shared" si="271"/>
        <v>0</v>
      </c>
      <c r="AJ126" s="95">
        <f t="shared" si="272"/>
        <v>0</v>
      </c>
      <c r="AK126" s="4">
        <v>0</v>
      </c>
      <c r="AM126" s="4">
        <f t="shared" si="152"/>
        <v>0</v>
      </c>
      <c r="AN126" s="96">
        <f t="shared" si="273"/>
        <v>0</v>
      </c>
      <c r="AO126" s="96">
        <f t="shared" si="274"/>
        <v>0</v>
      </c>
      <c r="AP126" t="s">
        <v>179</v>
      </c>
      <c r="AQ126"/>
      <c r="AR126" s="18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</row>
    <row r="127" spans="1:80" x14ac:dyDescent="0.25">
      <c r="A127" s="20">
        <v>1180</v>
      </c>
      <c r="B127" t="s">
        <v>264</v>
      </c>
      <c r="C127" t="s">
        <v>9</v>
      </c>
      <c r="D127" t="s">
        <v>367</v>
      </c>
      <c r="E127" t="s">
        <v>244</v>
      </c>
      <c r="F127" s="2">
        <v>2707180000</v>
      </c>
      <c r="G127" s="2">
        <v>0</v>
      </c>
      <c r="H127" s="2">
        <v>2707180000</v>
      </c>
      <c r="I127" s="2">
        <v>7091678</v>
      </c>
      <c r="J127" s="2">
        <v>0</v>
      </c>
      <c r="K127" s="2">
        <v>7091678</v>
      </c>
      <c r="L127" s="2">
        <v>6008806</v>
      </c>
      <c r="M127" s="2">
        <v>0</v>
      </c>
      <c r="N127" s="92">
        <f t="shared" si="146"/>
        <v>0</v>
      </c>
      <c r="O127" s="92">
        <f t="shared" si="147"/>
        <v>0</v>
      </c>
      <c r="P127" s="2">
        <v>6008806</v>
      </c>
      <c r="Q127" s="92">
        <f t="shared" si="148"/>
        <v>6008806</v>
      </c>
      <c r="R127" s="92">
        <f t="shared" si="149"/>
        <v>0</v>
      </c>
      <c r="S127" s="15">
        <v>0</v>
      </c>
      <c r="T127" s="2">
        <v>0</v>
      </c>
      <c r="U127" s="92">
        <f t="shared" si="150"/>
        <v>0</v>
      </c>
      <c r="V127" s="92">
        <f t="shared" si="151"/>
        <v>0</v>
      </c>
      <c r="W127" s="13">
        <v>0</v>
      </c>
      <c r="X127" s="93">
        <f t="shared" si="263"/>
        <v>0</v>
      </c>
      <c r="Y127" s="92">
        <f t="shared" si="264"/>
        <v>0</v>
      </c>
      <c r="Z127" s="92">
        <f t="shared" si="265"/>
        <v>0</v>
      </c>
      <c r="AA127" s="15">
        <v>0</v>
      </c>
      <c r="AB127" s="94">
        <f t="shared" si="266"/>
        <v>0</v>
      </c>
      <c r="AC127" s="92">
        <f t="shared" si="267"/>
        <v>0</v>
      </c>
      <c r="AD127" s="92">
        <f t="shared" si="268"/>
        <v>0</v>
      </c>
      <c r="AE127" s="2">
        <v>0</v>
      </c>
      <c r="AF127" s="92">
        <f t="shared" si="269"/>
        <v>0</v>
      </c>
      <c r="AG127" s="92">
        <f t="shared" si="270"/>
        <v>0</v>
      </c>
      <c r="AH127" s="2">
        <v>0</v>
      </c>
      <c r="AI127" s="95">
        <f t="shared" si="271"/>
        <v>0</v>
      </c>
      <c r="AJ127" s="95">
        <f t="shared" si="272"/>
        <v>0</v>
      </c>
      <c r="AK127" s="4">
        <v>0</v>
      </c>
      <c r="AM127" s="4">
        <f t="shared" si="152"/>
        <v>0</v>
      </c>
      <c r="AN127" s="96">
        <f t="shared" si="273"/>
        <v>0</v>
      </c>
      <c r="AO127" s="96">
        <f t="shared" si="274"/>
        <v>0</v>
      </c>
      <c r="AP127" t="s">
        <v>189</v>
      </c>
      <c r="AQ127"/>
      <c r="AR127" s="18"/>
      <c r="AV127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</row>
    <row r="128" spans="1:80" x14ac:dyDescent="0.25">
      <c r="A128" s="20">
        <v>1183</v>
      </c>
      <c r="B128" t="s">
        <v>263</v>
      </c>
      <c r="C128" t="s">
        <v>9</v>
      </c>
      <c r="D128" t="s">
        <v>15</v>
      </c>
      <c r="E128" t="s">
        <v>242</v>
      </c>
      <c r="F128" s="2">
        <v>232646450000</v>
      </c>
      <c r="G128" s="2">
        <v>0</v>
      </c>
      <c r="H128" s="2">
        <v>232646450000</v>
      </c>
      <c r="I128" s="2">
        <v>348969749</v>
      </c>
      <c r="J128" s="2">
        <v>0</v>
      </c>
      <c r="K128" s="2">
        <v>348969749</v>
      </c>
      <c r="L128" s="2">
        <v>255911169</v>
      </c>
      <c r="M128" s="2">
        <v>0</v>
      </c>
      <c r="N128" s="92">
        <f t="shared" si="146"/>
        <v>0</v>
      </c>
      <c r="O128" s="92">
        <f t="shared" si="147"/>
        <v>0</v>
      </c>
      <c r="P128" s="2">
        <v>255911169</v>
      </c>
      <c r="Q128" s="92">
        <f t="shared" si="148"/>
        <v>255911169</v>
      </c>
      <c r="R128" s="92">
        <f t="shared" si="149"/>
        <v>0</v>
      </c>
      <c r="S128" s="15">
        <v>0.1</v>
      </c>
      <c r="T128" s="2">
        <v>0</v>
      </c>
      <c r="U128" s="92">
        <f t="shared" si="150"/>
        <v>0</v>
      </c>
      <c r="V128" s="92">
        <f t="shared" si="151"/>
        <v>0</v>
      </c>
      <c r="W128" s="13">
        <v>0.3</v>
      </c>
      <c r="X128" s="13"/>
      <c r="Y128" s="13"/>
      <c r="Z128" s="97">
        <f>IF(L128&lt;150000000,P128,IF(AND(L128&gt;150000000,P128&gt;150000000),150000000,P128))*30%</f>
        <v>45000000</v>
      </c>
      <c r="AA128" s="15">
        <v>0.45</v>
      </c>
      <c r="AB128" s="98">
        <f t="shared" si="266"/>
        <v>0.45</v>
      </c>
      <c r="AC128" s="97">
        <f t="shared" si="267"/>
        <v>0</v>
      </c>
      <c r="AD128" s="97">
        <f t="shared" si="268"/>
        <v>47660026.050000004</v>
      </c>
      <c r="AE128" s="2">
        <v>92660026.049999997</v>
      </c>
      <c r="AF128" s="97">
        <f t="shared" si="269"/>
        <v>92660026.050000012</v>
      </c>
      <c r="AG128" s="97">
        <f t="shared" si="270"/>
        <v>0</v>
      </c>
      <c r="AH128" s="2">
        <v>0</v>
      </c>
      <c r="AI128" s="2"/>
      <c r="AJ128" s="2"/>
      <c r="AK128" s="4">
        <v>92660026.049999997</v>
      </c>
      <c r="AM128" s="4">
        <f t="shared" si="152"/>
        <v>92660026.049999997</v>
      </c>
      <c r="AN128" s="96">
        <f t="shared" si="273"/>
        <v>92660026.050000012</v>
      </c>
      <c r="AO128" s="96">
        <f t="shared" si="274"/>
        <v>0</v>
      </c>
      <c r="AP128" t="s">
        <v>17</v>
      </c>
      <c r="AQ128"/>
      <c r="AR128" s="18"/>
      <c r="AV128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</row>
    <row r="129" spans="1:80" x14ac:dyDescent="0.25">
      <c r="A129" s="20">
        <v>1184</v>
      </c>
      <c r="B129" t="s">
        <v>264</v>
      </c>
      <c r="C129" t="s">
        <v>9</v>
      </c>
      <c r="D129" t="s">
        <v>27</v>
      </c>
      <c r="E129" t="s">
        <v>243</v>
      </c>
      <c r="F129" s="2">
        <v>106540000</v>
      </c>
      <c r="G129" s="2">
        <v>0</v>
      </c>
      <c r="H129" s="2">
        <v>106540000</v>
      </c>
      <c r="I129" s="2">
        <v>372890</v>
      </c>
      <c r="J129" s="2">
        <v>0</v>
      </c>
      <c r="K129" s="2">
        <v>372890</v>
      </c>
      <c r="L129" s="2">
        <v>330274</v>
      </c>
      <c r="M129" s="2">
        <v>0</v>
      </c>
      <c r="N129" s="92">
        <f t="shared" si="146"/>
        <v>0</v>
      </c>
      <c r="O129" s="92">
        <f t="shared" si="147"/>
        <v>0</v>
      </c>
      <c r="P129" s="2">
        <v>330274</v>
      </c>
      <c r="Q129" s="92">
        <f t="shared" si="148"/>
        <v>330274</v>
      </c>
      <c r="R129" s="92">
        <f t="shared" si="149"/>
        <v>0</v>
      </c>
      <c r="S129" s="15">
        <v>0</v>
      </c>
      <c r="T129" s="2">
        <v>0</v>
      </c>
      <c r="U129" s="92">
        <f t="shared" si="150"/>
        <v>0</v>
      </c>
      <c r="V129" s="92">
        <f t="shared" si="151"/>
        <v>0</v>
      </c>
      <c r="W129" s="13">
        <v>0</v>
      </c>
      <c r="X129" s="93">
        <f t="shared" ref="X129" si="275">IF(L129&lt;15000000,0%,IF(AND(15000000&lt;=L129,L129&lt;30000000),10%,IF(AND(30000000&lt;=L129,L129&lt;60000000),15%,IF(AND(60000000&lt;=L129,L129&lt;100000000),20%,25%))))</f>
        <v>0</v>
      </c>
      <c r="Y129" s="92">
        <f t="shared" ref="Y129" si="276">+X129-W129</f>
        <v>0</v>
      </c>
      <c r="Z129" s="92">
        <f t="shared" ref="Z129" si="277">IF(L129&lt;150000000,P129,IF(AND(L129&gt;150000000,P129&gt;150000000),150000000,P129))*X129</f>
        <v>0</v>
      </c>
      <c r="AA129" s="15">
        <v>0</v>
      </c>
      <c r="AB129" s="94">
        <f t="shared" ref="AB129:AB131" si="278">IF(L129&lt;150000000,0%,IF(AND(150000000&lt;=L129,L129&lt;230000000),40%,IF(AND(230000000&lt;=L129,L129&lt;300000000),45%,50%)))</f>
        <v>0</v>
      </c>
      <c r="AC129" s="92">
        <f t="shared" ref="AC129:AC131" si="279">+AB129-AA129</f>
        <v>0</v>
      </c>
      <c r="AD129" s="92">
        <f t="shared" ref="AD129:AD131" si="280">IF(P129-150000000&lt;0,0,(P129-150000000))*AB129</f>
        <v>0</v>
      </c>
      <c r="AE129" s="2">
        <v>0</v>
      </c>
      <c r="AF129" s="92">
        <f t="shared" ref="AF129:AF131" si="281">+AD129+Z129</f>
        <v>0</v>
      </c>
      <c r="AG129" s="92">
        <f t="shared" ref="AG129:AG131" si="282">+AF129-AE129</f>
        <v>0</v>
      </c>
      <c r="AH129" s="2">
        <v>0</v>
      </c>
      <c r="AI129" s="95">
        <f t="shared" ref="AI129" si="283">IF(L129&lt;15000000,0,IF(AND(15000000&lt;=L129,L129&lt;20000000),1000000,IF(AND(20000000&lt;=L129,L129&lt;30000000),2000000,IF(AND(30000000&lt;=L129,L129&lt;60000000),3000000,IF(AND(60000000&lt;=L129,L129&lt;100000000),4000000,IF(AND(100000000&lt;=L129,L129&lt;150000000),5000000,IF(AND(150000000&lt;=L129,L129&lt;230000000),6000000,7000000)))))))</f>
        <v>0</v>
      </c>
      <c r="AJ129" s="95">
        <f t="shared" ref="AJ129" si="284">+AI129-AH129</f>
        <v>0</v>
      </c>
      <c r="AK129" s="4">
        <v>0</v>
      </c>
      <c r="AM129" s="4">
        <f t="shared" si="152"/>
        <v>0</v>
      </c>
      <c r="AN129" s="96">
        <f t="shared" ref="AN129:AN131" si="285">SUM(AL129,AI129,AF129,U129)</f>
        <v>0</v>
      </c>
      <c r="AO129" s="96">
        <f t="shared" ref="AO129:AO131" si="286">+AN129-AM129</f>
        <v>0</v>
      </c>
      <c r="AP129" t="s">
        <v>28</v>
      </c>
      <c r="AQ129"/>
      <c r="AR129" s="18"/>
      <c r="AV129"/>
      <c r="AW129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</row>
    <row r="130" spans="1:80" x14ac:dyDescent="0.25">
      <c r="A130" s="20">
        <v>1192</v>
      </c>
      <c r="B130" t="s">
        <v>263</v>
      </c>
      <c r="C130" t="s">
        <v>2</v>
      </c>
      <c r="D130" t="s">
        <v>200</v>
      </c>
      <c r="E130" t="s">
        <v>245</v>
      </c>
      <c r="F130" s="2">
        <v>93519467000</v>
      </c>
      <c r="G130" s="2">
        <v>0</v>
      </c>
      <c r="H130" s="2">
        <v>93519467000</v>
      </c>
      <c r="I130" s="2">
        <v>172472074</v>
      </c>
      <c r="J130" s="2">
        <v>0</v>
      </c>
      <c r="K130" s="2">
        <v>172472074</v>
      </c>
      <c r="L130" s="2">
        <v>135064287.19999999</v>
      </c>
      <c r="M130" s="2">
        <v>0</v>
      </c>
      <c r="N130" s="92">
        <f t="shared" si="146"/>
        <v>0</v>
      </c>
      <c r="O130" s="92">
        <f t="shared" si="147"/>
        <v>0</v>
      </c>
      <c r="P130" s="2">
        <v>135064287.19999999</v>
      </c>
      <c r="Q130" s="92">
        <f t="shared" si="148"/>
        <v>135064287.19999999</v>
      </c>
      <c r="R130" s="92">
        <f t="shared" si="149"/>
        <v>0</v>
      </c>
      <c r="S130" s="15">
        <v>0.1</v>
      </c>
      <c r="T130" s="2">
        <v>0</v>
      </c>
      <c r="U130" s="92">
        <f t="shared" si="150"/>
        <v>0</v>
      </c>
      <c r="V130" s="92">
        <f t="shared" si="151"/>
        <v>0</v>
      </c>
      <c r="W130" s="13">
        <v>0.3</v>
      </c>
      <c r="X130" s="13"/>
      <c r="Y130" s="13"/>
      <c r="Z130" s="97">
        <f t="shared" ref="Z130:Z131" si="287">IF(L130&lt;150000000,P130,IF(AND(L130&gt;150000000,P130&gt;150000000),150000000,P130))*30%</f>
        <v>40519286.159999996</v>
      </c>
      <c r="AA130" s="15">
        <v>0</v>
      </c>
      <c r="AB130" s="98">
        <f t="shared" si="278"/>
        <v>0</v>
      </c>
      <c r="AC130" s="97">
        <f t="shared" si="279"/>
        <v>0</v>
      </c>
      <c r="AD130" s="97">
        <f t="shared" si="280"/>
        <v>0</v>
      </c>
      <c r="AE130" s="2">
        <v>40519286.159999996</v>
      </c>
      <c r="AF130" s="97">
        <f t="shared" si="281"/>
        <v>40519286.159999996</v>
      </c>
      <c r="AG130" s="97">
        <f t="shared" si="282"/>
        <v>0</v>
      </c>
      <c r="AH130" s="2">
        <v>0</v>
      </c>
      <c r="AI130" s="2"/>
      <c r="AJ130" s="2"/>
      <c r="AK130" s="4">
        <v>40519286.159999996</v>
      </c>
      <c r="AM130" s="4">
        <f t="shared" si="152"/>
        <v>40519286.159999996</v>
      </c>
      <c r="AN130" s="96">
        <f t="shared" si="285"/>
        <v>40519286.159999996</v>
      </c>
      <c r="AO130" s="96">
        <f t="shared" si="286"/>
        <v>0</v>
      </c>
      <c r="AP130" t="s">
        <v>241</v>
      </c>
      <c r="AQ130"/>
      <c r="AR130" s="18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</row>
    <row r="131" spans="1:80" x14ac:dyDescent="0.25">
      <c r="A131" s="20">
        <v>1194</v>
      </c>
      <c r="B131" t="s">
        <v>263</v>
      </c>
      <c r="C131" t="s">
        <v>2</v>
      </c>
      <c r="D131" t="s">
        <v>284</v>
      </c>
      <c r="E131" t="s">
        <v>246</v>
      </c>
      <c r="F131" s="2">
        <v>12500907000</v>
      </c>
      <c r="G131" s="2">
        <v>232000000</v>
      </c>
      <c r="H131" s="2">
        <v>12268907000</v>
      </c>
      <c r="I131" s="2">
        <v>34170252</v>
      </c>
      <c r="J131" s="2">
        <v>753250</v>
      </c>
      <c r="K131" s="2">
        <v>33417002</v>
      </c>
      <c r="L131" s="2">
        <v>29169889.199999999</v>
      </c>
      <c r="M131" s="2">
        <v>660450</v>
      </c>
      <c r="N131" s="92">
        <f t="shared" ref="N131:N194" si="288">J131-G131*0.04/100</f>
        <v>660450</v>
      </c>
      <c r="O131" s="92">
        <f t="shared" ref="O131:O194" si="289">+N131-M131</f>
        <v>0</v>
      </c>
      <c r="P131" s="2">
        <v>28509439.199999999</v>
      </c>
      <c r="Q131" s="92">
        <f t="shared" ref="Q131:Q194" si="290">K131-H131*0.04/100</f>
        <v>28509439.199999999</v>
      </c>
      <c r="R131" s="92">
        <f t="shared" ref="R131:R194" si="291">+Q131-P131</f>
        <v>0</v>
      </c>
      <c r="S131" s="15">
        <v>0.1</v>
      </c>
      <c r="T131" s="2">
        <v>66045</v>
      </c>
      <c r="U131" s="92">
        <f t="shared" ref="U131:U194" si="292">+S131*N131</f>
        <v>66045</v>
      </c>
      <c r="V131" s="92">
        <f t="shared" ref="V131:V194" si="293">+U131-T131</f>
        <v>0</v>
      </c>
      <c r="W131" s="13">
        <v>0.3</v>
      </c>
      <c r="X131" s="13"/>
      <c r="Y131" s="13"/>
      <c r="Z131" s="97">
        <f t="shared" si="287"/>
        <v>8552831.7599999998</v>
      </c>
      <c r="AA131" s="15">
        <v>0</v>
      </c>
      <c r="AB131" s="98">
        <f t="shared" si="278"/>
        <v>0</v>
      </c>
      <c r="AC131" s="97">
        <f t="shared" si="279"/>
        <v>0</v>
      </c>
      <c r="AD131" s="97">
        <f t="shared" si="280"/>
        <v>0</v>
      </c>
      <c r="AE131" s="2">
        <v>8552831.7599999998</v>
      </c>
      <c r="AF131" s="97">
        <f t="shared" si="281"/>
        <v>8552831.7599999998</v>
      </c>
      <c r="AG131" s="97">
        <f t="shared" si="282"/>
        <v>0</v>
      </c>
      <c r="AH131" s="2">
        <v>0</v>
      </c>
      <c r="AI131" s="2"/>
      <c r="AJ131" s="2"/>
      <c r="AK131" s="4">
        <v>8618876.7599999998</v>
      </c>
      <c r="AM131" s="4">
        <f t="shared" ref="AM131:AM194" si="294">AK131+AL131</f>
        <v>8618876.7599999998</v>
      </c>
      <c r="AN131" s="96">
        <f t="shared" si="285"/>
        <v>8618876.7599999998</v>
      </c>
      <c r="AO131" s="96">
        <f t="shared" si="286"/>
        <v>0</v>
      </c>
      <c r="AP131" t="s">
        <v>166</v>
      </c>
      <c r="AQ131"/>
      <c r="AR131" s="18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</row>
    <row r="132" spans="1:80" x14ac:dyDescent="0.25">
      <c r="A132" s="20">
        <v>1197</v>
      </c>
      <c r="B132" t="s">
        <v>264</v>
      </c>
      <c r="C132" t="s">
        <v>2</v>
      </c>
      <c r="D132" t="s">
        <v>200</v>
      </c>
      <c r="E132" t="s">
        <v>247</v>
      </c>
      <c r="F132" s="2">
        <v>16899296000</v>
      </c>
      <c r="G132" s="2">
        <v>0</v>
      </c>
      <c r="H132" s="2">
        <v>16899296000</v>
      </c>
      <c r="I132" s="2">
        <v>37946799</v>
      </c>
      <c r="J132" s="2">
        <v>0</v>
      </c>
      <c r="K132" s="2">
        <v>37946799</v>
      </c>
      <c r="L132" s="2">
        <v>31187080.600000001</v>
      </c>
      <c r="M132" s="2">
        <v>0</v>
      </c>
      <c r="N132" s="92">
        <f t="shared" si="288"/>
        <v>0</v>
      </c>
      <c r="O132" s="92">
        <f t="shared" si="289"/>
        <v>0</v>
      </c>
      <c r="P132" s="2">
        <v>31187080.600000001</v>
      </c>
      <c r="Q132" s="92">
        <f t="shared" si="290"/>
        <v>31187080.600000001</v>
      </c>
      <c r="R132" s="92">
        <f t="shared" si="291"/>
        <v>0</v>
      </c>
      <c r="S132" s="15">
        <v>0.1</v>
      </c>
      <c r="T132" s="2">
        <v>0</v>
      </c>
      <c r="U132" s="92">
        <f t="shared" si="292"/>
        <v>0</v>
      </c>
      <c r="V132" s="92">
        <f t="shared" si="293"/>
        <v>0</v>
      </c>
      <c r="W132" s="13">
        <v>0.15</v>
      </c>
      <c r="X132" s="93">
        <f t="shared" ref="X132:X138" si="295">IF(L132&lt;15000000,0%,IF(AND(15000000&lt;=L132,L132&lt;30000000),10%,IF(AND(30000000&lt;=L132,L132&lt;60000000),15%,IF(AND(60000000&lt;=L132,L132&lt;100000000),20%,25%))))</f>
        <v>0.15</v>
      </c>
      <c r="Y132" s="92">
        <f t="shared" ref="Y132:Y138" si="296">+X132-W132</f>
        <v>0</v>
      </c>
      <c r="Z132" s="92">
        <f t="shared" ref="Z132:Z138" si="297">IF(L132&lt;150000000,P132,IF(AND(L132&gt;150000000,P132&gt;150000000),150000000,P132))*X132</f>
        <v>4678062.09</v>
      </c>
      <c r="AA132" s="15">
        <v>0</v>
      </c>
      <c r="AB132" s="94">
        <f t="shared" ref="AB132:AB139" si="298">IF(L132&lt;150000000,0%,IF(AND(150000000&lt;=L132,L132&lt;230000000),40%,IF(AND(230000000&lt;=L132,L132&lt;300000000),45%,50%)))</f>
        <v>0</v>
      </c>
      <c r="AC132" s="92">
        <f t="shared" ref="AC132:AC139" si="299">+AB132-AA132</f>
        <v>0</v>
      </c>
      <c r="AD132" s="92">
        <f t="shared" ref="AD132:AD139" si="300">IF(P132-150000000&lt;0,0,(P132-150000000))*AB132</f>
        <v>0</v>
      </c>
      <c r="AE132" s="2">
        <v>4678062.09</v>
      </c>
      <c r="AF132" s="92">
        <f t="shared" ref="AF132:AF139" si="301">+AD132+Z132</f>
        <v>4678062.09</v>
      </c>
      <c r="AG132" s="92">
        <f t="shared" ref="AG132:AG139" si="302">+AF132-AE132</f>
        <v>0</v>
      </c>
      <c r="AH132" s="2">
        <v>3000000</v>
      </c>
      <c r="AI132" s="95">
        <f t="shared" ref="AI132:AI138" si="303">IF(L132&lt;15000000,0,IF(AND(15000000&lt;=L132,L132&lt;20000000),1000000,IF(AND(20000000&lt;=L132,L132&lt;30000000),2000000,IF(AND(30000000&lt;=L132,L132&lt;60000000),3000000,IF(AND(60000000&lt;=L132,L132&lt;100000000),4000000,IF(AND(100000000&lt;=L132,L132&lt;150000000),5000000,IF(AND(150000000&lt;=L132,L132&lt;230000000),6000000,7000000)))))))</f>
        <v>3000000</v>
      </c>
      <c r="AJ132" s="95">
        <f t="shared" ref="AJ132:AJ138" si="304">+AI132-AH132</f>
        <v>0</v>
      </c>
      <c r="AK132" s="4">
        <v>7678062.0899999999</v>
      </c>
      <c r="AM132" s="4">
        <f t="shared" si="294"/>
        <v>7678062.0899999999</v>
      </c>
      <c r="AN132" s="96">
        <f t="shared" ref="AN132:AN139" si="305">SUM(AL132,AI132,AF132,U132)</f>
        <v>7678062.0899999999</v>
      </c>
      <c r="AO132" s="96">
        <f t="shared" ref="AO132:AO139" si="306">+AN132-AM132</f>
        <v>0</v>
      </c>
      <c r="AP132" t="s">
        <v>184</v>
      </c>
      <c r="AQ132"/>
      <c r="AR132" s="18"/>
      <c r="AV132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</row>
    <row r="133" spans="1:80" x14ac:dyDescent="0.25">
      <c r="A133" s="20">
        <v>1201</v>
      </c>
      <c r="B133" t="s">
        <v>264</v>
      </c>
      <c r="C133" t="s">
        <v>2</v>
      </c>
      <c r="D133" t="s">
        <v>8</v>
      </c>
      <c r="E133" t="s">
        <v>248</v>
      </c>
      <c r="F133" s="2">
        <v>44320458000</v>
      </c>
      <c r="G133" s="2">
        <v>1204019000</v>
      </c>
      <c r="H133" s="2">
        <v>43116439000</v>
      </c>
      <c r="I133" s="2">
        <v>85571746</v>
      </c>
      <c r="J133" s="2">
        <v>3497544</v>
      </c>
      <c r="K133" s="2">
        <v>82074202</v>
      </c>
      <c r="L133" s="2">
        <v>67843562.799999997</v>
      </c>
      <c r="M133" s="2">
        <v>3015936.4</v>
      </c>
      <c r="N133" s="92">
        <f t="shared" si="288"/>
        <v>3015936.4</v>
      </c>
      <c r="O133" s="92">
        <f t="shared" si="289"/>
        <v>0</v>
      </c>
      <c r="P133" s="2">
        <v>64827626.399999999</v>
      </c>
      <c r="Q133" s="92">
        <f t="shared" si="290"/>
        <v>64827626.399999999</v>
      </c>
      <c r="R133" s="92">
        <f t="shared" si="291"/>
        <v>0</v>
      </c>
      <c r="S133" s="15">
        <v>0.1</v>
      </c>
      <c r="T133" s="2">
        <v>301593.64</v>
      </c>
      <c r="U133" s="92">
        <f t="shared" si="292"/>
        <v>301593.64</v>
      </c>
      <c r="V133" s="92">
        <f t="shared" si="293"/>
        <v>0</v>
      </c>
      <c r="W133" s="13">
        <v>0.2</v>
      </c>
      <c r="X133" s="93">
        <f t="shared" si="295"/>
        <v>0.2</v>
      </c>
      <c r="Y133" s="92">
        <f t="shared" si="296"/>
        <v>0</v>
      </c>
      <c r="Z133" s="92">
        <f t="shared" si="297"/>
        <v>12965525.280000001</v>
      </c>
      <c r="AA133" s="15">
        <v>0</v>
      </c>
      <c r="AB133" s="94">
        <f t="shared" si="298"/>
        <v>0</v>
      </c>
      <c r="AC133" s="92">
        <f t="shared" si="299"/>
        <v>0</v>
      </c>
      <c r="AD133" s="92">
        <f t="shared" si="300"/>
        <v>0</v>
      </c>
      <c r="AE133" s="2">
        <v>12965525.279999999</v>
      </c>
      <c r="AF133" s="92">
        <f t="shared" si="301"/>
        <v>12965525.280000001</v>
      </c>
      <c r="AG133" s="92">
        <f t="shared" si="302"/>
        <v>0</v>
      </c>
      <c r="AH133" s="2">
        <v>4000000</v>
      </c>
      <c r="AI133" s="95">
        <f t="shared" si="303"/>
        <v>4000000</v>
      </c>
      <c r="AJ133" s="95">
        <f t="shared" si="304"/>
        <v>0</v>
      </c>
      <c r="AK133" s="4">
        <v>17267118.920000002</v>
      </c>
      <c r="AM133" s="4">
        <f t="shared" si="294"/>
        <v>17267118.920000002</v>
      </c>
      <c r="AN133" s="96">
        <f t="shared" si="305"/>
        <v>17267118.920000002</v>
      </c>
      <c r="AO133" s="96">
        <f t="shared" si="306"/>
        <v>0</v>
      </c>
      <c r="AP133" t="s">
        <v>38</v>
      </c>
      <c r="AQ133"/>
      <c r="AR133" s="18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</row>
    <row r="134" spans="1:80" x14ac:dyDescent="0.25">
      <c r="A134" s="20">
        <v>1202</v>
      </c>
      <c r="B134" t="s">
        <v>264</v>
      </c>
      <c r="C134" t="s">
        <v>2</v>
      </c>
      <c r="D134" t="s">
        <v>8</v>
      </c>
      <c r="E134" t="s">
        <v>249</v>
      </c>
      <c r="F134" s="2">
        <v>10328916000</v>
      </c>
      <c r="G134" s="2">
        <v>1203212000</v>
      </c>
      <c r="H134" s="2">
        <v>9125704000</v>
      </c>
      <c r="I134" s="2">
        <v>29903125</v>
      </c>
      <c r="J134" s="2">
        <v>3904778</v>
      </c>
      <c r="K134" s="2">
        <v>25998347</v>
      </c>
      <c r="L134" s="2">
        <v>25771558.600000001</v>
      </c>
      <c r="M134" s="2">
        <v>3423493.2</v>
      </c>
      <c r="N134" s="92">
        <f t="shared" si="288"/>
        <v>3423493.2</v>
      </c>
      <c r="O134" s="92">
        <f t="shared" si="289"/>
        <v>0</v>
      </c>
      <c r="P134" s="2">
        <v>22348065.399999999</v>
      </c>
      <c r="Q134" s="92">
        <f t="shared" si="290"/>
        <v>22348065.399999999</v>
      </c>
      <c r="R134" s="92">
        <f t="shared" si="291"/>
        <v>0</v>
      </c>
      <c r="S134" s="15">
        <v>0.1</v>
      </c>
      <c r="T134" s="2">
        <v>342349.32</v>
      </c>
      <c r="U134" s="92">
        <f t="shared" si="292"/>
        <v>342349.32000000007</v>
      </c>
      <c r="V134" s="92">
        <f t="shared" si="293"/>
        <v>0</v>
      </c>
      <c r="W134" s="13">
        <v>0.1</v>
      </c>
      <c r="X134" s="93">
        <f t="shared" si="295"/>
        <v>0.1</v>
      </c>
      <c r="Y134" s="92">
        <f t="shared" si="296"/>
        <v>0</v>
      </c>
      <c r="Z134" s="92">
        <f t="shared" si="297"/>
        <v>2234806.54</v>
      </c>
      <c r="AA134" s="15">
        <v>0</v>
      </c>
      <c r="AB134" s="94">
        <f t="shared" si="298"/>
        <v>0</v>
      </c>
      <c r="AC134" s="92">
        <f t="shared" si="299"/>
        <v>0</v>
      </c>
      <c r="AD134" s="92">
        <f t="shared" si="300"/>
        <v>0</v>
      </c>
      <c r="AE134" s="2">
        <v>2234806.54</v>
      </c>
      <c r="AF134" s="92">
        <f t="shared" si="301"/>
        <v>2234806.54</v>
      </c>
      <c r="AG134" s="92">
        <f t="shared" si="302"/>
        <v>0</v>
      </c>
      <c r="AH134" s="2">
        <v>2000000</v>
      </c>
      <c r="AI134" s="95">
        <f t="shared" si="303"/>
        <v>2000000</v>
      </c>
      <c r="AJ134" s="95">
        <f t="shared" si="304"/>
        <v>0</v>
      </c>
      <c r="AK134" s="4">
        <v>4577155.8600000003</v>
      </c>
      <c r="AM134" s="4">
        <f t="shared" si="294"/>
        <v>4577155.8600000003</v>
      </c>
      <c r="AN134" s="96">
        <f t="shared" si="305"/>
        <v>4577155.8600000003</v>
      </c>
      <c r="AO134" s="96">
        <f t="shared" si="306"/>
        <v>0</v>
      </c>
      <c r="AP134" t="s">
        <v>50</v>
      </c>
      <c r="AQ134"/>
      <c r="AR134" s="18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</row>
    <row r="135" spans="1:80" x14ac:dyDescent="0.25">
      <c r="A135" s="20">
        <v>1206</v>
      </c>
      <c r="B135" t="s">
        <v>264</v>
      </c>
      <c r="C135" t="s">
        <v>2</v>
      </c>
      <c r="D135" t="s">
        <v>4</v>
      </c>
      <c r="E135" t="s">
        <v>251</v>
      </c>
      <c r="F135" s="2">
        <v>12330950000</v>
      </c>
      <c r="G135" s="2">
        <v>1899611000</v>
      </c>
      <c r="H135" s="2">
        <v>10431339000</v>
      </c>
      <c r="I135" s="2">
        <v>30990565</v>
      </c>
      <c r="J135" s="2">
        <v>4975714</v>
      </c>
      <c r="K135" s="2">
        <v>26014851</v>
      </c>
      <c r="L135" s="2">
        <v>26058185</v>
      </c>
      <c r="M135" s="2">
        <v>4215869.5999999996</v>
      </c>
      <c r="N135" s="92">
        <f t="shared" si="288"/>
        <v>4215869.5999999996</v>
      </c>
      <c r="O135" s="92">
        <f t="shared" si="289"/>
        <v>0</v>
      </c>
      <c r="P135" s="2">
        <v>21842315.399999999</v>
      </c>
      <c r="Q135" s="92">
        <f t="shared" si="290"/>
        <v>21842315.399999999</v>
      </c>
      <c r="R135" s="92">
        <f t="shared" si="291"/>
        <v>0</v>
      </c>
      <c r="S135" s="15">
        <v>0.1</v>
      </c>
      <c r="T135" s="2">
        <v>421586.96</v>
      </c>
      <c r="U135" s="92">
        <f t="shared" si="292"/>
        <v>421586.95999999996</v>
      </c>
      <c r="V135" s="92">
        <f t="shared" si="293"/>
        <v>0</v>
      </c>
      <c r="W135" s="13">
        <v>0.1</v>
      </c>
      <c r="X135" s="93">
        <f t="shared" si="295"/>
        <v>0.1</v>
      </c>
      <c r="Y135" s="92">
        <f t="shared" si="296"/>
        <v>0</v>
      </c>
      <c r="Z135" s="92">
        <f t="shared" si="297"/>
        <v>2184231.54</v>
      </c>
      <c r="AA135" s="15">
        <v>0</v>
      </c>
      <c r="AB135" s="94">
        <f t="shared" si="298"/>
        <v>0</v>
      </c>
      <c r="AC135" s="92">
        <f t="shared" si="299"/>
        <v>0</v>
      </c>
      <c r="AD135" s="92">
        <f t="shared" si="300"/>
        <v>0</v>
      </c>
      <c r="AE135" s="2">
        <v>2184231.54</v>
      </c>
      <c r="AF135" s="92">
        <f t="shared" si="301"/>
        <v>2184231.54</v>
      </c>
      <c r="AG135" s="92">
        <f t="shared" si="302"/>
        <v>0</v>
      </c>
      <c r="AH135" s="2">
        <v>2000000</v>
      </c>
      <c r="AI135" s="95">
        <f t="shared" si="303"/>
        <v>2000000</v>
      </c>
      <c r="AJ135" s="95">
        <f t="shared" si="304"/>
        <v>0</v>
      </c>
      <c r="AK135" s="4">
        <v>4605818.5</v>
      </c>
      <c r="AM135" s="4">
        <f t="shared" si="294"/>
        <v>4605818.5</v>
      </c>
      <c r="AN135" s="96">
        <f t="shared" si="305"/>
        <v>4605818.5</v>
      </c>
      <c r="AO135" s="96">
        <f t="shared" si="306"/>
        <v>0</v>
      </c>
      <c r="AP135" t="s">
        <v>48</v>
      </c>
      <c r="AQ135"/>
      <c r="AR135" s="18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</row>
    <row r="136" spans="1:80" x14ac:dyDescent="0.25">
      <c r="A136" s="20">
        <v>1211</v>
      </c>
      <c r="B136" t="s">
        <v>264</v>
      </c>
      <c r="C136" t="s">
        <v>2</v>
      </c>
      <c r="D136" t="s">
        <v>284</v>
      </c>
      <c r="E136" t="s">
        <v>254</v>
      </c>
      <c r="F136" s="2">
        <v>3516968000</v>
      </c>
      <c r="G136" s="2">
        <v>0</v>
      </c>
      <c r="H136" s="2">
        <v>3516968000</v>
      </c>
      <c r="I136" s="2">
        <v>10202255</v>
      </c>
      <c r="J136" s="2">
        <v>0</v>
      </c>
      <c r="K136" s="2">
        <v>10202255</v>
      </c>
      <c r="L136" s="2">
        <v>8795467.8000000007</v>
      </c>
      <c r="M136" s="2">
        <v>0</v>
      </c>
      <c r="N136" s="92">
        <f t="shared" si="288"/>
        <v>0</v>
      </c>
      <c r="O136" s="92">
        <f t="shared" si="289"/>
        <v>0</v>
      </c>
      <c r="P136" s="2">
        <v>8795467.8000000007</v>
      </c>
      <c r="Q136" s="92">
        <f t="shared" si="290"/>
        <v>8795467.8000000007</v>
      </c>
      <c r="R136" s="92">
        <f t="shared" si="291"/>
        <v>0</v>
      </c>
      <c r="S136" s="15">
        <v>0</v>
      </c>
      <c r="T136" s="2">
        <v>0</v>
      </c>
      <c r="U136" s="92">
        <f t="shared" si="292"/>
        <v>0</v>
      </c>
      <c r="V136" s="92">
        <f t="shared" si="293"/>
        <v>0</v>
      </c>
      <c r="W136" s="13">
        <v>0</v>
      </c>
      <c r="X136" s="93">
        <f t="shared" si="295"/>
        <v>0</v>
      </c>
      <c r="Y136" s="92">
        <f t="shared" si="296"/>
        <v>0</v>
      </c>
      <c r="Z136" s="92">
        <f t="shared" si="297"/>
        <v>0</v>
      </c>
      <c r="AA136" s="15">
        <v>0</v>
      </c>
      <c r="AB136" s="94">
        <f t="shared" si="298"/>
        <v>0</v>
      </c>
      <c r="AC136" s="92">
        <f t="shared" si="299"/>
        <v>0</v>
      </c>
      <c r="AD136" s="92">
        <f t="shared" si="300"/>
        <v>0</v>
      </c>
      <c r="AE136" s="2">
        <v>0</v>
      </c>
      <c r="AF136" s="92">
        <f t="shared" si="301"/>
        <v>0</v>
      </c>
      <c r="AG136" s="92">
        <f t="shared" si="302"/>
        <v>0</v>
      </c>
      <c r="AH136" s="2">
        <v>0</v>
      </c>
      <c r="AI136" s="95">
        <f t="shared" si="303"/>
        <v>0</v>
      </c>
      <c r="AJ136" s="95">
        <f t="shared" si="304"/>
        <v>0</v>
      </c>
      <c r="AK136" s="4">
        <v>0</v>
      </c>
      <c r="AM136" s="4">
        <f t="shared" si="294"/>
        <v>0</v>
      </c>
      <c r="AN136" s="96">
        <f t="shared" si="305"/>
        <v>0</v>
      </c>
      <c r="AO136" s="96">
        <f t="shared" si="306"/>
        <v>0</v>
      </c>
      <c r="AP136" t="s">
        <v>166</v>
      </c>
      <c r="AQ136"/>
      <c r="AR136" s="18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</row>
    <row r="137" spans="1:80" x14ac:dyDescent="0.25">
      <c r="A137" s="20">
        <v>1214</v>
      </c>
      <c r="B137" t="s">
        <v>264</v>
      </c>
      <c r="C137" t="s">
        <v>9</v>
      </c>
      <c r="D137" t="s">
        <v>367</v>
      </c>
      <c r="E137" t="s">
        <v>252</v>
      </c>
      <c r="F137" s="2">
        <v>6137750000</v>
      </c>
      <c r="G137" s="2">
        <v>0</v>
      </c>
      <c r="H137" s="2">
        <v>6137750000</v>
      </c>
      <c r="I137" s="2">
        <v>11841128</v>
      </c>
      <c r="J137" s="2">
        <v>0</v>
      </c>
      <c r="K137" s="2">
        <v>11841128</v>
      </c>
      <c r="L137" s="2">
        <v>9386028</v>
      </c>
      <c r="M137" s="2">
        <v>0</v>
      </c>
      <c r="N137" s="92">
        <f t="shared" si="288"/>
        <v>0</v>
      </c>
      <c r="O137" s="92">
        <f t="shared" si="289"/>
        <v>0</v>
      </c>
      <c r="P137" s="2">
        <v>9386028</v>
      </c>
      <c r="Q137" s="92">
        <f t="shared" si="290"/>
        <v>9386028</v>
      </c>
      <c r="R137" s="92">
        <f t="shared" si="291"/>
        <v>0</v>
      </c>
      <c r="S137" s="15">
        <v>0</v>
      </c>
      <c r="T137" s="2">
        <v>0</v>
      </c>
      <c r="U137" s="92">
        <f t="shared" si="292"/>
        <v>0</v>
      </c>
      <c r="V137" s="92">
        <f t="shared" si="293"/>
        <v>0</v>
      </c>
      <c r="W137" s="13">
        <v>0</v>
      </c>
      <c r="X137" s="93">
        <f t="shared" si="295"/>
        <v>0</v>
      </c>
      <c r="Y137" s="92">
        <f t="shared" si="296"/>
        <v>0</v>
      </c>
      <c r="Z137" s="92">
        <f t="shared" si="297"/>
        <v>0</v>
      </c>
      <c r="AA137" s="15">
        <v>0</v>
      </c>
      <c r="AB137" s="94">
        <f t="shared" si="298"/>
        <v>0</v>
      </c>
      <c r="AC137" s="92">
        <f t="shared" si="299"/>
        <v>0</v>
      </c>
      <c r="AD137" s="92">
        <f t="shared" si="300"/>
        <v>0</v>
      </c>
      <c r="AE137" s="2">
        <v>0</v>
      </c>
      <c r="AF137" s="92">
        <f t="shared" si="301"/>
        <v>0</v>
      </c>
      <c r="AG137" s="92">
        <f t="shared" si="302"/>
        <v>0</v>
      </c>
      <c r="AH137" s="2">
        <v>0</v>
      </c>
      <c r="AI137" s="95">
        <f t="shared" si="303"/>
        <v>0</v>
      </c>
      <c r="AJ137" s="95">
        <f t="shared" si="304"/>
        <v>0</v>
      </c>
      <c r="AK137" s="4">
        <v>0</v>
      </c>
      <c r="AM137" s="4">
        <f t="shared" si="294"/>
        <v>0</v>
      </c>
      <c r="AN137" s="96">
        <f t="shared" si="305"/>
        <v>0</v>
      </c>
      <c r="AO137" s="96">
        <f t="shared" si="306"/>
        <v>0</v>
      </c>
      <c r="AP137" t="s">
        <v>70</v>
      </c>
      <c r="AQ137"/>
      <c r="AR137" s="18"/>
      <c r="AV137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</row>
    <row r="138" spans="1:80" x14ac:dyDescent="0.25">
      <c r="A138" s="20">
        <v>1215</v>
      </c>
      <c r="B138" t="s">
        <v>264</v>
      </c>
      <c r="C138" t="s">
        <v>2</v>
      </c>
      <c r="D138" t="s">
        <v>284</v>
      </c>
      <c r="E138" t="s">
        <v>253</v>
      </c>
      <c r="F138" s="2">
        <v>16124963000</v>
      </c>
      <c r="G138" s="2">
        <v>7978769000</v>
      </c>
      <c r="H138" s="2">
        <v>8146194000</v>
      </c>
      <c r="I138" s="2">
        <v>34205380</v>
      </c>
      <c r="J138" s="2">
        <v>12356447</v>
      </c>
      <c r="K138" s="2">
        <v>21848933</v>
      </c>
      <c r="L138" s="2">
        <v>27755394.800000001</v>
      </c>
      <c r="M138" s="2">
        <v>9164939.4000000004</v>
      </c>
      <c r="N138" s="92">
        <f t="shared" si="288"/>
        <v>9164939.4000000004</v>
      </c>
      <c r="O138" s="92">
        <f t="shared" si="289"/>
        <v>0</v>
      </c>
      <c r="P138" s="2">
        <v>18590455.399999999</v>
      </c>
      <c r="Q138" s="92">
        <f t="shared" si="290"/>
        <v>18590455.399999999</v>
      </c>
      <c r="R138" s="92">
        <f t="shared" si="291"/>
        <v>0</v>
      </c>
      <c r="S138" s="15">
        <v>0.1</v>
      </c>
      <c r="T138" s="2">
        <v>916493.94</v>
      </c>
      <c r="U138" s="92">
        <f t="shared" si="292"/>
        <v>916493.94000000006</v>
      </c>
      <c r="V138" s="92">
        <f t="shared" si="293"/>
        <v>0</v>
      </c>
      <c r="W138" s="13">
        <v>0.1</v>
      </c>
      <c r="X138" s="93">
        <f t="shared" si="295"/>
        <v>0.1</v>
      </c>
      <c r="Y138" s="92">
        <f t="shared" si="296"/>
        <v>0</v>
      </c>
      <c r="Z138" s="92">
        <f t="shared" si="297"/>
        <v>1859045.54</v>
      </c>
      <c r="AA138" s="15">
        <v>0</v>
      </c>
      <c r="AB138" s="94">
        <f t="shared" si="298"/>
        <v>0</v>
      </c>
      <c r="AC138" s="92">
        <f t="shared" si="299"/>
        <v>0</v>
      </c>
      <c r="AD138" s="92">
        <f t="shared" si="300"/>
        <v>0</v>
      </c>
      <c r="AE138" s="2">
        <v>1859045.54</v>
      </c>
      <c r="AF138" s="92">
        <f t="shared" si="301"/>
        <v>1859045.54</v>
      </c>
      <c r="AG138" s="92">
        <f t="shared" si="302"/>
        <v>0</v>
      </c>
      <c r="AH138" s="2">
        <v>2000000</v>
      </c>
      <c r="AI138" s="95">
        <f t="shared" si="303"/>
        <v>2000000</v>
      </c>
      <c r="AJ138" s="95">
        <f t="shared" si="304"/>
        <v>0</v>
      </c>
      <c r="AK138" s="4">
        <v>4775539.4800000004</v>
      </c>
      <c r="AM138" s="4">
        <f t="shared" si="294"/>
        <v>4775539.4800000004</v>
      </c>
      <c r="AN138" s="96">
        <f t="shared" si="305"/>
        <v>4775539.4800000004</v>
      </c>
      <c r="AO138" s="96">
        <f t="shared" si="306"/>
        <v>0</v>
      </c>
      <c r="AP138" t="s">
        <v>87</v>
      </c>
      <c r="AQ138"/>
      <c r="AR138" s="1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</row>
    <row r="139" spans="1:80" x14ac:dyDescent="0.25">
      <c r="A139" s="20">
        <v>1219</v>
      </c>
      <c r="B139" t="s">
        <v>263</v>
      </c>
      <c r="C139" t="s">
        <v>2</v>
      </c>
      <c r="D139" t="s">
        <v>283</v>
      </c>
      <c r="E139" t="s">
        <v>255</v>
      </c>
      <c r="F139" s="2">
        <v>2524921000</v>
      </c>
      <c r="G139" s="2">
        <v>0</v>
      </c>
      <c r="H139" s="2">
        <v>2524921000</v>
      </c>
      <c r="I139" s="2">
        <v>3887224</v>
      </c>
      <c r="J139" s="2">
        <v>0</v>
      </c>
      <c r="K139" s="2">
        <v>3887224</v>
      </c>
      <c r="L139" s="2">
        <v>2877255.6</v>
      </c>
      <c r="M139" s="2">
        <v>0</v>
      </c>
      <c r="N139" s="92">
        <f t="shared" si="288"/>
        <v>0</v>
      </c>
      <c r="O139" s="92">
        <f t="shared" si="289"/>
        <v>0</v>
      </c>
      <c r="P139" s="2">
        <v>2877255.6</v>
      </c>
      <c r="Q139" s="92">
        <f t="shared" si="290"/>
        <v>2877255.6</v>
      </c>
      <c r="R139" s="92">
        <f t="shared" si="291"/>
        <v>0</v>
      </c>
      <c r="S139" s="15">
        <v>0.1</v>
      </c>
      <c r="T139" s="2">
        <v>0</v>
      </c>
      <c r="U139" s="92">
        <f t="shared" si="292"/>
        <v>0</v>
      </c>
      <c r="V139" s="92">
        <f t="shared" si="293"/>
        <v>0</v>
      </c>
      <c r="W139" s="13">
        <v>0.3</v>
      </c>
      <c r="X139" s="13"/>
      <c r="Y139" s="13"/>
      <c r="Z139" s="97">
        <f>IF(L139&lt;150000000,P139,IF(AND(L139&gt;150000000,P139&gt;150000000),150000000,P139))*30%</f>
        <v>863176.68</v>
      </c>
      <c r="AA139" s="15">
        <v>0</v>
      </c>
      <c r="AB139" s="98">
        <f t="shared" si="298"/>
        <v>0</v>
      </c>
      <c r="AC139" s="97">
        <f t="shared" si="299"/>
        <v>0</v>
      </c>
      <c r="AD139" s="97">
        <f t="shared" si="300"/>
        <v>0</v>
      </c>
      <c r="AE139" s="2">
        <v>863176.68</v>
      </c>
      <c r="AF139" s="97">
        <f t="shared" si="301"/>
        <v>863176.68</v>
      </c>
      <c r="AG139" s="97">
        <f t="shared" si="302"/>
        <v>0</v>
      </c>
      <c r="AH139" s="2">
        <v>0</v>
      </c>
      <c r="AI139" s="2"/>
      <c r="AJ139" s="2"/>
      <c r="AK139" s="4">
        <v>863176.68</v>
      </c>
      <c r="AM139" s="4">
        <f t="shared" si="294"/>
        <v>863176.68</v>
      </c>
      <c r="AN139" s="96">
        <f t="shared" si="305"/>
        <v>863176.68</v>
      </c>
      <c r="AO139" s="96">
        <f t="shared" si="306"/>
        <v>0</v>
      </c>
      <c r="AP139" t="s">
        <v>95</v>
      </c>
      <c r="AQ139"/>
      <c r="AR139" s="18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</row>
    <row r="140" spans="1:80" x14ac:dyDescent="0.25">
      <c r="A140" s="20">
        <v>1220</v>
      </c>
      <c r="B140" t="s">
        <v>264</v>
      </c>
      <c r="C140" t="s">
        <v>2</v>
      </c>
      <c r="D140" t="s">
        <v>538</v>
      </c>
      <c r="E140" t="s">
        <v>176</v>
      </c>
      <c r="F140" s="2">
        <v>201925200</v>
      </c>
      <c r="G140" s="2">
        <v>205200</v>
      </c>
      <c r="H140" s="2">
        <v>201720000</v>
      </c>
      <c r="I140" s="2">
        <v>706738</v>
      </c>
      <c r="J140" s="2">
        <v>718</v>
      </c>
      <c r="K140" s="2">
        <v>706020</v>
      </c>
      <c r="L140" s="2">
        <v>625967.92000000004</v>
      </c>
      <c r="M140" s="2">
        <v>635.91999999999996</v>
      </c>
      <c r="N140" s="92">
        <f t="shared" si="288"/>
        <v>635.91999999999996</v>
      </c>
      <c r="O140" s="92">
        <f t="shared" si="289"/>
        <v>0</v>
      </c>
      <c r="P140" s="2">
        <v>625332</v>
      </c>
      <c r="Q140" s="92">
        <f t="shared" si="290"/>
        <v>625332</v>
      </c>
      <c r="R140" s="92">
        <f t="shared" si="291"/>
        <v>0</v>
      </c>
      <c r="S140" s="15">
        <v>0</v>
      </c>
      <c r="T140" s="2">
        <v>0</v>
      </c>
      <c r="U140" s="92">
        <f t="shared" si="292"/>
        <v>0</v>
      </c>
      <c r="V140" s="92">
        <f t="shared" si="293"/>
        <v>0</v>
      </c>
      <c r="W140" s="13">
        <v>0</v>
      </c>
      <c r="X140" s="93">
        <f t="shared" ref="X140" si="307">IF(L140&lt;15000000,0%,IF(AND(15000000&lt;=L140,L140&lt;30000000),10%,IF(AND(30000000&lt;=L140,L140&lt;60000000),15%,IF(AND(60000000&lt;=L140,L140&lt;100000000),20%,25%))))</f>
        <v>0</v>
      </c>
      <c r="Y140" s="92">
        <f t="shared" ref="Y140" si="308">+X140-W140</f>
        <v>0</v>
      </c>
      <c r="Z140" s="92">
        <f t="shared" ref="Z140" si="309">IF(L140&lt;150000000,P140,IF(AND(L140&gt;150000000,P140&gt;150000000),150000000,P140))*X140</f>
        <v>0</v>
      </c>
      <c r="AA140" s="15">
        <v>0</v>
      </c>
      <c r="AB140" s="94">
        <f t="shared" ref="AB140:AB141" si="310">IF(L140&lt;150000000,0%,IF(AND(150000000&lt;=L140,L140&lt;230000000),40%,IF(AND(230000000&lt;=L140,L140&lt;300000000),45%,50%)))</f>
        <v>0</v>
      </c>
      <c r="AC140" s="92">
        <f t="shared" ref="AC140:AC141" si="311">+AB140-AA140</f>
        <v>0</v>
      </c>
      <c r="AD140" s="92">
        <f t="shared" ref="AD140:AD141" si="312">IF(P140-150000000&lt;0,0,(P140-150000000))*AB140</f>
        <v>0</v>
      </c>
      <c r="AE140" s="2">
        <v>0</v>
      </c>
      <c r="AF140" s="92">
        <f t="shared" ref="AF140:AF141" si="313">+AD140+Z140</f>
        <v>0</v>
      </c>
      <c r="AG140" s="92">
        <f t="shared" ref="AG140:AG141" si="314">+AF140-AE140</f>
        <v>0</v>
      </c>
      <c r="AH140" s="2">
        <v>0</v>
      </c>
      <c r="AI140" s="95">
        <f t="shared" ref="AI140" si="315">IF(L140&lt;15000000,0,IF(AND(15000000&lt;=L140,L140&lt;20000000),1000000,IF(AND(20000000&lt;=L140,L140&lt;30000000),2000000,IF(AND(30000000&lt;=L140,L140&lt;60000000),3000000,IF(AND(60000000&lt;=L140,L140&lt;100000000),4000000,IF(AND(100000000&lt;=L140,L140&lt;150000000),5000000,IF(AND(150000000&lt;=L140,L140&lt;230000000),6000000,7000000)))))))</f>
        <v>0</v>
      </c>
      <c r="AJ140" s="95">
        <f t="shared" ref="AJ140" si="316">+AI140-AH140</f>
        <v>0</v>
      </c>
      <c r="AK140" s="4">
        <v>0</v>
      </c>
      <c r="AM140" s="4">
        <f t="shared" si="294"/>
        <v>0</v>
      </c>
      <c r="AN140" s="96">
        <f t="shared" ref="AN140:AN141" si="317">SUM(AL140,AI140,AF140,U140)</f>
        <v>0</v>
      </c>
      <c r="AO140" s="96">
        <f t="shared" ref="AO140:AO141" si="318">+AN140-AM140</f>
        <v>0</v>
      </c>
      <c r="AP140" t="s">
        <v>107</v>
      </c>
      <c r="AQ140"/>
      <c r="AR140" s="18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</row>
    <row r="141" spans="1:80" x14ac:dyDescent="0.25">
      <c r="A141" s="20">
        <v>1224</v>
      </c>
      <c r="B141" t="s">
        <v>263</v>
      </c>
      <c r="C141" t="s">
        <v>9</v>
      </c>
      <c r="D141" t="s">
        <v>27</v>
      </c>
      <c r="E141" t="s">
        <v>256</v>
      </c>
      <c r="F141" s="2">
        <v>112250000</v>
      </c>
      <c r="G141" s="2">
        <v>0</v>
      </c>
      <c r="H141" s="2">
        <v>112250000</v>
      </c>
      <c r="I141" s="2">
        <v>392875</v>
      </c>
      <c r="J141" s="2">
        <v>0</v>
      </c>
      <c r="K141" s="2">
        <v>392875</v>
      </c>
      <c r="L141" s="2">
        <v>347975</v>
      </c>
      <c r="M141" s="2">
        <v>0</v>
      </c>
      <c r="N141" s="92">
        <f t="shared" si="288"/>
        <v>0</v>
      </c>
      <c r="O141" s="92">
        <f t="shared" si="289"/>
        <v>0</v>
      </c>
      <c r="P141" s="2">
        <v>347975</v>
      </c>
      <c r="Q141" s="92">
        <f t="shared" si="290"/>
        <v>347975</v>
      </c>
      <c r="R141" s="92">
        <f t="shared" si="291"/>
        <v>0</v>
      </c>
      <c r="S141" s="15">
        <v>0.1</v>
      </c>
      <c r="T141" s="2">
        <v>0</v>
      </c>
      <c r="U141" s="92">
        <f t="shared" si="292"/>
        <v>0</v>
      </c>
      <c r="V141" s="92">
        <f t="shared" si="293"/>
        <v>0</v>
      </c>
      <c r="W141" s="13">
        <v>0.3</v>
      </c>
      <c r="X141" s="13"/>
      <c r="Y141" s="13"/>
      <c r="Z141" s="97">
        <f>IF(L141&lt;150000000,P141,IF(AND(L141&gt;150000000,P141&gt;150000000),150000000,P141))*30%</f>
        <v>104392.5</v>
      </c>
      <c r="AA141" s="15">
        <v>0</v>
      </c>
      <c r="AB141" s="98">
        <f t="shared" si="310"/>
        <v>0</v>
      </c>
      <c r="AC141" s="97">
        <f t="shared" si="311"/>
        <v>0</v>
      </c>
      <c r="AD141" s="97">
        <f t="shared" si="312"/>
        <v>0</v>
      </c>
      <c r="AE141" s="2">
        <v>104392.5</v>
      </c>
      <c r="AF141" s="97">
        <f t="shared" si="313"/>
        <v>104392.5</v>
      </c>
      <c r="AG141" s="97">
        <f t="shared" si="314"/>
        <v>0</v>
      </c>
      <c r="AH141" s="2">
        <v>0</v>
      </c>
      <c r="AI141" s="2"/>
      <c r="AJ141" s="2"/>
      <c r="AK141" s="4">
        <v>104392.5</v>
      </c>
      <c r="AM141" s="4">
        <f t="shared" si="294"/>
        <v>104392.5</v>
      </c>
      <c r="AN141" s="96">
        <f t="shared" si="317"/>
        <v>104392.5</v>
      </c>
      <c r="AO141" s="96">
        <f t="shared" si="318"/>
        <v>0</v>
      </c>
      <c r="AP141" t="s">
        <v>32</v>
      </c>
      <c r="AQ141"/>
      <c r="AR141" s="18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</row>
    <row r="142" spans="1:80" x14ac:dyDescent="0.25">
      <c r="A142" s="20">
        <v>1225</v>
      </c>
      <c r="B142" t="s">
        <v>264</v>
      </c>
      <c r="C142" t="s">
        <v>9</v>
      </c>
      <c r="D142" t="s">
        <v>367</v>
      </c>
      <c r="E142" t="s">
        <v>257</v>
      </c>
      <c r="F142" s="2">
        <v>12297102000</v>
      </c>
      <c r="G142" s="2">
        <v>0</v>
      </c>
      <c r="H142" s="2">
        <v>12297102000</v>
      </c>
      <c r="I142" s="2">
        <v>30547511</v>
      </c>
      <c r="J142" s="2">
        <v>0</v>
      </c>
      <c r="K142" s="2">
        <v>30547511</v>
      </c>
      <c r="L142" s="2">
        <v>25628670.199999999</v>
      </c>
      <c r="M142" s="2">
        <v>0</v>
      </c>
      <c r="N142" s="92">
        <f t="shared" si="288"/>
        <v>0</v>
      </c>
      <c r="O142" s="92">
        <f t="shared" si="289"/>
        <v>0</v>
      </c>
      <c r="P142" s="2">
        <v>25628670.199999999</v>
      </c>
      <c r="Q142" s="92">
        <f t="shared" si="290"/>
        <v>25628670.199999999</v>
      </c>
      <c r="R142" s="92">
        <f t="shared" si="291"/>
        <v>0</v>
      </c>
      <c r="S142" s="15">
        <v>0.1</v>
      </c>
      <c r="T142" s="2">
        <v>0</v>
      </c>
      <c r="U142" s="92">
        <f t="shared" si="292"/>
        <v>0</v>
      </c>
      <c r="V142" s="92">
        <f t="shared" si="293"/>
        <v>0</v>
      </c>
      <c r="W142" s="13">
        <v>0.1</v>
      </c>
      <c r="X142" s="93">
        <f t="shared" ref="X142:X148" si="319">IF(L142&lt;15000000,0%,IF(AND(15000000&lt;=L142,L142&lt;30000000),10%,IF(AND(30000000&lt;=L142,L142&lt;60000000),15%,IF(AND(60000000&lt;=L142,L142&lt;100000000),20%,25%))))</f>
        <v>0.1</v>
      </c>
      <c r="Y142" s="92">
        <f t="shared" ref="Y142:Y148" si="320">+X142-W142</f>
        <v>0</v>
      </c>
      <c r="Z142" s="92">
        <f t="shared" ref="Z142:Z148" si="321">IF(L142&lt;150000000,P142,IF(AND(L142&gt;150000000,P142&gt;150000000),150000000,P142))*X142</f>
        <v>2562867.02</v>
      </c>
      <c r="AA142" s="15">
        <v>0</v>
      </c>
      <c r="AB142" s="94">
        <f t="shared" ref="AB142:AB149" si="322">IF(L142&lt;150000000,0%,IF(AND(150000000&lt;=L142,L142&lt;230000000),40%,IF(AND(230000000&lt;=L142,L142&lt;300000000),45%,50%)))</f>
        <v>0</v>
      </c>
      <c r="AC142" s="92">
        <f t="shared" ref="AC142:AC149" si="323">+AB142-AA142</f>
        <v>0</v>
      </c>
      <c r="AD142" s="92">
        <f t="shared" ref="AD142:AD149" si="324">IF(P142-150000000&lt;0,0,(P142-150000000))*AB142</f>
        <v>0</v>
      </c>
      <c r="AE142" s="2">
        <v>2562867.02</v>
      </c>
      <c r="AF142" s="92">
        <f t="shared" ref="AF142:AF149" si="325">+AD142+Z142</f>
        <v>2562867.02</v>
      </c>
      <c r="AG142" s="92">
        <f t="shared" ref="AG142:AG149" si="326">+AF142-AE142</f>
        <v>0</v>
      </c>
      <c r="AH142" s="2">
        <v>2000000</v>
      </c>
      <c r="AI142" s="95">
        <f t="shared" ref="AI142:AI148" si="327">IF(L142&lt;15000000,0,IF(AND(15000000&lt;=L142,L142&lt;20000000),1000000,IF(AND(20000000&lt;=L142,L142&lt;30000000),2000000,IF(AND(30000000&lt;=L142,L142&lt;60000000),3000000,IF(AND(60000000&lt;=L142,L142&lt;100000000),4000000,IF(AND(100000000&lt;=L142,L142&lt;150000000),5000000,IF(AND(150000000&lt;=L142,L142&lt;230000000),6000000,7000000)))))))</f>
        <v>2000000</v>
      </c>
      <c r="AJ142" s="95">
        <f t="shared" ref="AJ142:AJ148" si="328">+AI142-AH142</f>
        <v>0</v>
      </c>
      <c r="AK142" s="4">
        <v>4562867.0199999996</v>
      </c>
      <c r="AM142" s="4">
        <f t="shared" si="294"/>
        <v>4562867.0199999996</v>
      </c>
      <c r="AN142" s="96">
        <f t="shared" ref="AN142:AN149" si="329">SUM(AL142,AI142,AF142,U142)</f>
        <v>4562867.0199999996</v>
      </c>
      <c r="AO142" s="96">
        <f t="shared" ref="AO142:AO149" si="330">+AN142-AM142</f>
        <v>0</v>
      </c>
      <c r="AP142" t="s">
        <v>62</v>
      </c>
      <c r="AQ142"/>
      <c r="AR142" s="18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</row>
    <row r="143" spans="1:80" x14ac:dyDescent="0.25">
      <c r="A143" s="20">
        <v>1226</v>
      </c>
      <c r="B143" t="s">
        <v>264</v>
      </c>
      <c r="C143" t="s">
        <v>9</v>
      </c>
      <c r="D143" t="s">
        <v>367</v>
      </c>
      <c r="E143" t="s">
        <v>258</v>
      </c>
      <c r="F143" s="2">
        <v>14203203400</v>
      </c>
      <c r="G143" s="2">
        <v>0</v>
      </c>
      <c r="H143" s="2">
        <v>14203203400</v>
      </c>
      <c r="I143" s="2">
        <v>36396370</v>
      </c>
      <c r="J143" s="2">
        <v>0</v>
      </c>
      <c r="K143" s="2">
        <v>36396370</v>
      </c>
      <c r="L143" s="2">
        <v>30715088.640000001</v>
      </c>
      <c r="M143" s="2">
        <v>0</v>
      </c>
      <c r="N143" s="92">
        <f t="shared" si="288"/>
        <v>0</v>
      </c>
      <c r="O143" s="92">
        <f t="shared" si="289"/>
        <v>0</v>
      </c>
      <c r="P143" s="2">
        <v>30715088.640000001</v>
      </c>
      <c r="Q143" s="92">
        <f t="shared" si="290"/>
        <v>30715088.640000001</v>
      </c>
      <c r="R143" s="92">
        <f t="shared" si="291"/>
        <v>0</v>
      </c>
      <c r="S143" s="15">
        <v>0.1</v>
      </c>
      <c r="T143" s="2">
        <v>0</v>
      </c>
      <c r="U143" s="92">
        <f t="shared" si="292"/>
        <v>0</v>
      </c>
      <c r="V143" s="92">
        <f t="shared" si="293"/>
        <v>0</v>
      </c>
      <c r="W143" s="13">
        <v>0.15</v>
      </c>
      <c r="X143" s="93">
        <f t="shared" si="319"/>
        <v>0.15</v>
      </c>
      <c r="Y143" s="92">
        <f t="shared" si="320"/>
        <v>0</v>
      </c>
      <c r="Z143" s="92">
        <f t="shared" si="321"/>
        <v>4607263.2960000001</v>
      </c>
      <c r="AA143" s="15">
        <v>0</v>
      </c>
      <c r="AB143" s="94">
        <f t="shared" si="322"/>
        <v>0</v>
      </c>
      <c r="AC143" s="92">
        <f t="shared" si="323"/>
        <v>0</v>
      </c>
      <c r="AD143" s="92">
        <f t="shared" si="324"/>
        <v>0</v>
      </c>
      <c r="AE143" s="2">
        <v>4607263.2960000001</v>
      </c>
      <c r="AF143" s="92">
        <f t="shared" si="325"/>
        <v>4607263.2960000001</v>
      </c>
      <c r="AG143" s="92">
        <f t="shared" si="326"/>
        <v>0</v>
      </c>
      <c r="AH143" s="2">
        <v>3000000</v>
      </c>
      <c r="AI143" s="95">
        <f t="shared" si="327"/>
        <v>3000000</v>
      </c>
      <c r="AJ143" s="95">
        <f t="shared" si="328"/>
        <v>0</v>
      </c>
      <c r="AK143" s="4">
        <v>7607263.2960000001</v>
      </c>
      <c r="AM143" s="4">
        <f t="shared" si="294"/>
        <v>7607263.2960000001</v>
      </c>
      <c r="AN143" s="96">
        <f t="shared" si="329"/>
        <v>7607263.2960000001</v>
      </c>
      <c r="AO143" s="96">
        <f t="shared" si="330"/>
        <v>0</v>
      </c>
      <c r="AP143" t="s">
        <v>189</v>
      </c>
      <c r="AQ143"/>
      <c r="AR143" s="18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</row>
    <row r="144" spans="1:80" x14ac:dyDescent="0.25">
      <c r="A144" s="20">
        <v>1227</v>
      </c>
      <c r="B144" t="s">
        <v>264</v>
      </c>
      <c r="C144" t="s">
        <v>2</v>
      </c>
      <c r="D144" t="s">
        <v>8</v>
      </c>
      <c r="E144" t="s">
        <v>259</v>
      </c>
      <c r="F144" s="2">
        <v>4902146000</v>
      </c>
      <c r="G144" s="2">
        <v>0</v>
      </c>
      <c r="H144" s="2">
        <v>4902146000</v>
      </c>
      <c r="I144" s="2">
        <v>11942433</v>
      </c>
      <c r="J144" s="2">
        <v>0</v>
      </c>
      <c r="K144" s="2">
        <v>11942433</v>
      </c>
      <c r="L144" s="2">
        <v>9981574.5999999996</v>
      </c>
      <c r="M144" s="2">
        <v>0</v>
      </c>
      <c r="N144" s="92">
        <f t="shared" si="288"/>
        <v>0</v>
      </c>
      <c r="O144" s="92">
        <f t="shared" si="289"/>
        <v>0</v>
      </c>
      <c r="P144" s="2">
        <v>9981574.5999999996</v>
      </c>
      <c r="Q144" s="92">
        <f t="shared" si="290"/>
        <v>9981574.5999999996</v>
      </c>
      <c r="R144" s="92">
        <f t="shared" si="291"/>
        <v>0</v>
      </c>
      <c r="S144" s="15">
        <v>0</v>
      </c>
      <c r="T144" s="2">
        <v>0</v>
      </c>
      <c r="U144" s="92">
        <f t="shared" si="292"/>
        <v>0</v>
      </c>
      <c r="V144" s="92">
        <f t="shared" si="293"/>
        <v>0</v>
      </c>
      <c r="W144" s="13">
        <v>0</v>
      </c>
      <c r="X144" s="93">
        <f t="shared" si="319"/>
        <v>0</v>
      </c>
      <c r="Y144" s="92">
        <f t="shared" si="320"/>
        <v>0</v>
      </c>
      <c r="Z144" s="92">
        <f t="shared" si="321"/>
        <v>0</v>
      </c>
      <c r="AA144" s="15">
        <v>0</v>
      </c>
      <c r="AB144" s="94">
        <f t="shared" si="322"/>
        <v>0</v>
      </c>
      <c r="AC144" s="92">
        <f t="shared" si="323"/>
        <v>0</v>
      </c>
      <c r="AD144" s="92">
        <f t="shared" si="324"/>
        <v>0</v>
      </c>
      <c r="AE144" s="2">
        <v>0</v>
      </c>
      <c r="AF144" s="92">
        <f t="shared" si="325"/>
        <v>0</v>
      </c>
      <c r="AG144" s="92">
        <f t="shared" si="326"/>
        <v>0</v>
      </c>
      <c r="AH144" s="2">
        <v>0</v>
      </c>
      <c r="AI144" s="95">
        <f t="shared" si="327"/>
        <v>0</v>
      </c>
      <c r="AJ144" s="95">
        <f t="shared" si="328"/>
        <v>0</v>
      </c>
      <c r="AK144" s="4">
        <v>0</v>
      </c>
      <c r="AM144" s="4">
        <f t="shared" si="294"/>
        <v>0</v>
      </c>
      <c r="AN144" s="96">
        <f t="shared" si="329"/>
        <v>0</v>
      </c>
      <c r="AO144" s="96">
        <f t="shared" si="330"/>
        <v>0</v>
      </c>
      <c r="AP144" t="s">
        <v>42</v>
      </c>
      <c r="AQ144"/>
      <c r="AR144" s="18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</row>
    <row r="145" spans="1:80" x14ac:dyDescent="0.25">
      <c r="A145" s="20">
        <v>1230</v>
      </c>
      <c r="B145" t="s">
        <v>264</v>
      </c>
      <c r="C145" t="s">
        <v>2</v>
      </c>
      <c r="D145" t="s">
        <v>8</v>
      </c>
      <c r="E145" t="s">
        <v>47</v>
      </c>
      <c r="F145" s="2">
        <v>19893617000</v>
      </c>
      <c r="G145" s="2">
        <v>5819000</v>
      </c>
      <c r="H145" s="2">
        <v>19887798000</v>
      </c>
      <c r="I145" s="2">
        <v>39234476</v>
      </c>
      <c r="J145" s="2">
        <v>20367</v>
      </c>
      <c r="K145" s="2">
        <v>39214109</v>
      </c>
      <c r="L145" s="2">
        <v>31277029.199999999</v>
      </c>
      <c r="M145" s="2">
        <v>18039.400000000001</v>
      </c>
      <c r="N145" s="92">
        <f t="shared" si="288"/>
        <v>18039.400000000001</v>
      </c>
      <c r="O145" s="92">
        <f t="shared" si="289"/>
        <v>0</v>
      </c>
      <c r="P145" s="2">
        <v>31258989.800000001</v>
      </c>
      <c r="Q145" s="92">
        <f t="shared" si="290"/>
        <v>31258989.800000001</v>
      </c>
      <c r="R145" s="92">
        <f t="shared" si="291"/>
        <v>0</v>
      </c>
      <c r="S145" s="15">
        <v>0.1</v>
      </c>
      <c r="T145" s="2">
        <v>1803.94</v>
      </c>
      <c r="U145" s="92">
        <f t="shared" si="292"/>
        <v>1803.9400000000003</v>
      </c>
      <c r="V145" s="92">
        <f t="shared" si="293"/>
        <v>0</v>
      </c>
      <c r="W145" s="13">
        <v>0.15</v>
      </c>
      <c r="X145" s="93">
        <f t="shared" si="319"/>
        <v>0.15</v>
      </c>
      <c r="Y145" s="92">
        <f t="shared" si="320"/>
        <v>0</v>
      </c>
      <c r="Z145" s="92">
        <f t="shared" si="321"/>
        <v>4688848.47</v>
      </c>
      <c r="AA145" s="15">
        <v>0</v>
      </c>
      <c r="AB145" s="94">
        <f t="shared" si="322"/>
        <v>0</v>
      </c>
      <c r="AC145" s="92">
        <f t="shared" si="323"/>
        <v>0</v>
      </c>
      <c r="AD145" s="92">
        <f t="shared" si="324"/>
        <v>0</v>
      </c>
      <c r="AE145" s="2">
        <v>4688848.47</v>
      </c>
      <c r="AF145" s="92">
        <f t="shared" si="325"/>
        <v>4688848.47</v>
      </c>
      <c r="AG145" s="92">
        <f t="shared" si="326"/>
        <v>0</v>
      </c>
      <c r="AH145" s="2">
        <v>3000000</v>
      </c>
      <c r="AI145" s="95">
        <f t="shared" si="327"/>
        <v>3000000</v>
      </c>
      <c r="AJ145" s="95">
        <f t="shared" si="328"/>
        <v>0</v>
      </c>
      <c r="AK145" s="4">
        <v>7690652.4100000001</v>
      </c>
      <c r="AM145" s="4">
        <f t="shared" si="294"/>
        <v>7690652.4100000001</v>
      </c>
      <c r="AN145" s="96">
        <f t="shared" si="329"/>
        <v>7690652.4100000001</v>
      </c>
      <c r="AO145" s="96">
        <f t="shared" si="330"/>
        <v>0</v>
      </c>
      <c r="AP145" t="s">
        <v>50</v>
      </c>
      <c r="AQ145"/>
      <c r="AR145" s="18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</row>
    <row r="146" spans="1:80" x14ac:dyDescent="0.25">
      <c r="A146" s="20">
        <v>1231</v>
      </c>
      <c r="B146" t="s">
        <v>264</v>
      </c>
      <c r="C146" t="s">
        <v>2</v>
      </c>
      <c r="D146" t="s">
        <v>8</v>
      </c>
      <c r="E146" t="s">
        <v>260</v>
      </c>
      <c r="F146" s="2">
        <v>16766046000</v>
      </c>
      <c r="G146" s="2">
        <v>2352825000</v>
      </c>
      <c r="H146" s="2">
        <v>14413221000</v>
      </c>
      <c r="I146" s="2">
        <v>33900285</v>
      </c>
      <c r="J146" s="2">
        <v>5836302</v>
      </c>
      <c r="K146" s="2">
        <v>28063983</v>
      </c>
      <c r="L146" s="2">
        <v>27193866.600000001</v>
      </c>
      <c r="M146" s="2">
        <v>4895172</v>
      </c>
      <c r="N146" s="92">
        <f t="shared" si="288"/>
        <v>4895172</v>
      </c>
      <c r="O146" s="92">
        <f t="shared" si="289"/>
        <v>0</v>
      </c>
      <c r="P146" s="2">
        <v>22298694.600000001</v>
      </c>
      <c r="Q146" s="92">
        <f t="shared" si="290"/>
        <v>22298694.600000001</v>
      </c>
      <c r="R146" s="92">
        <f t="shared" si="291"/>
        <v>0</v>
      </c>
      <c r="S146" s="15">
        <v>0.1</v>
      </c>
      <c r="T146" s="2">
        <v>489517.2</v>
      </c>
      <c r="U146" s="92">
        <f t="shared" si="292"/>
        <v>489517.2</v>
      </c>
      <c r="V146" s="92">
        <f t="shared" si="293"/>
        <v>0</v>
      </c>
      <c r="W146" s="13">
        <v>0.1</v>
      </c>
      <c r="X146" s="93">
        <f t="shared" si="319"/>
        <v>0.1</v>
      </c>
      <c r="Y146" s="92">
        <f t="shared" si="320"/>
        <v>0</v>
      </c>
      <c r="Z146" s="92">
        <f t="shared" si="321"/>
        <v>2229869.4600000004</v>
      </c>
      <c r="AA146" s="15">
        <v>0</v>
      </c>
      <c r="AB146" s="94">
        <f t="shared" si="322"/>
        <v>0</v>
      </c>
      <c r="AC146" s="92">
        <f t="shared" si="323"/>
        <v>0</v>
      </c>
      <c r="AD146" s="92">
        <f t="shared" si="324"/>
        <v>0</v>
      </c>
      <c r="AE146" s="2">
        <v>2229869.46</v>
      </c>
      <c r="AF146" s="92">
        <f t="shared" si="325"/>
        <v>2229869.4600000004</v>
      </c>
      <c r="AG146" s="92">
        <f t="shared" si="326"/>
        <v>0</v>
      </c>
      <c r="AH146" s="2">
        <v>2000000</v>
      </c>
      <c r="AI146" s="95">
        <f t="shared" si="327"/>
        <v>2000000</v>
      </c>
      <c r="AJ146" s="95">
        <f t="shared" si="328"/>
        <v>0</v>
      </c>
      <c r="AK146" s="4">
        <v>4719386.66</v>
      </c>
      <c r="AM146" s="4">
        <f t="shared" si="294"/>
        <v>4719386.66</v>
      </c>
      <c r="AN146" s="96">
        <f t="shared" si="329"/>
        <v>4719386.6600000011</v>
      </c>
      <c r="AO146" s="96">
        <f t="shared" si="330"/>
        <v>0</v>
      </c>
      <c r="AP146" t="s">
        <v>50</v>
      </c>
      <c r="AQ146"/>
      <c r="AR146" s="18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</row>
    <row r="147" spans="1:80" x14ac:dyDescent="0.25">
      <c r="A147" s="20">
        <v>1232</v>
      </c>
      <c r="B147" t="s">
        <v>264</v>
      </c>
      <c r="C147" t="s">
        <v>2</v>
      </c>
      <c r="D147" t="s">
        <v>4</v>
      </c>
      <c r="E147" t="s">
        <v>261</v>
      </c>
      <c r="F147" s="2">
        <v>37899704000</v>
      </c>
      <c r="G147" s="2">
        <v>12920000</v>
      </c>
      <c r="H147" s="2">
        <v>37886784000</v>
      </c>
      <c r="I147" s="2">
        <v>62960231</v>
      </c>
      <c r="J147" s="2">
        <v>45220</v>
      </c>
      <c r="K147" s="2">
        <v>62915011</v>
      </c>
      <c r="L147" s="2">
        <v>47800349.399999999</v>
      </c>
      <c r="M147" s="2">
        <v>40052</v>
      </c>
      <c r="N147" s="92">
        <f t="shared" si="288"/>
        <v>40052</v>
      </c>
      <c r="O147" s="92">
        <f t="shared" si="289"/>
        <v>0</v>
      </c>
      <c r="P147" s="2">
        <v>47760297.399999999</v>
      </c>
      <c r="Q147" s="92">
        <f t="shared" si="290"/>
        <v>47760297.399999999</v>
      </c>
      <c r="R147" s="92">
        <f t="shared" si="291"/>
        <v>0</v>
      </c>
      <c r="S147" s="15">
        <v>0.1</v>
      </c>
      <c r="T147" s="2">
        <v>4005.2</v>
      </c>
      <c r="U147" s="92">
        <f t="shared" si="292"/>
        <v>4005.2000000000003</v>
      </c>
      <c r="V147" s="92">
        <f t="shared" si="293"/>
        <v>0</v>
      </c>
      <c r="W147" s="13">
        <v>0.15</v>
      </c>
      <c r="X147" s="93">
        <f t="shared" si="319"/>
        <v>0.15</v>
      </c>
      <c r="Y147" s="92">
        <f t="shared" si="320"/>
        <v>0</v>
      </c>
      <c r="Z147" s="92">
        <f t="shared" si="321"/>
        <v>7164044.6099999994</v>
      </c>
      <c r="AA147" s="15">
        <v>0</v>
      </c>
      <c r="AB147" s="94">
        <f t="shared" si="322"/>
        <v>0</v>
      </c>
      <c r="AC147" s="92">
        <f t="shared" si="323"/>
        <v>0</v>
      </c>
      <c r="AD147" s="92">
        <f t="shared" si="324"/>
        <v>0</v>
      </c>
      <c r="AE147" s="2">
        <v>7164044.6100000003</v>
      </c>
      <c r="AF147" s="92">
        <f t="shared" si="325"/>
        <v>7164044.6099999994</v>
      </c>
      <c r="AG147" s="92">
        <f t="shared" si="326"/>
        <v>0</v>
      </c>
      <c r="AH147" s="2">
        <v>3000000</v>
      </c>
      <c r="AI147" s="95">
        <f t="shared" si="327"/>
        <v>3000000</v>
      </c>
      <c r="AJ147" s="95">
        <f t="shared" si="328"/>
        <v>0</v>
      </c>
      <c r="AK147" s="4">
        <v>10168049.810000001</v>
      </c>
      <c r="AM147" s="4">
        <f t="shared" si="294"/>
        <v>10168049.810000001</v>
      </c>
      <c r="AN147" s="96">
        <f t="shared" si="329"/>
        <v>10168049.809999999</v>
      </c>
      <c r="AO147" s="96">
        <f t="shared" si="330"/>
        <v>0</v>
      </c>
      <c r="AP147" t="s">
        <v>6</v>
      </c>
      <c r="AQ147"/>
      <c r="AR147" s="18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</row>
    <row r="148" spans="1:80" x14ac:dyDescent="0.25">
      <c r="A148" s="20">
        <v>1235</v>
      </c>
      <c r="B148" t="s">
        <v>264</v>
      </c>
      <c r="C148" t="s">
        <v>2</v>
      </c>
      <c r="D148" t="s">
        <v>284</v>
      </c>
      <c r="E148" t="s">
        <v>262</v>
      </c>
      <c r="F148" s="2">
        <v>6118711000</v>
      </c>
      <c r="G148" s="2">
        <v>360425000</v>
      </c>
      <c r="H148" s="2">
        <v>5758286000</v>
      </c>
      <c r="I148" s="2">
        <v>14886999</v>
      </c>
      <c r="J148" s="2">
        <v>1205088</v>
      </c>
      <c r="K148" s="2">
        <v>13681911</v>
      </c>
      <c r="L148" s="2">
        <v>12439514.6</v>
      </c>
      <c r="M148" s="2">
        <v>1060918</v>
      </c>
      <c r="N148" s="92">
        <f t="shared" si="288"/>
        <v>1060918</v>
      </c>
      <c r="O148" s="92">
        <f t="shared" si="289"/>
        <v>0</v>
      </c>
      <c r="P148" s="2">
        <v>11378596.6</v>
      </c>
      <c r="Q148" s="92">
        <f t="shared" si="290"/>
        <v>11378596.6</v>
      </c>
      <c r="R148" s="92">
        <f t="shared" si="291"/>
        <v>0</v>
      </c>
      <c r="S148" s="15">
        <v>0</v>
      </c>
      <c r="T148" s="2">
        <v>0</v>
      </c>
      <c r="U148" s="92">
        <f t="shared" si="292"/>
        <v>0</v>
      </c>
      <c r="V148" s="92">
        <f t="shared" si="293"/>
        <v>0</v>
      </c>
      <c r="W148" s="13">
        <v>0</v>
      </c>
      <c r="X148" s="93">
        <f t="shared" si="319"/>
        <v>0</v>
      </c>
      <c r="Y148" s="92">
        <f t="shared" si="320"/>
        <v>0</v>
      </c>
      <c r="Z148" s="92">
        <f t="shared" si="321"/>
        <v>0</v>
      </c>
      <c r="AA148" s="15">
        <v>0</v>
      </c>
      <c r="AB148" s="94">
        <f t="shared" si="322"/>
        <v>0</v>
      </c>
      <c r="AC148" s="92">
        <f t="shared" si="323"/>
        <v>0</v>
      </c>
      <c r="AD148" s="92">
        <f t="shared" si="324"/>
        <v>0</v>
      </c>
      <c r="AE148" s="2">
        <v>0</v>
      </c>
      <c r="AF148" s="92">
        <f t="shared" si="325"/>
        <v>0</v>
      </c>
      <c r="AG148" s="92">
        <f t="shared" si="326"/>
        <v>0</v>
      </c>
      <c r="AH148" s="2">
        <v>0</v>
      </c>
      <c r="AI148" s="95">
        <f t="shared" si="327"/>
        <v>0</v>
      </c>
      <c r="AJ148" s="95">
        <f t="shared" si="328"/>
        <v>0</v>
      </c>
      <c r="AK148" s="4">
        <v>0</v>
      </c>
      <c r="AM148" s="4">
        <f t="shared" si="294"/>
        <v>0</v>
      </c>
      <c r="AN148" s="96">
        <f t="shared" si="329"/>
        <v>0</v>
      </c>
      <c r="AO148" s="96">
        <f t="shared" si="330"/>
        <v>0</v>
      </c>
      <c r="AP148" t="s">
        <v>166</v>
      </c>
      <c r="AQ148"/>
      <c r="AR148" s="1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</row>
    <row r="149" spans="1:80" x14ac:dyDescent="0.25">
      <c r="A149" s="20">
        <v>1250</v>
      </c>
      <c r="B149" t="s">
        <v>263</v>
      </c>
      <c r="C149" t="s">
        <v>2</v>
      </c>
      <c r="D149" t="s">
        <v>283</v>
      </c>
      <c r="E149" t="s">
        <v>266</v>
      </c>
      <c r="F149" s="2">
        <v>135050057000</v>
      </c>
      <c r="G149" s="2">
        <v>0</v>
      </c>
      <c r="H149" s="2">
        <v>135050057000</v>
      </c>
      <c r="I149" s="2">
        <v>211310664</v>
      </c>
      <c r="J149" s="2">
        <v>0</v>
      </c>
      <c r="K149" s="2">
        <v>211310664</v>
      </c>
      <c r="L149" s="2">
        <v>157290641.19999999</v>
      </c>
      <c r="M149" s="2">
        <v>0</v>
      </c>
      <c r="N149" s="92">
        <f t="shared" si="288"/>
        <v>0</v>
      </c>
      <c r="O149" s="92">
        <f t="shared" si="289"/>
        <v>0</v>
      </c>
      <c r="P149" s="2">
        <v>157290641.19999999</v>
      </c>
      <c r="Q149" s="92">
        <f t="shared" si="290"/>
        <v>157290641.19999999</v>
      </c>
      <c r="R149" s="92">
        <f t="shared" si="291"/>
        <v>0</v>
      </c>
      <c r="S149" s="15">
        <v>0.1</v>
      </c>
      <c r="T149" s="2">
        <v>0</v>
      </c>
      <c r="U149" s="92">
        <f t="shared" si="292"/>
        <v>0</v>
      </c>
      <c r="V149" s="92">
        <f t="shared" si="293"/>
        <v>0</v>
      </c>
      <c r="W149" s="13">
        <v>0.3</v>
      </c>
      <c r="X149" s="13"/>
      <c r="Y149" s="13"/>
      <c r="Z149" s="97">
        <f>IF(L149&lt;150000000,P149,IF(AND(L149&gt;150000000,P149&gt;150000000),150000000,P149))*30%</f>
        <v>45000000</v>
      </c>
      <c r="AA149" s="15">
        <v>0.4</v>
      </c>
      <c r="AB149" s="98">
        <f t="shared" si="322"/>
        <v>0.4</v>
      </c>
      <c r="AC149" s="97">
        <f t="shared" si="323"/>
        <v>0</v>
      </c>
      <c r="AD149" s="97">
        <f t="shared" si="324"/>
        <v>2916256.4799999953</v>
      </c>
      <c r="AE149" s="2">
        <v>47916256.479999997</v>
      </c>
      <c r="AF149" s="97">
        <f t="shared" si="325"/>
        <v>47916256.479999997</v>
      </c>
      <c r="AG149" s="97">
        <f t="shared" si="326"/>
        <v>0</v>
      </c>
      <c r="AH149" s="2">
        <v>0</v>
      </c>
      <c r="AI149" s="2"/>
      <c r="AJ149" s="2"/>
      <c r="AK149" s="4">
        <v>47916256.479999997</v>
      </c>
      <c r="AM149" s="4">
        <f t="shared" si="294"/>
        <v>47916256.479999997</v>
      </c>
      <c r="AN149" s="96">
        <f t="shared" si="329"/>
        <v>47916256.479999997</v>
      </c>
      <c r="AO149" s="96">
        <f t="shared" si="330"/>
        <v>0</v>
      </c>
      <c r="AP149" t="s">
        <v>95</v>
      </c>
      <c r="AQ149"/>
      <c r="AR149" s="18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</row>
    <row r="150" spans="1:80" x14ac:dyDescent="0.25">
      <c r="A150" s="20">
        <v>1254</v>
      </c>
      <c r="B150" t="s">
        <v>264</v>
      </c>
      <c r="C150" t="s">
        <v>2</v>
      </c>
      <c r="D150" t="s">
        <v>8</v>
      </c>
      <c r="E150" t="s">
        <v>267</v>
      </c>
      <c r="F150" s="2">
        <v>12785175000</v>
      </c>
      <c r="G150" s="2">
        <v>0</v>
      </c>
      <c r="H150" s="2">
        <v>12785175000</v>
      </c>
      <c r="I150" s="2">
        <v>35360885</v>
      </c>
      <c r="J150" s="2">
        <v>0</v>
      </c>
      <c r="K150" s="2">
        <v>35360885</v>
      </c>
      <c r="L150" s="2">
        <v>30246815</v>
      </c>
      <c r="M150" s="2">
        <v>0</v>
      </c>
      <c r="N150" s="92">
        <f t="shared" si="288"/>
        <v>0</v>
      </c>
      <c r="O150" s="92">
        <f t="shared" si="289"/>
        <v>0</v>
      </c>
      <c r="P150" s="2">
        <v>30246815</v>
      </c>
      <c r="Q150" s="92">
        <f t="shared" si="290"/>
        <v>30246815</v>
      </c>
      <c r="R150" s="92">
        <f t="shared" si="291"/>
        <v>0</v>
      </c>
      <c r="S150" s="15">
        <v>0.1</v>
      </c>
      <c r="T150" s="2">
        <v>0</v>
      </c>
      <c r="U150" s="92">
        <f t="shared" si="292"/>
        <v>0</v>
      </c>
      <c r="V150" s="92">
        <f t="shared" si="293"/>
        <v>0</v>
      </c>
      <c r="W150" s="13">
        <v>0.15</v>
      </c>
      <c r="X150" s="93">
        <f t="shared" ref="X150:X151" si="331">IF(L150&lt;15000000,0%,IF(AND(15000000&lt;=L150,L150&lt;30000000),10%,IF(AND(30000000&lt;=L150,L150&lt;60000000),15%,IF(AND(60000000&lt;=L150,L150&lt;100000000),20%,25%))))</f>
        <v>0.15</v>
      </c>
      <c r="Y150" s="92">
        <f t="shared" ref="Y150:Y151" si="332">+X150-W150</f>
        <v>0</v>
      </c>
      <c r="Z150" s="92">
        <f t="shared" ref="Z150:Z151" si="333">IF(L150&lt;150000000,P150,IF(AND(L150&gt;150000000,P150&gt;150000000),150000000,P150))*X150</f>
        <v>4537022.25</v>
      </c>
      <c r="AA150" s="15">
        <v>0</v>
      </c>
      <c r="AB150" s="94">
        <f t="shared" ref="AB150:AB152" si="334">IF(L150&lt;150000000,0%,IF(AND(150000000&lt;=L150,L150&lt;230000000),40%,IF(AND(230000000&lt;=L150,L150&lt;300000000),45%,50%)))</f>
        <v>0</v>
      </c>
      <c r="AC150" s="92">
        <f t="shared" ref="AC150:AC152" si="335">+AB150-AA150</f>
        <v>0</v>
      </c>
      <c r="AD150" s="92">
        <f t="shared" ref="AD150:AD152" si="336">IF(P150-150000000&lt;0,0,(P150-150000000))*AB150</f>
        <v>0</v>
      </c>
      <c r="AE150" s="2">
        <v>4537022.25</v>
      </c>
      <c r="AF150" s="92">
        <f t="shared" ref="AF150:AF152" si="337">+AD150+Z150</f>
        <v>4537022.25</v>
      </c>
      <c r="AG150" s="92">
        <f t="shared" ref="AG150:AG152" si="338">+AF150-AE150</f>
        <v>0</v>
      </c>
      <c r="AH150" s="2">
        <v>3000000</v>
      </c>
      <c r="AI150" s="95">
        <f t="shared" ref="AI150:AI151" si="339">IF(L150&lt;15000000,0,IF(AND(15000000&lt;=L150,L150&lt;20000000),1000000,IF(AND(20000000&lt;=L150,L150&lt;30000000),2000000,IF(AND(30000000&lt;=L150,L150&lt;60000000),3000000,IF(AND(60000000&lt;=L150,L150&lt;100000000),4000000,IF(AND(100000000&lt;=L150,L150&lt;150000000),5000000,IF(AND(150000000&lt;=L150,L150&lt;230000000),6000000,7000000)))))))</f>
        <v>3000000</v>
      </c>
      <c r="AJ150" s="95">
        <f t="shared" ref="AJ150:AJ151" si="340">+AI150-AH150</f>
        <v>0</v>
      </c>
      <c r="AK150" s="4">
        <v>7537022.25</v>
      </c>
      <c r="AM150" s="4">
        <f t="shared" si="294"/>
        <v>7537022.25</v>
      </c>
      <c r="AN150" s="96">
        <f t="shared" ref="AN150:AN152" si="341">SUM(AL150,AI150,AF150,U150)</f>
        <v>7537022.25</v>
      </c>
      <c r="AO150" s="96">
        <f t="shared" ref="AO150:AO152" si="342">+AN150-AM150</f>
        <v>0</v>
      </c>
      <c r="AP150" t="s">
        <v>50</v>
      </c>
      <c r="AQ150"/>
      <c r="AR150" s="18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</row>
    <row r="151" spans="1:80" x14ac:dyDescent="0.25">
      <c r="A151" s="20">
        <v>1258</v>
      </c>
      <c r="B151" t="s">
        <v>264</v>
      </c>
      <c r="C151" t="s">
        <v>2</v>
      </c>
      <c r="D151" t="s">
        <v>8</v>
      </c>
      <c r="E151" t="s">
        <v>268</v>
      </c>
      <c r="F151" s="2">
        <v>157163881000</v>
      </c>
      <c r="G151" s="2">
        <v>319176000</v>
      </c>
      <c r="H151" s="2">
        <v>156844705000</v>
      </c>
      <c r="I151" s="2">
        <v>258777788</v>
      </c>
      <c r="J151" s="2">
        <v>999116</v>
      </c>
      <c r="K151" s="2">
        <v>257778672</v>
      </c>
      <c r="L151" s="2">
        <v>195912235.59999999</v>
      </c>
      <c r="M151" s="2">
        <v>871445.6</v>
      </c>
      <c r="N151" s="92">
        <f t="shared" si="288"/>
        <v>871445.6</v>
      </c>
      <c r="O151" s="92">
        <f t="shared" si="289"/>
        <v>0</v>
      </c>
      <c r="P151" s="2">
        <v>195040790</v>
      </c>
      <c r="Q151" s="92">
        <f t="shared" si="290"/>
        <v>195040790</v>
      </c>
      <c r="R151" s="92">
        <f t="shared" si="291"/>
        <v>0</v>
      </c>
      <c r="S151" s="15">
        <v>0.1</v>
      </c>
      <c r="T151" s="2">
        <v>87144.56</v>
      </c>
      <c r="U151" s="92">
        <f t="shared" si="292"/>
        <v>87144.56</v>
      </c>
      <c r="V151" s="92">
        <f t="shared" si="293"/>
        <v>0</v>
      </c>
      <c r="W151" s="13">
        <v>0.25</v>
      </c>
      <c r="X151" s="93">
        <f t="shared" si="331"/>
        <v>0.25</v>
      </c>
      <c r="Y151" s="92">
        <f t="shared" si="332"/>
        <v>0</v>
      </c>
      <c r="Z151" s="92">
        <f t="shared" si="333"/>
        <v>37500000</v>
      </c>
      <c r="AA151" s="15">
        <v>0.4</v>
      </c>
      <c r="AB151" s="94">
        <f t="shared" si="334"/>
        <v>0.4</v>
      </c>
      <c r="AC151" s="92">
        <f t="shared" si="335"/>
        <v>0</v>
      </c>
      <c r="AD151" s="92">
        <f t="shared" si="336"/>
        <v>18016316</v>
      </c>
      <c r="AE151" s="2">
        <v>55516316</v>
      </c>
      <c r="AF151" s="92">
        <f t="shared" si="337"/>
        <v>55516316</v>
      </c>
      <c r="AG151" s="92">
        <f t="shared" si="338"/>
        <v>0</v>
      </c>
      <c r="AH151" s="2">
        <v>6000000</v>
      </c>
      <c r="AI151" s="95">
        <f t="shared" si="339"/>
        <v>6000000</v>
      </c>
      <c r="AJ151" s="95">
        <f t="shared" si="340"/>
        <v>0</v>
      </c>
      <c r="AK151" s="4">
        <v>61603460.560000002</v>
      </c>
      <c r="AM151" s="4">
        <f t="shared" si="294"/>
        <v>61603460.560000002</v>
      </c>
      <c r="AN151" s="96">
        <f t="shared" si="341"/>
        <v>61603460.560000002</v>
      </c>
      <c r="AO151" s="96">
        <f t="shared" si="342"/>
        <v>0</v>
      </c>
      <c r="AP151" t="s">
        <v>42</v>
      </c>
      <c r="AQ151"/>
      <c r="AR151" s="18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</row>
    <row r="152" spans="1:80" x14ac:dyDescent="0.25">
      <c r="A152" s="20">
        <v>1260</v>
      </c>
      <c r="B152" t="s">
        <v>263</v>
      </c>
      <c r="C152" t="s">
        <v>2</v>
      </c>
      <c r="D152" t="s">
        <v>200</v>
      </c>
      <c r="E152" t="s">
        <v>269</v>
      </c>
      <c r="F152" s="2">
        <v>4424053000</v>
      </c>
      <c r="G152" s="2">
        <v>0</v>
      </c>
      <c r="H152" s="2">
        <v>4424053000</v>
      </c>
      <c r="I152" s="2">
        <v>6636084</v>
      </c>
      <c r="J152" s="2">
        <v>0</v>
      </c>
      <c r="K152" s="2">
        <v>6636084</v>
      </c>
      <c r="L152" s="2">
        <v>4866462.8</v>
      </c>
      <c r="M152" s="2">
        <v>0</v>
      </c>
      <c r="N152" s="92">
        <f t="shared" si="288"/>
        <v>0</v>
      </c>
      <c r="O152" s="92">
        <f t="shared" si="289"/>
        <v>0</v>
      </c>
      <c r="P152" s="2">
        <v>4866462.8</v>
      </c>
      <c r="Q152" s="92">
        <f t="shared" si="290"/>
        <v>4866462.8</v>
      </c>
      <c r="R152" s="92">
        <f t="shared" si="291"/>
        <v>0</v>
      </c>
      <c r="S152" s="15">
        <v>0.1</v>
      </c>
      <c r="T152" s="2">
        <v>0</v>
      </c>
      <c r="U152" s="92">
        <f t="shared" si="292"/>
        <v>0</v>
      </c>
      <c r="V152" s="92">
        <f t="shared" si="293"/>
        <v>0</v>
      </c>
      <c r="W152" s="13">
        <v>0.3</v>
      </c>
      <c r="X152" s="13"/>
      <c r="Y152" s="13"/>
      <c r="Z152" s="97">
        <f>IF(L152&lt;150000000,P152,IF(AND(L152&gt;150000000,P152&gt;150000000),150000000,P152))*30%</f>
        <v>1459938.8399999999</v>
      </c>
      <c r="AA152" s="15">
        <v>0</v>
      </c>
      <c r="AB152" s="98">
        <f t="shared" si="334"/>
        <v>0</v>
      </c>
      <c r="AC152" s="97">
        <f t="shared" si="335"/>
        <v>0</v>
      </c>
      <c r="AD152" s="97">
        <f t="shared" si="336"/>
        <v>0</v>
      </c>
      <c r="AE152" s="2">
        <v>1459938.84</v>
      </c>
      <c r="AF152" s="97">
        <f t="shared" si="337"/>
        <v>1459938.8399999999</v>
      </c>
      <c r="AG152" s="97">
        <f t="shared" si="338"/>
        <v>0</v>
      </c>
      <c r="AH152" s="2">
        <v>0</v>
      </c>
      <c r="AI152" s="2"/>
      <c r="AJ152" s="2"/>
      <c r="AK152" s="4">
        <v>1459938.84</v>
      </c>
      <c r="AM152" s="4">
        <f t="shared" si="294"/>
        <v>1459938.84</v>
      </c>
      <c r="AN152" s="96">
        <f t="shared" si="341"/>
        <v>1459938.8399999999</v>
      </c>
      <c r="AO152" s="96">
        <f t="shared" si="342"/>
        <v>0</v>
      </c>
      <c r="AP152" t="s">
        <v>241</v>
      </c>
      <c r="AQ152"/>
      <c r="AR152" s="18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</row>
    <row r="153" spans="1:80" x14ac:dyDescent="0.25">
      <c r="A153" s="20">
        <v>1262</v>
      </c>
      <c r="B153" t="s">
        <v>264</v>
      </c>
      <c r="C153" t="s">
        <v>2</v>
      </c>
      <c r="D153" t="s">
        <v>538</v>
      </c>
      <c r="E153" t="s">
        <v>270</v>
      </c>
      <c r="F153" s="2">
        <v>2966553000</v>
      </c>
      <c r="G153" s="2">
        <v>0</v>
      </c>
      <c r="H153" s="2">
        <v>2966553000</v>
      </c>
      <c r="I153" s="2">
        <v>8982716</v>
      </c>
      <c r="J153" s="2">
        <v>0</v>
      </c>
      <c r="K153" s="2">
        <v>8982716</v>
      </c>
      <c r="L153" s="2">
        <v>7796094.7999999998</v>
      </c>
      <c r="M153" s="2">
        <v>0</v>
      </c>
      <c r="N153" s="92">
        <f t="shared" si="288"/>
        <v>0</v>
      </c>
      <c r="O153" s="92">
        <f t="shared" si="289"/>
        <v>0</v>
      </c>
      <c r="P153" s="2">
        <v>7796094.7999999998</v>
      </c>
      <c r="Q153" s="92">
        <f t="shared" si="290"/>
        <v>7796094.7999999998</v>
      </c>
      <c r="R153" s="92">
        <f t="shared" si="291"/>
        <v>0</v>
      </c>
      <c r="S153" s="15">
        <v>0</v>
      </c>
      <c r="T153" s="2">
        <v>0</v>
      </c>
      <c r="U153" s="92">
        <f t="shared" si="292"/>
        <v>0</v>
      </c>
      <c r="V153" s="92">
        <f t="shared" si="293"/>
        <v>0</v>
      </c>
      <c r="W153" s="13">
        <v>0</v>
      </c>
      <c r="X153" s="93">
        <f t="shared" ref="X153" si="343">IF(L153&lt;15000000,0%,IF(AND(15000000&lt;=L153,L153&lt;30000000),10%,IF(AND(30000000&lt;=L153,L153&lt;60000000),15%,IF(AND(60000000&lt;=L153,L153&lt;100000000),20%,25%))))</f>
        <v>0</v>
      </c>
      <c r="Y153" s="92">
        <f t="shared" ref="Y153" si="344">+X153-W153</f>
        <v>0</v>
      </c>
      <c r="Z153" s="92">
        <f t="shared" ref="Z153" si="345">IF(L153&lt;150000000,P153,IF(AND(L153&gt;150000000,P153&gt;150000000),150000000,P153))*X153</f>
        <v>0</v>
      </c>
      <c r="AA153" s="15">
        <v>0</v>
      </c>
      <c r="AB153" s="94">
        <f t="shared" ref="AB153:AB154" si="346">IF(L153&lt;150000000,0%,IF(AND(150000000&lt;=L153,L153&lt;230000000),40%,IF(AND(230000000&lt;=L153,L153&lt;300000000),45%,50%)))</f>
        <v>0</v>
      </c>
      <c r="AC153" s="92">
        <f t="shared" ref="AC153:AC154" si="347">+AB153-AA153</f>
        <v>0</v>
      </c>
      <c r="AD153" s="92">
        <f t="shared" ref="AD153:AD154" si="348">IF(P153-150000000&lt;0,0,(P153-150000000))*AB153</f>
        <v>0</v>
      </c>
      <c r="AE153" s="2">
        <v>0</v>
      </c>
      <c r="AF153" s="92">
        <f t="shared" ref="AF153:AF154" si="349">+AD153+Z153</f>
        <v>0</v>
      </c>
      <c r="AG153" s="92">
        <f t="shared" ref="AG153:AG154" si="350">+AF153-AE153</f>
        <v>0</v>
      </c>
      <c r="AH153" s="2">
        <v>0</v>
      </c>
      <c r="AI153" s="95">
        <f t="shared" ref="AI153" si="351">IF(L153&lt;15000000,0,IF(AND(15000000&lt;=L153,L153&lt;20000000),1000000,IF(AND(20000000&lt;=L153,L153&lt;30000000),2000000,IF(AND(30000000&lt;=L153,L153&lt;60000000),3000000,IF(AND(60000000&lt;=L153,L153&lt;100000000),4000000,IF(AND(100000000&lt;=L153,L153&lt;150000000),5000000,IF(AND(150000000&lt;=L153,L153&lt;230000000),6000000,7000000)))))))</f>
        <v>0</v>
      </c>
      <c r="AJ153" s="95">
        <f t="shared" ref="AJ153" si="352">+AI153-AH153</f>
        <v>0</v>
      </c>
      <c r="AK153" s="4">
        <v>0</v>
      </c>
      <c r="AM153" s="4">
        <f t="shared" si="294"/>
        <v>0</v>
      </c>
      <c r="AN153" s="96">
        <f t="shared" ref="AN153:AN154" si="353">SUM(AL153,AI153,AF153,U153)</f>
        <v>0</v>
      </c>
      <c r="AO153" s="96">
        <f t="shared" ref="AO153:AO154" si="354">+AN153-AM153</f>
        <v>0</v>
      </c>
      <c r="AP153" t="s">
        <v>179</v>
      </c>
      <c r="AQ153"/>
      <c r="AR153" s="18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</row>
    <row r="154" spans="1:80" x14ac:dyDescent="0.25">
      <c r="A154" s="20">
        <v>1264</v>
      </c>
      <c r="B154" t="s">
        <v>263</v>
      </c>
      <c r="C154" t="s">
        <v>2</v>
      </c>
      <c r="D154" t="s">
        <v>4</v>
      </c>
      <c r="E154" t="s">
        <v>271</v>
      </c>
      <c r="F154" s="2">
        <v>1354335000</v>
      </c>
      <c r="G154" s="2">
        <v>284478000</v>
      </c>
      <c r="H154" s="2">
        <v>1069857000</v>
      </c>
      <c r="I154" s="2">
        <v>4361276</v>
      </c>
      <c r="J154" s="2">
        <v>908873</v>
      </c>
      <c r="K154" s="2">
        <v>3452403</v>
      </c>
      <c r="L154" s="2">
        <v>3819542</v>
      </c>
      <c r="M154" s="2">
        <v>795081.8</v>
      </c>
      <c r="N154" s="92">
        <f t="shared" si="288"/>
        <v>795081.8</v>
      </c>
      <c r="O154" s="92">
        <f t="shared" si="289"/>
        <v>0</v>
      </c>
      <c r="P154" s="2">
        <v>3024460.2</v>
      </c>
      <c r="Q154" s="92">
        <f t="shared" si="290"/>
        <v>3024460.2</v>
      </c>
      <c r="R154" s="92">
        <f t="shared" si="291"/>
        <v>0</v>
      </c>
      <c r="S154" s="15">
        <v>0.1</v>
      </c>
      <c r="T154" s="2">
        <v>79508.179999999993</v>
      </c>
      <c r="U154" s="92">
        <f t="shared" si="292"/>
        <v>79508.180000000008</v>
      </c>
      <c r="V154" s="92">
        <f t="shared" si="293"/>
        <v>0</v>
      </c>
      <c r="W154" s="13">
        <v>0.3</v>
      </c>
      <c r="X154" s="13"/>
      <c r="Y154" s="13"/>
      <c r="Z154" s="97">
        <f>IF(L154&lt;150000000,P154,IF(AND(L154&gt;150000000,P154&gt;150000000),150000000,P154))*30%</f>
        <v>907338.06</v>
      </c>
      <c r="AA154" s="15">
        <v>0</v>
      </c>
      <c r="AB154" s="98">
        <f t="shared" si="346"/>
        <v>0</v>
      </c>
      <c r="AC154" s="97">
        <f t="shared" si="347"/>
        <v>0</v>
      </c>
      <c r="AD154" s="97">
        <f t="shared" si="348"/>
        <v>0</v>
      </c>
      <c r="AE154" s="2">
        <v>907338.06</v>
      </c>
      <c r="AF154" s="97">
        <f t="shared" si="349"/>
        <v>907338.06</v>
      </c>
      <c r="AG154" s="97">
        <f t="shared" si="350"/>
        <v>0</v>
      </c>
      <c r="AH154" s="2">
        <v>0</v>
      </c>
      <c r="AI154" s="2"/>
      <c r="AJ154" s="2"/>
      <c r="AK154" s="4">
        <v>986846.24</v>
      </c>
      <c r="AM154" s="4">
        <f t="shared" si="294"/>
        <v>986846.24</v>
      </c>
      <c r="AN154" s="96">
        <f t="shared" si="353"/>
        <v>986846.24000000011</v>
      </c>
      <c r="AO154" s="96">
        <f t="shared" si="354"/>
        <v>0</v>
      </c>
      <c r="AP154" t="s">
        <v>48</v>
      </c>
      <c r="AQ154"/>
      <c r="AR154" s="18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</row>
    <row r="155" spans="1:80" x14ac:dyDescent="0.25">
      <c r="A155" s="20">
        <v>1265</v>
      </c>
      <c r="B155" t="s">
        <v>264</v>
      </c>
      <c r="C155" t="s">
        <v>9</v>
      </c>
      <c r="D155" t="s">
        <v>27</v>
      </c>
      <c r="E155" t="s">
        <v>272</v>
      </c>
      <c r="F155" s="2">
        <v>2127707100</v>
      </c>
      <c r="G155" s="2">
        <v>0</v>
      </c>
      <c r="H155" s="2">
        <v>2127707100</v>
      </c>
      <c r="I155" s="2">
        <v>6795120</v>
      </c>
      <c r="J155" s="2">
        <v>0</v>
      </c>
      <c r="K155" s="2">
        <v>6795120</v>
      </c>
      <c r="L155" s="2">
        <v>5944037.1600000001</v>
      </c>
      <c r="M155" s="2">
        <v>0</v>
      </c>
      <c r="N155" s="92">
        <f t="shared" si="288"/>
        <v>0</v>
      </c>
      <c r="O155" s="92">
        <f t="shared" si="289"/>
        <v>0</v>
      </c>
      <c r="P155" s="2">
        <v>5944037.1600000001</v>
      </c>
      <c r="Q155" s="92">
        <f t="shared" si="290"/>
        <v>5944037.1600000001</v>
      </c>
      <c r="R155" s="92">
        <f t="shared" si="291"/>
        <v>0</v>
      </c>
      <c r="S155" s="15">
        <v>0</v>
      </c>
      <c r="T155" s="2">
        <v>0</v>
      </c>
      <c r="U155" s="92">
        <f t="shared" si="292"/>
        <v>0</v>
      </c>
      <c r="V155" s="92">
        <f t="shared" si="293"/>
        <v>0</v>
      </c>
      <c r="W155" s="13">
        <v>0</v>
      </c>
      <c r="X155" s="93">
        <f t="shared" ref="X155:X156" si="355">IF(L155&lt;15000000,0%,IF(AND(15000000&lt;=L155,L155&lt;30000000),10%,IF(AND(30000000&lt;=L155,L155&lt;60000000),15%,IF(AND(60000000&lt;=L155,L155&lt;100000000),20%,25%))))</f>
        <v>0</v>
      </c>
      <c r="Y155" s="92">
        <f t="shared" ref="Y155:Y156" si="356">+X155-W155</f>
        <v>0</v>
      </c>
      <c r="Z155" s="92">
        <f t="shared" ref="Z155:Z156" si="357">IF(L155&lt;150000000,P155,IF(AND(L155&gt;150000000,P155&gt;150000000),150000000,P155))*X155</f>
        <v>0</v>
      </c>
      <c r="AA155" s="15">
        <v>0</v>
      </c>
      <c r="AB155" s="94">
        <f t="shared" ref="AB155:AB157" si="358">IF(L155&lt;150000000,0%,IF(AND(150000000&lt;=L155,L155&lt;230000000),40%,IF(AND(230000000&lt;=L155,L155&lt;300000000),45%,50%)))</f>
        <v>0</v>
      </c>
      <c r="AC155" s="92">
        <f t="shared" ref="AC155:AC157" si="359">+AB155-AA155</f>
        <v>0</v>
      </c>
      <c r="AD155" s="92">
        <f t="shared" ref="AD155:AD157" si="360">IF(P155-150000000&lt;0,0,(P155-150000000))*AB155</f>
        <v>0</v>
      </c>
      <c r="AE155" s="2">
        <v>0</v>
      </c>
      <c r="AF155" s="92">
        <f t="shared" ref="AF155:AF157" si="361">+AD155+Z155</f>
        <v>0</v>
      </c>
      <c r="AG155" s="92">
        <f t="shared" ref="AG155:AG157" si="362">+AF155-AE155</f>
        <v>0</v>
      </c>
      <c r="AH155" s="2">
        <v>0</v>
      </c>
      <c r="AI155" s="95">
        <f t="shared" ref="AI155:AI156" si="363">IF(L155&lt;15000000,0,IF(AND(15000000&lt;=L155,L155&lt;20000000),1000000,IF(AND(20000000&lt;=L155,L155&lt;30000000),2000000,IF(AND(30000000&lt;=L155,L155&lt;60000000),3000000,IF(AND(60000000&lt;=L155,L155&lt;100000000),4000000,IF(AND(100000000&lt;=L155,L155&lt;150000000),5000000,IF(AND(150000000&lt;=L155,L155&lt;230000000),6000000,7000000)))))))</f>
        <v>0</v>
      </c>
      <c r="AJ155" s="95">
        <f t="shared" ref="AJ155:AJ156" si="364">+AI155-AH155</f>
        <v>0</v>
      </c>
      <c r="AK155" s="4">
        <v>0</v>
      </c>
      <c r="AM155" s="4">
        <f t="shared" si="294"/>
        <v>0</v>
      </c>
      <c r="AN155" s="96">
        <f t="shared" ref="AN155:AN157" si="365">SUM(AL155,AI155,AF155,U155)</f>
        <v>0</v>
      </c>
      <c r="AO155" s="96">
        <f t="shared" ref="AO155:AO157" si="366">+AN155-AM155</f>
        <v>0</v>
      </c>
      <c r="AP155" t="s">
        <v>28</v>
      </c>
      <c r="AQ155"/>
      <c r="AR155" s="18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</row>
    <row r="156" spans="1:80" x14ac:dyDescent="0.25">
      <c r="A156" s="20">
        <v>1273</v>
      </c>
      <c r="B156" t="s">
        <v>264</v>
      </c>
      <c r="C156" t="s">
        <v>9</v>
      </c>
      <c r="D156" t="s">
        <v>27</v>
      </c>
      <c r="E156" t="s">
        <v>274</v>
      </c>
      <c r="F156" s="2">
        <v>4272791000</v>
      </c>
      <c r="G156" s="2">
        <v>0</v>
      </c>
      <c r="H156" s="2">
        <v>4272791000</v>
      </c>
      <c r="I156" s="2">
        <v>10563067</v>
      </c>
      <c r="J156" s="2">
        <v>0</v>
      </c>
      <c r="K156" s="2">
        <v>10563067</v>
      </c>
      <c r="L156" s="2">
        <v>8853950.5999999996</v>
      </c>
      <c r="M156" s="2">
        <v>0</v>
      </c>
      <c r="N156" s="92">
        <f t="shared" si="288"/>
        <v>0</v>
      </c>
      <c r="O156" s="92">
        <f t="shared" si="289"/>
        <v>0</v>
      </c>
      <c r="P156" s="2">
        <v>8853950.5999999996</v>
      </c>
      <c r="Q156" s="92">
        <f t="shared" si="290"/>
        <v>8853950.5999999996</v>
      </c>
      <c r="R156" s="92">
        <f t="shared" si="291"/>
        <v>0</v>
      </c>
      <c r="S156" s="15">
        <v>0</v>
      </c>
      <c r="T156" s="2">
        <v>0</v>
      </c>
      <c r="U156" s="92">
        <f t="shared" si="292"/>
        <v>0</v>
      </c>
      <c r="V156" s="92">
        <f t="shared" si="293"/>
        <v>0</v>
      </c>
      <c r="W156" s="13">
        <v>0</v>
      </c>
      <c r="X156" s="93">
        <f t="shared" si="355"/>
        <v>0</v>
      </c>
      <c r="Y156" s="92">
        <f t="shared" si="356"/>
        <v>0</v>
      </c>
      <c r="Z156" s="92">
        <f t="shared" si="357"/>
        <v>0</v>
      </c>
      <c r="AA156" s="15">
        <v>0</v>
      </c>
      <c r="AB156" s="94">
        <f t="shared" si="358"/>
        <v>0</v>
      </c>
      <c r="AC156" s="92">
        <f t="shared" si="359"/>
        <v>0</v>
      </c>
      <c r="AD156" s="92">
        <f t="shared" si="360"/>
        <v>0</v>
      </c>
      <c r="AE156" s="2">
        <v>0</v>
      </c>
      <c r="AF156" s="92">
        <f t="shared" si="361"/>
        <v>0</v>
      </c>
      <c r="AG156" s="92">
        <f t="shared" si="362"/>
        <v>0</v>
      </c>
      <c r="AH156" s="2">
        <v>0</v>
      </c>
      <c r="AI156" s="95">
        <f t="shared" si="363"/>
        <v>0</v>
      </c>
      <c r="AJ156" s="95">
        <f t="shared" si="364"/>
        <v>0</v>
      </c>
      <c r="AK156" s="4">
        <v>0</v>
      </c>
      <c r="AM156" s="4">
        <f t="shared" si="294"/>
        <v>0</v>
      </c>
      <c r="AN156" s="96">
        <f t="shared" si="365"/>
        <v>0</v>
      </c>
      <c r="AO156" s="96">
        <f t="shared" si="366"/>
        <v>0</v>
      </c>
      <c r="AP156" t="s">
        <v>28</v>
      </c>
      <c r="AQ156"/>
      <c r="AR156" s="18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</row>
    <row r="157" spans="1:80" x14ac:dyDescent="0.25">
      <c r="A157" s="20">
        <v>1282</v>
      </c>
      <c r="B157" t="s">
        <v>263</v>
      </c>
      <c r="C157" t="s">
        <v>2</v>
      </c>
      <c r="D157" t="s">
        <v>4</v>
      </c>
      <c r="E157" t="s">
        <v>275</v>
      </c>
      <c r="F157" s="2">
        <v>5763325000</v>
      </c>
      <c r="G157" s="2">
        <v>342000000</v>
      </c>
      <c r="H157" s="2">
        <v>5421325000</v>
      </c>
      <c r="I157" s="2">
        <v>13116351</v>
      </c>
      <c r="J157" s="2">
        <v>1072500</v>
      </c>
      <c r="K157" s="2">
        <v>12043851</v>
      </c>
      <c r="L157" s="2">
        <v>10811021</v>
      </c>
      <c r="M157" s="2">
        <v>935700</v>
      </c>
      <c r="N157" s="92">
        <f t="shared" si="288"/>
        <v>935700</v>
      </c>
      <c r="O157" s="92">
        <f t="shared" si="289"/>
        <v>0</v>
      </c>
      <c r="P157" s="2">
        <v>9875321</v>
      </c>
      <c r="Q157" s="92">
        <f t="shared" si="290"/>
        <v>9875321</v>
      </c>
      <c r="R157" s="92">
        <f t="shared" si="291"/>
        <v>0</v>
      </c>
      <c r="S157" s="15">
        <v>0.1</v>
      </c>
      <c r="T157" s="2">
        <v>93570</v>
      </c>
      <c r="U157" s="92">
        <f t="shared" si="292"/>
        <v>93570</v>
      </c>
      <c r="V157" s="92">
        <f t="shared" si="293"/>
        <v>0</v>
      </c>
      <c r="W157" s="13">
        <v>0.3</v>
      </c>
      <c r="X157" s="13"/>
      <c r="Y157" s="13"/>
      <c r="Z157" s="97">
        <f>IF(L157&lt;150000000,P157,IF(AND(L157&gt;150000000,P157&gt;150000000),150000000,P157))*30%</f>
        <v>2962596.3</v>
      </c>
      <c r="AA157" s="15">
        <v>0</v>
      </c>
      <c r="AB157" s="98">
        <f t="shared" si="358"/>
        <v>0</v>
      </c>
      <c r="AC157" s="97">
        <f t="shared" si="359"/>
        <v>0</v>
      </c>
      <c r="AD157" s="97">
        <f t="shared" si="360"/>
        <v>0</v>
      </c>
      <c r="AE157" s="2">
        <v>2962596.3</v>
      </c>
      <c r="AF157" s="97">
        <f t="shared" si="361"/>
        <v>2962596.3</v>
      </c>
      <c r="AG157" s="97">
        <f t="shared" si="362"/>
        <v>0</v>
      </c>
      <c r="AH157" s="2">
        <v>0</v>
      </c>
      <c r="AI157" s="2"/>
      <c r="AJ157" s="2"/>
      <c r="AK157" s="4">
        <v>3056166.3</v>
      </c>
      <c r="AM157" s="4">
        <f t="shared" si="294"/>
        <v>3056166.3</v>
      </c>
      <c r="AN157" s="96">
        <f t="shared" si="365"/>
        <v>3056166.3</v>
      </c>
      <c r="AO157" s="96">
        <f t="shared" si="366"/>
        <v>0</v>
      </c>
      <c r="AP157" t="s">
        <v>215</v>
      </c>
      <c r="AQ157"/>
      <c r="AR157" s="18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</row>
    <row r="158" spans="1:80" x14ac:dyDescent="0.25">
      <c r="A158" s="20">
        <v>1289</v>
      </c>
      <c r="B158" t="s">
        <v>264</v>
      </c>
      <c r="C158" t="s">
        <v>2</v>
      </c>
      <c r="D158" t="s">
        <v>283</v>
      </c>
      <c r="E158" t="s">
        <v>276</v>
      </c>
      <c r="F158" s="2">
        <v>17231705000</v>
      </c>
      <c r="G158" s="2">
        <v>0</v>
      </c>
      <c r="H158" s="2">
        <v>17231705000</v>
      </c>
      <c r="I158" s="2">
        <v>46546236</v>
      </c>
      <c r="J158" s="2">
        <v>0</v>
      </c>
      <c r="K158" s="2">
        <v>46546236</v>
      </c>
      <c r="L158" s="2">
        <v>39653554</v>
      </c>
      <c r="M158" s="2">
        <v>0</v>
      </c>
      <c r="N158" s="92">
        <f t="shared" si="288"/>
        <v>0</v>
      </c>
      <c r="O158" s="92">
        <f t="shared" si="289"/>
        <v>0</v>
      </c>
      <c r="P158" s="2">
        <v>39653554</v>
      </c>
      <c r="Q158" s="92">
        <f t="shared" si="290"/>
        <v>39653554</v>
      </c>
      <c r="R158" s="92">
        <f t="shared" si="291"/>
        <v>0</v>
      </c>
      <c r="S158" s="15">
        <v>0.1</v>
      </c>
      <c r="T158" s="2">
        <v>0</v>
      </c>
      <c r="U158" s="92">
        <f t="shared" si="292"/>
        <v>0</v>
      </c>
      <c r="V158" s="92">
        <f t="shared" si="293"/>
        <v>0</v>
      </c>
      <c r="W158" s="13">
        <v>0.15</v>
      </c>
      <c r="X158" s="93">
        <f t="shared" ref="X158:X166" si="367">IF(L158&lt;15000000,0%,IF(AND(15000000&lt;=L158,L158&lt;30000000),10%,IF(AND(30000000&lt;=L158,L158&lt;60000000),15%,IF(AND(60000000&lt;=L158,L158&lt;100000000),20%,25%))))</f>
        <v>0.15</v>
      </c>
      <c r="Y158" s="92">
        <f t="shared" ref="Y158:Y166" si="368">+X158-W158</f>
        <v>0</v>
      </c>
      <c r="Z158" s="92">
        <f t="shared" ref="Z158:Z166" si="369">IF(L158&lt;150000000,P158,IF(AND(L158&gt;150000000,P158&gt;150000000),150000000,P158))*X158</f>
        <v>5948033.0999999996</v>
      </c>
      <c r="AA158" s="15">
        <v>0</v>
      </c>
      <c r="AB158" s="94">
        <f t="shared" ref="AB158:AB168" si="370">IF(L158&lt;150000000,0%,IF(AND(150000000&lt;=L158,L158&lt;230000000),40%,IF(AND(230000000&lt;=L158,L158&lt;300000000),45%,50%)))</f>
        <v>0</v>
      </c>
      <c r="AC158" s="92">
        <f t="shared" ref="AC158:AC168" si="371">+AB158-AA158</f>
        <v>0</v>
      </c>
      <c r="AD158" s="92">
        <f t="shared" ref="AD158:AD168" si="372">IF(P158-150000000&lt;0,0,(P158-150000000))*AB158</f>
        <v>0</v>
      </c>
      <c r="AE158" s="2">
        <v>5948033.0999999996</v>
      </c>
      <c r="AF158" s="92">
        <f t="shared" ref="AF158:AF168" si="373">+AD158+Z158</f>
        <v>5948033.0999999996</v>
      </c>
      <c r="AG158" s="92">
        <f t="shared" ref="AG158:AG168" si="374">+AF158-AE158</f>
        <v>0</v>
      </c>
      <c r="AH158" s="2">
        <v>3000000</v>
      </c>
      <c r="AI158" s="95">
        <f t="shared" ref="AI158:AI166" si="375">IF(L158&lt;15000000,0,IF(AND(15000000&lt;=L158,L158&lt;20000000),1000000,IF(AND(20000000&lt;=L158,L158&lt;30000000),2000000,IF(AND(30000000&lt;=L158,L158&lt;60000000),3000000,IF(AND(60000000&lt;=L158,L158&lt;100000000),4000000,IF(AND(100000000&lt;=L158,L158&lt;150000000),5000000,IF(AND(150000000&lt;=L158,L158&lt;230000000),6000000,7000000)))))))</f>
        <v>3000000</v>
      </c>
      <c r="AJ158" s="95">
        <f t="shared" ref="AJ158:AJ166" si="376">+AI158-AH158</f>
        <v>0</v>
      </c>
      <c r="AK158" s="4">
        <v>8948033.0999999996</v>
      </c>
      <c r="AM158" s="4">
        <f t="shared" si="294"/>
        <v>8948033.0999999996</v>
      </c>
      <c r="AN158" s="96">
        <f t="shared" ref="AN158:AN168" si="377">SUM(AL158,AI158,AF158,U158)</f>
        <v>8948033.0999999996</v>
      </c>
      <c r="AO158" s="96">
        <f t="shared" ref="AO158:AO168" si="378">+AN158-AM158</f>
        <v>0</v>
      </c>
      <c r="AP158" t="s">
        <v>95</v>
      </c>
      <c r="AQ158"/>
      <c r="AR158" s="1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</row>
    <row r="159" spans="1:80" x14ac:dyDescent="0.25">
      <c r="A159" s="20">
        <v>1292</v>
      </c>
      <c r="B159" t="s">
        <v>264</v>
      </c>
      <c r="C159" t="s">
        <v>2</v>
      </c>
      <c r="D159" t="s">
        <v>538</v>
      </c>
      <c r="E159" t="s">
        <v>278</v>
      </c>
      <c r="F159" s="2">
        <v>736780000</v>
      </c>
      <c r="G159" s="2">
        <v>0</v>
      </c>
      <c r="H159" s="2">
        <v>736780000</v>
      </c>
      <c r="I159" s="2">
        <v>2336145</v>
      </c>
      <c r="J159" s="2">
        <v>0</v>
      </c>
      <c r="K159" s="2">
        <v>2336145</v>
      </c>
      <c r="L159" s="2">
        <v>2041433</v>
      </c>
      <c r="M159" s="2">
        <v>0</v>
      </c>
      <c r="N159" s="92">
        <f t="shared" si="288"/>
        <v>0</v>
      </c>
      <c r="O159" s="92">
        <f t="shared" si="289"/>
        <v>0</v>
      </c>
      <c r="P159" s="2">
        <v>2041433</v>
      </c>
      <c r="Q159" s="92">
        <f t="shared" si="290"/>
        <v>2041433</v>
      </c>
      <c r="R159" s="92">
        <f t="shared" si="291"/>
        <v>0</v>
      </c>
      <c r="S159" s="15">
        <v>0</v>
      </c>
      <c r="T159" s="2">
        <v>0</v>
      </c>
      <c r="U159" s="92">
        <f t="shared" si="292"/>
        <v>0</v>
      </c>
      <c r="V159" s="92">
        <f t="shared" si="293"/>
        <v>0</v>
      </c>
      <c r="W159" s="13">
        <v>0</v>
      </c>
      <c r="X159" s="93">
        <f t="shared" si="367"/>
        <v>0</v>
      </c>
      <c r="Y159" s="92">
        <f t="shared" si="368"/>
        <v>0</v>
      </c>
      <c r="Z159" s="92">
        <f t="shared" si="369"/>
        <v>0</v>
      </c>
      <c r="AA159" s="15">
        <v>0</v>
      </c>
      <c r="AB159" s="94">
        <f t="shared" si="370"/>
        <v>0</v>
      </c>
      <c r="AC159" s="92">
        <f t="shared" si="371"/>
        <v>0</v>
      </c>
      <c r="AD159" s="92">
        <f t="shared" si="372"/>
        <v>0</v>
      </c>
      <c r="AE159" s="2">
        <v>0</v>
      </c>
      <c r="AF159" s="92">
        <f t="shared" si="373"/>
        <v>0</v>
      </c>
      <c r="AG159" s="92">
        <f t="shared" si="374"/>
        <v>0</v>
      </c>
      <c r="AH159" s="2">
        <v>0</v>
      </c>
      <c r="AI159" s="95">
        <f t="shared" si="375"/>
        <v>0</v>
      </c>
      <c r="AJ159" s="95">
        <f t="shared" si="376"/>
        <v>0</v>
      </c>
      <c r="AK159" s="4">
        <v>0</v>
      </c>
      <c r="AM159" s="4">
        <f t="shared" si="294"/>
        <v>0</v>
      </c>
      <c r="AN159" s="96">
        <f t="shared" si="377"/>
        <v>0</v>
      </c>
      <c r="AO159" s="96">
        <f t="shared" si="378"/>
        <v>0</v>
      </c>
      <c r="AP159" t="s">
        <v>179</v>
      </c>
      <c r="AQ159"/>
      <c r="AR159" s="18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</row>
    <row r="160" spans="1:80" s="42" customFormat="1" x14ac:dyDescent="0.25">
      <c r="A160" s="20">
        <v>1293</v>
      </c>
      <c r="B160" t="s">
        <v>264</v>
      </c>
      <c r="C160" t="s">
        <v>2</v>
      </c>
      <c r="D160" t="s">
        <v>8</v>
      </c>
      <c r="E160" t="s">
        <v>279</v>
      </c>
      <c r="F160" s="2">
        <v>9414497000</v>
      </c>
      <c r="G160" s="2">
        <v>1255970000</v>
      </c>
      <c r="H160" s="2">
        <v>8158527000</v>
      </c>
      <c r="I160" s="2">
        <v>25874410</v>
      </c>
      <c r="J160" s="2">
        <v>3893584</v>
      </c>
      <c r="K160" s="2">
        <v>21980826</v>
      </c>
      <c r="L160" s="2">
        <v>22108611.199999999</v>
      </c>
      <c r="M160" s="2">
        <v>3391196</v>
      </c>
      <c r="N160" s="92">
        <f t="shared" si="288"/>
        <v>3391196</v>
      </c>
      <c r="O160" s="92">
        <f t="shared" si="289"/>
        <v>0</v>
      </c>
      <c r="P160" s="2">
        <v>18717415.199999999</v>
      </c>
      <c r="Q160" s="92">
        <f t="shared" si="290"/>
        <v>18717415.199999999</v>
      </c>
      <c r="R160" s="92">
        <f t="shared" si="291"/>
        <v>0</v>
      </c>
      <c r="S160" s="15">
        <v>0.1</v>
      </c>
      <c r="T160" s="2">
        <v>339119.6</v>
      </c>
      <c r="U160" s="92">
        <f t="shared" si="292"/>
        <v>339119.60000000003</v>
      </c>
      <c r="V160" s="92">
        <f t="shared" si="293"/>
        <v>0</v>
      </c>
      <c r="W160" s="13">
        <v>0.1</v>
      </c>
      <c r="X160" s="93">
        <f t="shared" si="367"/>
        <v>0.1</v>
      </c>
      <c r="Y160" s="92">
        <f t="shared" si="368"/>
        <v>0</v>
      </c>
      <c r="Z160" s="92">
        <f t="shared" si="369"/>
        <v>1871741.52</v>
      </c>
      <c r="AA160" s="15">
        <v>0</v>
      </c>
      <c r="AB160" s="94">
        <f t="shared" si="370"/>
        <v>0</v>
      </c>
      <c r="AC160" s="92">
        <f t="shared" si="371"/>
        <v>0</v>
      </c>
      <c r="AD160" s="92">
        <f t="shared" si="372"/>
        <v>0</v>
      </c>
      <c r="AE160" s="2">
        <v>1871741.52</v>
      </c>
      <c r="AF160" s="92">
        <f t="shared" si="373"/>
        <v>1871741.52</v>
      </c>
      <c r="AG160" s="92">
        <f t="shared" si="374"/>
        <v>0</v>
      </c>
      <c r="AH160" s="2">
        <v>2000000</v>
      </c>
      <c r="AI160" s="95">
        <f t="shared" si="375"/>
        <v>2000000</v>
      </c>
      <c r="AJ160" s="95">
        <f t="shared" si="376"/>
        <v>0</v>
      </c>
      <c r="AK160" s="4">
        <v>4210861.12</v>
      </c>
      <c r="AL160" s="4"/>
      <c r="AM160" s="4">
        <f t="shared" si="294"/>
        <v>4210861.12</v>
      </c>
      <c r="AN160" s="96">
        <f t="shared" si="377"/>
        <v>4210861.12</v>
      </c>
      <c r="AO160" s="96">
        <f t="shared" si="378"/>
        <v>0</v>
      </c>
      <c r="AP160" t="s">
        <v>42</v>
      </c>
      <c r="AQ160"/>
      <c r="AR160" s="18"/>
      <c r="AS160" s="4"/>
      <c r="AT160" s="4"/>
      <c r="AU160" s="4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</row>
    <row r="161" spans="1:80" x14ac:dyDescent="0.25">
      <c r="A161" s="20">
        <v>1295</v>
      </c>
      <c r="B161" t="s">
        <v>264</v>
      </c>
      <c r="C161" t="s">
        <v>9</v>
      </c>
      <c r="D161" t="s">
        <v>367</v>
      </c>
      <c r="E161" t="s">
        <v>280</v>
      </c>
      <c r="F161" s="2">
        <v>6575909000</v>
      </c>
      <c r="G161" s="2">
        <v>0</v>
      </c>
      <c r="H161" s="2">
        <v>6575909000</v>
      </c>
      <c r="I161" s="2">
        <v>18350214</v>
      </c>
      <c r="J161" s="2">
        <v>0</v>
      </c>
      <c r="K161" s="2">
        <v>18350214</v>
      </c>
      <c r="L161" s="2">
        <v>15719850.4</v>
      </c>
      <c r="M161" s="2">
        <v>0</v>
      </c>
      <c r="N161" s="92">
        <f t="shared" si="288"/>
        <v>0</v>
      </c>
      <c r="O161" s="92">
        <f t="shared" si="289"/>
        <v>0</v>
      </c>
      <c r="P161" s="2">
        <v>15719850.4</v>
      </c>
      <c r="Q161" s="92">
        <f t="shared" si="290"/>
        <v>15719850.4</v>
      </c>
      <c r="R161" s="92">
        <f t="shared" si="291"/>
        <v>0</v>
      </c>
      <c r="S161" s="15">
        <v>0.1</v>
      </c>
      <c r="T161" s="2">
        <v>0</v>
      </c>
      <c r="U161" s="92">
        <f t="shared" si="292"/>
        <v>0</v>
      </c>
      <c r="V161" s="92">
        <f t="shared" si="293"/>
        <v>0</v>
      </c>
      <c r="W161" s="13">
        <v>0.1</v>
      </c>
      <c r="X161" s="93">
        <f t="shared" si="367"/>
        <v>0.1</v>
      </c>
      <c r="Y161" s="92">
        <f t="shared" si="368"/>
        <v>0</v>
      </c>
      <c r="Z161" s="92">
        <f t="shared" si="369"/>
        <v>1571985.04</v>
      </c>
      <c r="AA161" s="15">
        <v>0</v>
      </c>
      <c r="AB161" s="94">
        <f t="shared" si="370"/>
        <v>0</v>
      </c>
      <c r="AC161" s="92">
        <f t="shared" si="371"/>
        <v>0</v>
      </c>
      <c r="AD161" s="92">
        <f t="shared" si="372"/>
        <v>0</v>
      </c>
      <c r="AE161" s="2">
        <v>1571985.04</v>
      </c>
      <c r="AF161" s="92">
        <f t="shared" si="373"/>
        <v>1571985.04</v>
      </c>
      <c r="AG161" s="92">
        <f t="shared" si="374"/>
        <v>0</v>
      </c>
      <c r="AH161" s="2">
        <v>1000000</v>
      </c>
      <c r="AI161" s="95">
        <f t="shared" si="375"/>
        <v>1000000</v>
      </c>
      <c r="AJ161" s="95">
        <f t="shared" si="376"/>
        <v>0</v>
      </c>
      <c r="AK161" s="4">
        <v>2571985.04</v>
      </c>
      <c r="AM161" s="4">
        <f t="shared" si="294"/>
        <v>2571985.04</v>
      </c>
      <c r="AN161" s="96">
        <f t="shared" si="377"/>
        <v>2571985.04</v>
      </c>
      <c r="AO161" s="96">
        <f t="shared" si="378"/>
        <v>0</v>
      </c>
      <c r="AP161" t="s">
        <v>35</v>
      </c>
      <c r="AQ161"/>
      <c r="AR161" s="18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</row>
    <row r="162" spans="1:80" x14ac:dyDescent="0.25">
      <c r="A162" s="20">
        <v>1300</v>
      </c>
      <c r="B162" t="s">
        <v>264</v>
      </c>
      <c r="C162" t="s">
        <v>2</v>
      </c>
      <c r="D162" t="s">
        <v>283</v>
      </c>
      <c r="E162" t="s">
        <v>281</v>
      </c>
      <c r="F162" s="2">
        <v>1836699000</v>
      </c>
      <c r="G162" s="2">
        <v>218200000</v>
      </c>
      <c r="H162" s="2">
        <v>1618499000</v>
      </c>
      <c r="I162" s="2">
        <v>5647297</v>
      </c>
      <c r="J162" s="2">
        <v>713150</v>
      </c>
      <c r="K162" s="2">
        <v>4934147</v>
      </c>
      <c r="L162" s="2">
        <v>4912617.4000000004</v>
      </c>
      <c r="M162" s="2">
        <v>625870</v>
      </c>
      <c r="N162" s="92">
        <f t="shared" si="288"/>
        <v>625870</v>
      </c>
      <c r="O162" s="92">
        <f t="shared" si="289"/>
        <v>0</v>
      </c>
      <c r="P162" s="2">
        <v>4286747.4000000004</v>
      </c>
      <c r="Q162" s="92">
        <f t="shared" si="290"/>
        <v>4286747.4000000004</v>
      </c>
      <c r="R162" s="92">
        <f t="shared" si="291"/>
        <v>0</v>
      </c>
      <c r="S162" s="15">
        <v>0</v>
      </c>
      <c r="T162" s="2">
        <v>0</v>
      </c>
      <c r="U162" s="92">
        <f t="shared" si="292"/>
        <v>0</v>
      </c>
      <c r="V162" s="92">
        <f t="shared" si="293"/>
        <v>0</v>
      </c>
      <c r="W162" s="13">
        <v>0</v>
      </c>
      <c r="X162" s="93">
        <f t="shared" si="367"/>
        <v>0</v>
      </c>
      <c r="Y162" s="92">
        <f t="shared" si="368"/>
        <v>0</v>
      </c>
      <c r="Z162" s="92">
        <f t="shared" si="369"/>
        <v>0</v>
      </c>
      <c r="AA162" s="15">
        <v>0</v>
      </c>
      <c r="AB162" s="94">
        <f t="shared" si="370"/>
        <v>0</v>
      </c>
      <c r="AC162" s="92">
        <f t="shared" si="371"/>
        <v>0</v>
      </c>
      <c r="AD162" s="92">
        <f t="shared" si="372"/>
        <v>0</v>
      </c>
      <c r="AE162" s="2">
        <v>0</v>
      </c>
      <c r="AF162" s="92">
        <f t="shared" si="373"/>
        <v>0</v>
      </c>
      <c r="AG162" s="92">
        <f t="shared" si="374"/>
        <v>0</v>
      </c>
      <c r="AH162" s="2">
        <v>0</v>
      </c>
      <c r="AI162" s="95">
        <f t="shared" si="375"/>
        <v>0</v>
      </c>
      <c r="AJ162" s="95">
        <f t="shared" si="376"/>
        <v>0</v>
      </c>
      <c r="AK162" s="4">
        <v>0</v>
      </c>
      <c r="AM162" s="4">
        <f t="shared" si="294"/>
        <v>0</v>
      </c>
      <c r="AN162" s="96">
        <f t="shared" si="377"/>
        <v>0</v>
      </c>
      <c r="AO162" s="96">
        <f t="shared" si="378"/>
        <v>0</v>
      </c>
      <c r="AP162" t="s">
        <v>43</v>
      </c>
      <c r="AQ162"/>
      <c r="AR162" s="18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</row>
    <row r="163" spans="1:80" x14ac:dyDescent="0.25">
      <c r="A163" s="20">
        <v>1303</v>
      </c>
      <c r="B163" t="s">
        <v>264</v>
      </c>
      <c r="C163" t="s">
        <v>2</v>
      </c>
      <c r="D163" t="s">
        <v>8</v>
      </c>
      <c r="E163" t="s">
        <v>282</v>
      </c>
      <c r="F163" s="2">
        <v>13494682000</v>
      </c>
      <c r="G163" s="2">
        <v>49546000</v>
      </c>
      <c r="H163" s="2">
        <v>13445136000</v>
      </c>
      <c r="I163" s="2">
        <v>29313361</v>
      </c>
      <c r="J163" s="2">
        <v>173411</v>
      </c>
      <c r="K163" s="2">
        <v>29139950</v>
      </c>
      <c r="L163" s="2">
        <v>23915488.199999999</v>
      </c>
      <c r="M163" s="2">
        <v>153592.6</v>
      </c>
      <c r="N163" s="92">
        <f t="shared" si="288"/>
        <v>153592.6</v>
      </c>
      <c r="O163" s="92">
        <f t="shared" si="289"/>
        <v>0</v>
      </c>
      <c r="P163" s="2">
        <v>23761895.600000001</v>
      </c>
      <c r="Q163" s="92">
        <f t="shared" si="290"/>
        <v>23761895.600000001</v>
      </c>
      <c r="R163" s="92">
        <f t="shared" si="291"/>
        <v>0</v>
      </c>
      <c r="S163" s="15">
        <v>0.1</v>
      </c>
      <c r="T163" s="2">
        <v>15359.26</v>
      </c>
      <c r="U163" s="92">
        <f t="shared" si="292"/>
        <v>15359.260000000002</v>
      </c>
      <c r="V163" s="92">
        <f t="shared" si="293"/>
        <v>0</v>
      </c>
      <c r="W163" s="13">
        <v>0.1</v>
      </c>
      <c r="X163" s="93">
        <f t="shared" si="367"/>
        <v>0.1</v>
      </c>
      <c r="Y163" s="92">
        <f t="shared" si="368"/>
        <v>0</v>
      </c>
      <c r="Z163" s="92">
        <f t="shared" si="369"/>
        <v>2376189.56</v>
      </c>
      <c r="AA163" s="15">
        <v>0</v>
      </c>
      <c r="AB163" s="94">
        <f t="shared" si="370"/>
        <v>0</v>
      </c>
      <c r="AC163" s="92">
        <f t="shared" si="371"/>
        <v>0</v>
      </c>
      <c r="AD163" s="92">
        <f t="shared" si="372"/>
        <v>0</v>
      </c>
      <c r="AE163" s="2">
        <v>2376189.56</v>
      </c>
      <c r="AF163" s="92">
        <f t="shared" si="373"/>
        <v>2376189.56</v>
      </c>
      <c r="AG163" s="92">
        <f t="shared" si="374"/>
        <v>0</v>
      </c>
      <c r="AH163" s="2">
        <v>2000000</v>
      </c>
      <c r="AI163" s="95">
        <f t="shared" si="375"/>
        <v>2000000</v>
      </c>
      <c r="AJ163" s="95">
        <f t="shared" si="376"/>
        <v>0</v>
      </c>
      <c r="AK163" s="4">
        <v>4391548.82</v>
      </c>
      <c r="AM163" s="4">
        <f t="shared" si="294"/>
        <v>4391548.82</v>
      </c>
      <c r="AN163" s="96">
        <f t="shared" si="377"/>
        <v>4391548.82</v>
      </c>
      <c r="AO163" s="96">
        <f t="shared" si="378"/>
        <v>0</v>
      </c>
      <c r="AP163" t="s">
        <v>46</v>
      </c>
      <c r="AQ163"/>
      <c r="AR163" s="18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</row>
    <row r="164" spans="1:80" x14ac:dyDescent="0.25">
      <c r="A164" s="20">
        <v>1305</v>
      </c>
      <c r="B164" t="s">
        <v>264</v>
      </c>
      <c r="C164" t="s">
        <v>2</v>
      </c>
      <c r="D164" t="s">
        <v>284</v>
      </c>
      <c r="E164" t="s">
        <v>285</v>
      </c>
      <c r="F164" s="2">
        <v>5307158000</v>
      </c>
      <c r="G164" s="2">
        <v>28518000</v>
      </c>
      <c r="H164" s="2">
        <v>5278640000</v>
      </c>
      <c r="I164" s="2">
        <v>14227539</v>
      </c>
      <c r="J164" s="2">
        <v>99814</v>
      </c>
      <c r="K164" s="2">
        <v>14127725</v>
      </c>
      <c r="L164" s="2">
        <v>12104675.800000001</v>
      </c>
      <c r="M164" s="2">
        <v>88406.8</v>
      </c>
      <c r="N164" s="92">
        <f t="shared" si="288"/>
        <v>88406.8</v>
      </c>
      <c r="O164" s="92">
        <f t="shared" si="289"/>
        <v>0</v>
      </c>
      <c r="P164" s="2">
        <v>12016269</v>
      </c>
      <c r="Q164" s="92">
        <f t="shared" si="290"/>
        <v>12016269</v>
      </c>
      <c r="R164" s="92">
        <f t="shared" si="291"/>
        <v>0</v>
      </c>
      <c r="S164" s="15">
        <v>0</v>
      </c>
      <c r="T164" s="2">
        <v>0</v>
      </c>
      <c r="U164" s="92">
        <f t="shared" si="292"/>
        <v>0</v>
      </c>
      <c r="V164" s="92">
        <f t="shared" si="293"/>
        <v>0</v>
      </c>
      <c r="W164" s="13">
        <v>0</v>
      </c>
      <c r="X164" s="93">
        <f t="shared" si="367"/>
        <v>0</v>
      </c>
      <c r="Y164" s="92">
        <f t="shared" si="368"/>
        <v>0</v>
      </c>
      <c r="Z164" s="92">
        <f t="shared" si="369"/>
        <v>0</v>
      </c>
      <c r="AA164" s="15">
        <v>0</v>
      </c>
      <c r="AB164" s="94">
        <f t="shared" si="370"/>
        <v>0</v>
      </c>
      <c r="AC164" s="92">
        <f t="shared" si="371"/>
        <v>0</v>
      </c>
      <c r="AD164" s="92">
        <f t="shared" si="372"/>
        <v>0</v>
      </c>
      <c r="AE164" s="2">
        <v>0</v>
      </c>
      <c r="AF164" s="92">
        <f t="shared" si="373"/>
        <v>0</v>
      </c>
      <c r="AG164" s="92">
        <f t="shared" si="374"/>
        <v>0</v>
      </c>
      <c r="AH164" s="2">
        <v>0</v>
      </c>
      <c r="AI164" s="95">
        <f t="shared" si="375"/>
        <v>0</v>
      </c>
      <c r="AJ164" s="95">
        <f t="shared" si="376"/>
        <v>0</v>
      </c>
      <c r="AK164" s="4">
        <v>0</v>
      </c>
      <c r="AM164" s="4">
        <f t="shared" si="294"/>
        <v>0</v>
      </c>
      <c r="AN164" s="96">
        <f t="shared" si="377"/>
        <v>0</v>
      </c>
      <c r="AO164" s="96">
        <f t="shared" si="378"/>
        <v>0</v>
      </c>
      <c r="AP164" t="s">
        <v>166</v>
      </c>
      <c r="AQ164"/>
      <c r="AR164" s="18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</row>
    <row r="165" spans="1:80" x14ac:dyDescent="0.25">
      <c r="A165" s="20">
        <v>1307</v>
      </c>
      <c r="B165" t="s">
        <v>264</v>
      </c>
      <c r="C165" t="s">
        <v>2</v>
      </c>
      <c r="D165" t="s">
        <v>538</v>
      </c>
      <c r="E165" t="s">
        <v>286</v>
      </c>
      <c r="F165" s="2">
        <v>17471247000</v>
      </c>
      <c r="G165" s="2">
        <v>0</v>
      </c>
      <c r="H165" s="2">
        <v>17471247000</v>
      </c>
      <c r="I165" s="2">
        <v>31563884</v>
      </c>
      <c r="J165" s="2">
        <v>0</v>
      </c>
      <c r="K165" s="2">
        <v>31563884</v>
      </c>
      <c r="L165" s="2">
        <v>24575385.199999999</v>
      </c>
      <c r="M165" s="2">
        <v>0</v>
      </c>
      <c r="N165" s="92">
        <f t="shared" si="288"/>
        <v>0</v>
      </c>
      <c r="O165" s="92">
        <f t="shared" si="289"/>
        <v>0</v>
      </c>
      <c r="P165" s="2">
        <v>24575385.199999999</v>
      </c>
      <c r="Q165" s="92">
        <f t="shared" si="290"/>
        <v>24575385.199999999</v>
      </c>
      <c r="R165" s="92">
        <f t="shared" si="291"/>
        <v>0</v>
      </c>
      <c r="S165" s="15">
        <v>0.1</v>
      </c>
      <c r="T165" s="2">
        <v>0</v>
      </c>
      <c r="U165" s="92">
        <f t="shared" si="292"/>
        <v>0</v>
      </c>
      <c r="V165" s="92">
        <f t="shared" si="293"/>
        <v>0</v>
      </c>
      <c r="W165" s="13">
        <v>0.1</v>
      </c>
      <c r="X165" s="93">
        <f t="shared" si="367"/>
        <v>0.1</v>
      </c>
      <c r="Y165" s="92">
        <f t="shared" si="368"/>
        <v>0</v>
      </c>
      <c r="Z165" s="92">
        <f t="shared" si="369"/>
        <v>2457538.52</v>
      </c>
      <c r="AA165" s="15">
        <v>0</v>
      </c>
      <c r="AB165" s="94">
        <f t="shared" si="370"/>
        <v>0</v>
      </c>
      <c r="AC165" s="92">
        <f t="shared" si="371"/>
        <v>0</v>
      </c>
      <c r="AD165" s="92">
        <f t="shared" si="372"/>
        <v>0</v>
      </c>
      <c r="AE165" s="2">
        <v>2457538.52</v>
      </c>
      <c r="AF165" s="92">
        <f t="shared" si="373"/>
        <v>2457538.52</v>
      </c>
      <c r="AG165" s="92">
        <f t="shared" si="374"/>
        <v>0</v>
      </c>
      <c r="AH165" s="2">
        <v>2000000</v>
      </c>
      <c r="AI165" s="95">
        <f t="shared" si="375"/>
        <v>2000000</v>
      </c>
      <c r="AJ165" s="95">
        <f t="shared" si="376"/>
        <v>0</v>
      </c>
      <c r="AK165" s="4">
        <v>4457538.5199999996</v>
      </c>
      <c r="AM165" s="4">
        <f t="shared" si="294"/>
        <v>4457538.5199999996</v>
      </c>
      <c r="AN165" s="96">
        <f t="shared" si="377"/>
        <v>4457538.5199999996</v>
      </c>
      <c r="AO165" s="96">
        <f t="shared" si="378"/>
        <v>0</v>
      </c>
      <c r="AP165" t="s">
        <v>179</v>
      </c>
      <c r="AQ165"/>
      <c r="AR165" s="18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</row>
    <row r="166" spans="1:80" x14ac:dyDescent="0.25">
      <c r="A166" s="20">
        <v>1311</v>
      </c>
      <c r="B166" t="s">
        <v>264</v>
      </c>
      <c r="C166" t="s">
        <v>2</v>
      </c>
      <c r="D166" t="s">
        <v>283</v>
      </c>
      <c r="E166" t="s">
        <v>287</v>
      </c>
      <c r="F166" s="2">
        <v>2418422000</v>
      </c>
      <c r="G166" s="2">
        <v>0</v>
      </c>
      <c r="H166" s="2">
        <v>2418422000</v>
      </c>
      <c r="I166" s="2">
        <v>8026215</v>
      </c>
      <c r="J166" s="2">
        <v>0</v>
      </c>
      <c r="K166" s="2">
        <v>8026215</v>
      </c>
      <c r="L166" s="2">
        <v>7058846.2000000002</v>
      </c>
      <c r="M166" s="2">
        <v>0</v>
      </c>
      <c r="N166" s="92">
        <f t="shared" si="288"/>
        <v>0</v>
      </c>
      <c r="O166" s="92">
        <f t="shared" si="289"/>
        <v>0</v>
      </c>
      <c r="P166" s="2">
        <v>7058846.2000000002</v>
      </c>
      <c r="Q166" s="92">
        <f t="shared" si="290"/>
        <v>7058846.2000000002</v>
      </c>
      <c r="R166" s="92">
        <f t="shared" si="291"/>
        <v>0</v>
      </c>
      <c r="S166" s="15">
        <v>0</v>
      </c>
      <c r="T166" s="2">
        <v>0</v>
      </c>
      <c r="U166" s="92">
        <f t="shared" si="292"/>
        <v>0</v>
      </c>
      <c r="V166" s="92">
        <f t="shared" si="293"/>
        <v>0</v>
      </c>
      <c r="W166" s="13">
        <v>0</v>
      </c>
      <c r="X166" s="93">
        <f t="shared" si="367"/>
        <v>0</v>
      </c>
      <c r="Y166" s="92">
        <f t="shared" si="368"/>
        <v>0</v>
      </c>
      <c r="Z166" s="92">
        <f t="shared" si="369"/>
        <v>0</v>
      </c>
      <c r="AA166" s="15">
        <v>0</v>
      </c>
      <c r="AB166" s="94">
        <f t="shared" si="370"/>
        <v>0</v>
      </c>
      <c r="AC166" s="92">
        <f t="shared" si="371"/>
        <v>0</v>
      </c>
      <c r="AD166" s="92">
        <f t="shared" si="372"/>
        <v>0</v>
      </c>
      <c r="AE166" s="2">
        <v>0</v>
      </c>
      <c r="AF166" s="92">
        <f t="shared" si="373"/>
        <v>0</v>
      </c>
      <c r="AG166" s="92">
        <f t="shared" si="374"/>
        <v>0</v>
      </c>
      <c r="AH166" s="2">
        <v>0</v>
      </c>
      <c r="AI166" s="95">
        <f t="shared" si="375"/>
        <v>0</v>
      </c>
      <c r="AJ166" s="95">
        <f t="shared" si="376"/>
        <v>0</v>
      </c>
      <c r="AK166" s="4">
        <v>0</v>
      </c>
      <c r="AM166" s="4">
        <f t="shared" si="294"/>
        <v>0</v>
      </c>
      <c r="AN166" s="96">
        <f t="shared" si="377"/>
        <v>0</v>
      </c>
      <c r="AO166" s="96">
        <f t="shared" si="378"/>
        <v>0</v>
      </c>
      <c r="AP166" t="s">
        <v>95</v>
      </c>
      <c r="AQ166"/>
      <c r="AR166" s="18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</row>
    <row r="167" spans="1:80" x14ac:dyDescent="0.25">
      <c r="A167" s="20">
        <v>1315</v>
      </c>
      <c r="B167" t="s">
        <v>263</v>
      </c>
      <c r="C167" t="s">
        <v>9</v>
      </c>
      <c r="D167" t="s">
        <v>27</v>
      </c>
      <c r="E167" t="s">
        <v>288</v>
      </c>
      <c r="F167" s="2">
        <v>19522377000</v>
      </c>
      <c r="G167" s="2">
        <v>0</v>
      </c>
      <c r="H167" s="2">
        <v>19522377000</v>
      </c>
      <c r="I167" s="2">
        <v>38528620</v>
      </c>
      <c r="J167" s="2">
        <v>0</v>
      </c>
      <c r="K167" s="2">
        <v>38528620</v>
      </c>
      <c r="L167" s="2">
        <v>30719669.199999999</v>
      </c>
      <c r="M167" s="2">
        <v>0</v>
      </c>
      <c r="N167" s="92">
        <f t="shared" si="288"/>
        <v>0</v>
      </c>
      <c r="O167" s="92">
        <f t="shared" si="289"/>
        <v>0</v>
      </c>
      <c r="P167" s="2">
        <v>30719669.199999999</v>
      </c>
      <c r="Q167" s="92">
        <f t="shared" si="290"/>
        <v>30719669.199999999</v>
      </c>
      <c r="R167" s="92">
        <f t="shared" si="291"/>
        <v>0</v>
      </c>
      <c r="S167" s="15">
        <v>0.1</v>
      </c>
      <c r="T167" s="2">
        <v>0</v>
      </c>
      <c r="U167" s="92">
        <f t="shared" si="292"/>
        <v>0</v>
      </c>
      <c r="V167" s="92">
        <f t="shared" si="293"/>
        <v>0</v>
      </c>
      <c r="W167" s="13">
        <v>0.3</v>
      </c>
      <c r="X167" s="13"/>
      <c r="Y167" s="13"/>
      <c r="Z167" s="97">
        <f t="shared" ref="Z167:Z168" si="379">IF(L167&lt;150000000,P167,IF(AND(L167&gt;150000000,P167&gt;150000000),150000000,P167))*30%</f>
        <v>9215900.7599999998</v>
      </c>
      <c r="AA167" s="15">
        <v>0</v>
      </c>
      <c r="AB167" s="98">
        <f t="shared" si="370"/>
        <v>0</v>
      </c>
      <c r="AC167" s="97">
        <f t="shared" si="371"/>
        <v>0</v>
      </c>
      <c r="AD167" s="97">
        <f t="shared" si="372"/>
        <v>0</v>
      </c>
      <c r="AE167" s="2">
        <v>9215900.7599999998</v>
      </c>
      <c r="AF167" s="97">
        <f t="shared" si="373"/>
        <v>9215900.7599999998</v>
      </c>
      <c r="AG167" s="97">
        <f t="shared" si="374"/>
        <v>0</v>
      </c>
      <c r="AH167" s="2">
        <v>0</v>
      </c>
      <c r="AI167" s="2"/>
      <c r="AJ167" s="2"/>
      <c r="AK167" s="4">
        <v>9215900.7599999998</v>
      </c>
      <c r="AM167" s="4">
        <f t="shared" si="294"/>
        <v>9215900.7599999998</v>
      </c>
      <c r="AN167" s="96">
        <f t="shared" si="377"/>
        <v>9215900.7599999998</v>
      </c>
      <c r="AO167" s="96">
        <f t="shared" si="378"/>
        <v>0</v>
      </c>
      <c r="AP167" t="s">
        <v>76</v>
      </c>
      <c r="AQ167"/>
      <c r="AR167" s="18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</row>
    <row r="168" spans="1:80" x14ac:dyDescent="0.25">
      <c r="A168" s="20">
        <v>1322</v>
      </c>
      <c r="B168" t="s">
        <v>263</v>
      </c>
      <c r="C168" t="s">
        <v>9</v>
      </c>
      <c r="D168" t="s">
        <v>27</v>
      </c>
      <c r="E168" t="s">
        <v>289</v>
      </c>
      <c r="F168" s="2">
        <v>1488448000</v>
      </c>
      <c r="G168" s="2">
        <v>0</v>
      </c>
      <c r="H168" s="2">
        <v>1488448000</v>
      </c>
      <c r="I168" s="2">
        <v>4945177</v>
      </c>
      <c r="J168" s="2">
        <v>0</v>
      </c>
      <c r="K168" s="2">
        <v>4945177</v>
      </c>
      <c r="L168" s="2">
        <v>4349797.8</v>
      </c>
      <c r="M168" s="2">
        <v>0</v>
      </c>
      <c r="N168" s="92">
        <f t="shared" si="288"/>
        <v>0</v>
      </c>
      <c r="O168" s="92">
        <f t="shared" si="289"/>
        <v>0</v>
      </c>
      <c r="P168" s="2">
        <v>4349797.8</v>
      </c>
      <c r="Q168" s="92">
        <f t="shared" si="290"/>
        <v>4349797.8</v>
      </c>
      <c r="R168" s="92">
        <f t="shared" si="291"/>
        <v>0</v>
      </c>
      <c r="S168" s="15">
        <v>0.1</v>
      </c>
      <c r="T168" s="2">
        <v>0</v>
      </c>
      <c r="U168" s="92">
        <f t="shared" si="292"/>
        <v>0</v>
      </c>
      <c r="V168" s="92">
        <f t="shared" si="293"/>
        <v>0</v>
      </c>
      <c r="W168" s="13">
        <v>0.3</v>
      </c>
      <c r="X168" s="13"/>
      <c r="Y168" s="13"/>
      <c r="Z168" s="97">
        <f t="shared" si="379"/>
        <v>1304939.3399999999</v>
      </c>
      <c r="AA168" s="15">
        <v>0</v>
      </c>
      <c r="AB168" s="98">
        <f t="shared" si="370"/>
        <v>0</v>
      </c>
      <c r="AC168" s="97">
        <f t="shared" si="371"/>
        <v>0</v>
      </c>
      <c r="AD168" s="97">
        <f t="shared" si="372"/>
        <v>0</v>
      </c>
      <c r="AE168" s="2">
        <v>1304939.3400000001</v>
      </c>
      <c r="AF168" s="97">
        <f t="shared" si="373"/>
        <v>1304939.3399999999</v>
      </c>
      <c r="AG168" s="97">
        <f t="shared" si="374"/>
        <v>0</v>
      </c>
      <c r="AH168" s="2">
        <v>0</v>
      </c>
      <c r="AI168" s="2"/>
      <c r="AJ168" s="2"/>
      <c r="AK168" s="4">
        <v>1304939.3400000001</v>
      </c>
      <c r="AM168" s="4">
        <f t="shared" si="294"/>
        <v>1304939.3400000001</v>
      </c>
      <c r="AN168" s="96">
        <f t="shared" si="377"/>
        <v>1304939.3399999999</v>
      </c>
      <c r="AO168" s="96">
        <f t="shared" si="378"/>
        <v>0</v>
      </c>
      <c r="AP168" t="s">
        <v>32</v>
      </c>
      <c r="AQ168"/>
      <c r="AR168" s="1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</row>
    <row r="169" spans="1:80" x14ac:dyDescent="0.25">
      <c r="A169" s="20">
        <v>1324</v>
      </c>
      <c r="B169" t="s">
        <v>264</v>
      </c>
      <c r="C169" t="s">
        <v>9</v>
      </c>
      <c r="D169" t="s">
        <v>367</v>
      </c>
      <c r="E169" t="s">
        <v>290</v>
      </c>
      <c r="F169" s="2">
        <v>19617622000</v>
      </c>
      <c r="G169" s="2">
        <v>0</v>
      </c>
      <c r="H169" s="2">
        <v>19617622000</v>
      </c>
      <c r="I169" s="2">
        <v>31603099</v>
      </c>
      <c r="J169" s="2">
        <v>0</v>
      </c>
      <c r="K169" s="2">
        <v>31603099</v>
      </c>
      <c r="L169" s="2">
        <v>23756050.199999999</v>
      </c>
      <c r="M169" s="2">
        <v>0</v>
      </c>
      <c r="N169" s="92">
        <f t="shared" si="288"/>
        <v>0</v>
      </c>
      <c r="O169" s="92">
        <f t="shared" si="289"/>
        <v>0</v>
      </c>
      <c r="P169" s="2">
        <v>23756050.199999999</v>
      </c>
      <c r="Q169" s="92">
        <f t="shared" si="290"/>
        <v>23756050.199999999</v>
      </c>
      <c r="R169" s="92">
        <f t="shared" si="291"/>
        <v>0</v>
      </c>
      <c r="S169" s="15">
        <v>0.1</v>
      </c>
      <c r="T169" s="2">
        <v>0</v>
      </c>
      <c r="U169" s="92">
        <f t="shared" si="292"/>
        <v>0</v>
      </c>
      <c r="V169" s="92">
        <f t="shared" si="293"/>
        <v>0</v>
      </c>
      <c r="W169" s="13">
        <v>0.1</v>
      </c>
      <c r="X169" s="93">
        <f t="shared" ref="X169:X171" si="380">IF(L169&lt;15000000,0%,IF(AND(15000000&lt;=L169,L169&lt;30000000),10%,IF(AND(30000000&lt;=L169,L169&lt;60000000),15%,IF(AND(60000000&lt;=L169,L169&lt;100000000),20%,25%))))</f>
        <v>0.1</v>
      </c>
      <c r="Y169" s="92">
        <f t="shared" ref="Y169:Y171" si="381">+X169-W169</f>
        <v>0</v>
      </c>
      <c r="Z169" s="92">
        <f t="shared" ref="Z169:Z171" si="382">IF(L169&lt;150000000,P169,IF(AND(L169&gt;150000000,P169&gt;150000000),150000000,P169))*X169</f>
        <v>2375605.02</v>
      </c>
      <c r="AA169" s="15">
        <v>0</v>
      </c>
      <c r="AB169" s="94">
        <f t="shared" ref="AB169:AB172" si="383">IF(L169&lt;150000000,0%,IF(AND(150000000&lt;=L169,L169&lt;230000000),40%,IF(AND(230000000&lt;=L169,L169&lt;300000000),45%,50%)))</f>
        <v>0</v>
      </c>
      <c r="AC169" s="92">
        <f t="shared" ref="AC169:AC172" si="384">+AB169-AA169</f>
        <v>0</v>
      </c>
      <c r="AD169" s="92">
        <f t="shared" ref="AD169:AD172" si="385">IF(P169-150000000&lt;0,0,(P169-150000000))*AB169</f>
        <v>0</v>
      </c>
      <c r="AE169" s="2">
        <v>2375605.02</v>
      </c>
      <c r="AF169" s="92">
        <f t="shared" ref="AF169:AF172" si="386">+AD169+Z169</f>
        <v>2375605.02</v>
      </c>
      <c r="AG169" s="92">
        <f t="shared" ref="AG169:AG172" si="387">+AF169-AE169</f>
        <v>0</v>
      </c>
      <c r="AH169" s="2">
        <v>2000000</v>
      </c>
      <c r="AI169" s="95">
        <f t="shared" ref="AI169:AI171" si="388">IF(L169&lt;15000000,0,IF(AND(15000000&lt;=L169,L169&lt;20000000),1000000,IF(AND(20000000&lt;=L169,L169&lt;30000000),2000000,IF(AND(30000000&lt;=L169,L169&lt;60000000),3000000,IF(AND(60000000&lt;=L169,L169&lt;100000000),4000000,IF(AND(100000000&lt;=L169,L169&lt;150000000),5000000,IF(AND(150000000&lt;=L169,L169&lt;230000000),6000000,7000000)))))))</f>
        <v>2000000</v>
      </c>
      <c r="AJ169" s="95">
        <f t="shared" ref="AJ169:AJ171" si="389">+AI169-AH169</f>
        <v>0</v>
      </c>
      <c r="AK169" s="4">
        <v>4375605.0199999996</v>
      </c>
      <c r="AM169" s="4">
        <f t="shared" si="294"/>
        <v>4375605.0199999996</v>
      </c>
      <c r="AN169" s="96">
        <f t="shared" ref="AN169:AN172" si="390">SUM(AL169,AI169,AF169,U169)</f>
        <v>4375605.0199999996</v>
      </c>
      <c r="AO169" s="96">
        <f t="shared" ref="AO169:AO172" si="391">+AN169-AM169</f>
        <v>0</v>
      </c>
      <c r="AP169" t="s">
        <v>189</v>
      </c>
      <c r="AQ169"/>
      <c r="AR169" s="18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</row>
    <row r="170" spans="1:80" x14ac:dyDescent="0.25">
      <c r="A170" s="20">
        <v>1325</v>
      </c>
      <c r="B170" t="s">
        <v>264</v>
      </c>
      <c r="C170" t="s">
        <v>2</v>
      </c>
      <c r="D170" t="s">
        <v>8</v>
      </c>
      <c r="E170" t="s">
        <v>291</v>
      </c>
      <c r="F170" s="2">
        <v>7253844000</v>
      </c>
      <c r="G170" s="2">
        <v>0</v>
      </c>
      <c r="H170" s="2">
        <v>7253844000</v>
      </c>
      <c r="I170" s="2">
        <v>19037569</v>
      </c>
      <c r="J170" s="2">
        <v>0</v>
      </c>
      <c r="K170" s="2">
        <v>19037569</v>
      </c>
      <c r="L170" s="2">
        <v>16136031.4</v>
      </c>
      <c r="M170" s="2">
        <v>0</v>
      </c>
      <c r="N170" s="92">
        <f t="shared" si="288"/>
        <v>0</v>
      </c>
      <c r="O170" s="92">
        <f t="shared" si="289"/>
        <v>0</v>
      </c>
      <c r="P170" s="2">
        <v>16136031.4</v>
      </c>
      <c r="Q170" s="92">
        <f t="shared" si="290"/>
        <v>16136031.4</v>
      </c>
      <c r="R170" s="92">
        <f t="shared" si="291"/>
        <v>0</v>
      </c>
      <c r="S170" s="15">
        <v>0.1</v>
      </c>
      <c r="T170" s="2">
        <v>0</v>
      </c>
      <c r="U170" s="92">
        <f t="shared" si="292"/>
        <v>0</v>
      </c>
      <c r="V170" s="92">
        <f t="shared" si="293"/>
        <v>0</v>
      </c>
      <c r="W170" s="13">
        <v>0.1</v>
      </c>
      <c r="X170" s="93">
        <f t="shared" si="380"/>
        <v>0.1</v>
      </c>
      <c r="Y170" s="92">
        <f t="shared" si="381"/>
        <v>0</v>
      </c>
      <c r="Z170" s="92">
        <f t="shared" si="382"/>
        <v>1613603.1400000001</v>
      </c>
      <c r="AA170" s="15">
        <v>0</v>
      </c>
      <c r="AB170" s="94">
        <f t="shared" si="383"/>
        <v>0</v>
      </c>
      <c r="AC170" s="92">
        <f t="shared" si="384"/>
        <v>0</v>
      </c>
      <c r="AD170" s="92">
        <f t="shared" si="385"/>
        <v>0</v>
      </c>
      <c r="AE170" s="2">
        <v>1613603.14</v>
      </c>
      <c r="AF170" s="92">
        <f t="shared" si="386"/>
        <v>1613603.1400000001</v>
      </c>
      <c r="AG170" s="92">
        <f t="shared" si="387"/>
        <v>0</v>
      </c>
      <c r="AH170" s="2">
        <v>1000000</v>
      </c>
      <c r="AI170" s="95">
        <f t="shared" si="388"/>
        <v>1000000</v>
      </c>
      <c r="AJ170" s="95">
        <f t="shared" si="389"/>
        <v>0</v>
      </c>
      <c r="AK170" s="4">
        <v>2613603.14</v>
      </c>
      <c r="AM170" s="4">
        <f t="shared" si="294"/>
        <v>2613603.14</v>
      </c>
      <c r="AN170" s="96">
        <f t="shared" si="390"/>
        <v>2613603.14</v>
      </c>
      <c r="AO170" s="96">
        <f t="shared" si="391"/>
        <v>0</v>
      </c>
      <c r="AP170" t="s">
        <v>42</v>
      </c>
      <c r="AQ170"/>
      <c r="AR170" s="18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</row>
    <row r="171" spans="1:80" x14ac:dyDescent="0.25">
      <c r="A171" s="20">
        <v>1330</v>
      </c>
      <c r="B171" t="s">
        <v>264</v>
      </c>
      <c r="C171" t="s">
        <v>2</v>
      </c>
      <c r="D171" t="s">
        <v>284</v>
      </c>
      <c r="E171" t="s">
        <v>292</v>
      </c>
      <c r="F171" s="2">
        <v>15744041000</v>
      </c>
      <c r="G171" s="2">
        <v>1084000000</v>
      </c>
      <c r="H171" s="2">
        <v>14660041000</v>
      </c>
      <c r="I171" s="2">
        <v>40220800</v>
      </c>
      <c r="J171" s="2">
        <v>1626000</v>
      </c>
      <c r="K171" s="2">
        <v>38594800</v>
      </c>
      <c r="L171" s="2">
        <v>33923183.600000001</v>
      </c>
      <c r="M171" s="2">
        <v>1192400</v>
      </c>
      <c r="N171" s="92">
        <f t="shared" si="288"/>
        <v>1192400</v>
      </c>
      <c r="O171" s="92">
        <f t="shared" si="289"/>
        <v>0</v>
      </c>
      <c r="P171" s="2">
        <v>32730783.600000001</v>
      </c>
      <c r="Q171" s="92">
        <f t="shared" si="290"/>
        <v>32730783.600000001</v>
      </c>
      <c r="R171" s="92">
        <f t="shared" si="291"/>
        <v>0</v>
      </c>
      <c r="S171" s="15">
        <v>0.1</v>
      </c>
      <c r="T171" s="2">
        <v>119240</v>
      </c>
      <c r="U171" s="92">
        <f t="shared" si="292"/>
        <v>119240</v>
      </c>
      <c r="V171" s="92">
        <f t="shared" si="293"/>
        <v>0</v>
      </c>
      <c r="W171" s="13">
        <v>0.15</v>
      </c>
      <c r="X171" s="93">
        <f t="shared" si="380"/>
        <v>0.15</v>
      </c>
      <c r="Y171" s="92">
        <f t="shared" si="381"/>
        <v>0</v>
      </c>
      <c r="Z171" s="92">
        <f t="shared" si="382"/>
        <v>4909617.54</v>
      </c>
      <c r="AA171" s="15">
        <v>0</v>
      </c>
      <c r="AB171" s="94">
        <f t="shared" si="383"/>
        <v>0</v>
      </c>
      <c r="AC171" s="92">
        <f t="shared" si="384"/>
        <v>0</v>
      </c>
      <c r="AD171" s="92">
        <f t="shared" si="385"/>
        <v>0</v>
      </c>
      <c r="AE171" s="2">
        <v>4909617.54</v>
      </c>
      <c r="AF171" s="92">
        <f t="shared" si="386"/>
        <v>4909617.54</v>
      </c>
      <c r="AG171" s="92">
        <f t="shared" si="387"/>
        <v>0</v>
      </c>
      <c r="AH171" s="2">
        <v>3000000</v>
      </c>
      <c r="AI171" s="95">
        <f t="shared" si="388"/>
        <v>3000000</v>
      </c>
      <c r="AJ171" s="95">
        <f t="shared" si="389"/>
        <v>0</v>
      </c>
      <c r="AK171" s="4">
        <v>8028857.54</v>
      </c>
      <c r="AM171" s="4">
        <f t="shared" si="294"/>
        <v>8028857.54</v>
      </c>
      <c r="AN171" s="96">
        <f t="shared" si="390"/>
        <v>8028857.54</v>
      </c>
      <c r="AO171" s="96">
        <f t="shared" si="391"/>
        <v>0</v>
      </c>
      <c r="AP171" t="s">
        <v>192</v>
      </c>
      <c r="AQ171"/>
      <c r="AR171" s="18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</row>
    <row r="172" spans="1:80" x14ac:dyDescent="0.25">
      <c r="A172" s="20">
        <v>1334</v>
      </c>
      <c r="B172" t="s">
        <v>263</v>
      </c>
      <c r="C172" t="s">
        <v>9</v>
      </c>
      <c r="D172" t="s">
        <v>15</v>
      </c>
      <c r="E172" t="s">
        <v>293</v>
      </c>
      <c r="F172" s="2">
        <v>5406890000</v>
      </c>
      <c r="G172" s="2">
        <v>0</v>
      </c>
      <c r="H172" s="2">
        <v>5406890000</v>
      </c>
      <c r="I172" s="2">
        <v>14317777</v>
      </c>
      <c r="J172" s="2">
        <v>0</v>
      </c>
      <c r="K172" s="2">
        <v>14317777</v>
      </c>
      <c r="L172" s="2">
        <v>12155021</v>
      </c>
      <c r="M172" s="2">
        <v>0</v>
      </c>
      <c r="N172" s="92">
        <f t="shared" si="288"/>
        <v>0</v>
      </c>
      <c r="O172" s="92">
        <f t="shared" si="289"/>
        <v>0</v>
      </c>
      <c r="P172" s="2">
        <v>12155021</v>
      </c>
      <c r="Q172" s="92">
        <f t="shared" si="290"/>
        <v>12155021</v>
      </c>
      <c r="R172" s="92">
        <f t="shared" si="291"/>
        <v>0</v>
      </c>
      <c r="S172" s="15">
        <v>0.1</v>
      </c>
      <c r="T172" s="2">
        <v>0</v>
      </c>
      <c r="U172" s="92">
        <f t="shared" si="292"/>
        <v>0</v>
      </c>
      <c r="V172" s="92">
        <f t="shared" si="293"/>
        <v>0</v>
      </c>
      <c r="W172" s="13">
        <v>0.3</v>
      </c>
      <c r="X172" s="13"/>
      <c r="Y172" s="13"/>
      <c r="Z172" s="97">
        <f>IF(L172&lt;150000000,P172,IF(AND(L172&gt;150000000,P172&gt;150000000),150000000,P172))*30%</f>
        <v>3646506.3</v>
      </c>
      <c r="AA172" s="15">
        <v>0</v>
      </c>
      <c r="AB172" s="98">
        <f t="shared" si="383"/>
        <v>0</v>
      </c>
      <c r="AC172" s="97">
        <f t="shared" si="384"/>
        <v>0</v>
      </c>
      <c r="AD172" s="97">
        <f t="shared" si="385"/>
        <v>0</v>
      </c>
      <c r="AE172" s="2">
        <v>3646506.3</v>
      </c>
      <c r="AF172" s="97">
        <f t="shared" si="386"/>
        <v>3646506.3</v>
      </c>
      <c r="AG172" s="97">
        <f t="shared" si="387"/>
        <v>0</v>
      </c>
      <c r="AH172" s="2">
        <v>0</v>
      </c>
      <c r="AI172" s="2"/>
      <c r="AJ172" s="2"/>
      <c r="AK172" s="4">
        <v>3646506.3</v>
      </c>
      <c r="AM172" s="4">
        <f t="shared" si="294"/>
        <v>3646506.3</v>
      </c>
      <c r="AN172" s="96">
        <f t="shared" si="390"/>
        <v>3646506.3</v>
      </c>
      <c r="AO172" s="96">
        <f t="shared" si="391"/>
        <v>0</v>
      </c>
      <c r="AP172" t="s">
        <v>17</v>
      </c>
      <c r="AQ172"/>
      <c r="AR172" s="18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</row>
    <row r="173" spans="1:80" x14ac:dyDescent="0.25">
      <c r="A173" s="20">
        <v>1336</v>
      </c>
      <c r="B173" t="s">
        <v>264</v>
      </c>
      <c r="C173" t="s">
        <v>2</v>
      </c>
      <c r="D173" t="s">
        <v>8</v>
      </c>
      <c r="E173" t="s">
        <v>294</v>
      </c>
      <c r="F173" s="2">
        <v>8974376000</v>
      </c>
      <c r="G173" s="2">
        <v>4203551000</v>
      </c>
      <c r="H173" s="2">
        <v>4770825000</v>
      </c>
      <c r="I173" s="2">
        <v>24098821</v>
      </c>
      <c r="J173" s="2">
        <v>9152728</v>
      </c>
      <c r="K173" s="2">
        <v>14946093</v>
      </c>
      <c r="L173" s="2">
        <v>20509070.600000001</v>
      </c>
      <c r="M173" s="2">
        <v>7471307.5999999996</v>
      </c>
      <c r="N173" s="92">
        <f t="shared" si="288"/>
        <v>7471307.5999999996</v>
      </c>
      <c r="O173" s="92">
        <f t="shared" si="289"/>
        <v>0</v>
      </c>
      <c r="P173" s="2">
        <v>13037763</v>
      </c>
      <c r="Q173" s="92">
        <f t="shared" si="290"/>
        <v>13037763</v>
      </c>
      <c r="R173" s="92">
        <f t="shared" si="291"/>
        <v>0</v>
      </c>
      <c r="S173" s="15">
        <v>0.1</v>
      </c>
      <c r="T173" s="2">
        <v>747130.76</v>
      </c>
      <c r="U173" s="92">
        <f t="shared" si="292"/>
        <v>747130.76</v>
      </c>
      <c r="V173" s="92">
        <f t="shared" si="293"/>
        <v>0</v>
      </c>
      <c r="W173" s="13">
        <v>0.1</v>
      </c>
      <c r="X173" s="93">
        <f t="shared" ref="X173" si="392">IF(L173&lt;15000000,0%,IF(AND(15000000&lt;=L173,L173&lt;30000000),10%,IF(AND(30000000&lt;=L173,L173&lt;60000000),15%,IF(AND(60000000&lt;=L173,L173&lt;100000000),20%,25%))))</f>
        <v>0.1</v>
      </c>
      <c r="Y173" s="92">
        <f t="shared" ref="Y173" si="393">+X173-W173</f>
        <v>0</v>
      </c>
      <c r="Z173" s="92">
        <f t="shared" ref="Z173" si="394">IF(L173&lt;150000000,P173,IF(AND(L173&gt;150000000,P173&gt;150000000),150000000,P173))*X173</f>
        <v>1303776.3</v>
      </c>
      <c r="AA173" s="15">
        <v>0</v>
      </c>
      <c r="AB173" s="94">
        <f t="shared" ref="AB173:AB175" si="395">IF(L173&lt;150000000,0%,IF(AND(150000000&lt;=L173,L173&lt;230000000),40%,IF(AND(230000000&lt;=L173,L173&lt;300000000),45%,50%)))</f>
        <v>0</v>
      </c>
      <c r="AC173" s="92">
        <f t="shared" ref="AC173:AC175" si="396">+AB173-AA173</f>
        <v>0</v>
      </c>
      <c r="AD173" s="92">
        <f t="shared" ref="AD173:AD175" si="397">IF(P173-150000000&lt;0,0,(P173-150000000))*AB173</f>
        <v>0</v>
      </c>
      <c r="AE173" s="2">
        <v>1303776.3</v>
      </c>
      <c r="AF173" s="92">
        <f t="shared" ref="AF173:AF175" si="398">+AD173+Z173</f>
        <v>1303776.3</v>
      </c>
      <c r="AG173" s="92">
        <f t="shared" ref="AG173:AG175" si="399">+AF173-AE173</f>
        <v>0</v>
      </c>
      <c r="AH173" s="2">
        <v>2000000</v>
      </c>
      <c r="AI173" s="95">
        <f t="shared" ref="AI173" si="400">IF(L173&lt;15000000,0,IF(AND(15000000&lt;=L173,L173&lt;20000000),1000000,IF(AND(20000000&lt;=L173,L173&lt;30000000),2000000,IF(AND(30000000&lt;=L173,L173&lt;60000000),3000000,IF(AND(60000000&lt;=L173,L173&lt;100000000),4000000,IF(AND(100000000&lt;=L173,L173&lt;150000000),5000000,IF(AND(150000000&lt;=L173,L173&lt;230000000),6000000,7000000)))))))</f>
        <v>2000000</v>
      </c>
      <c r="AJ173" s="95">
        <f t="shared" ref="AJ173" si="401">+AI173-AH173</f>
        <v>0</v>
      </c>
      <c r="AK173" s="4">
        <v>4050907.06</v>
      </c>
      <c r="AM173" s="4">
        <f t="shared" si="294"/>
        <v>4050907.06</v>
      </c>
      <c r="AN173" s="96">
        <f t="shared" ref="AN173:AN175" si="402">SUM(AL173,AI173,AF173,U173)</f>
        <v>4050907.0599999996</v>
      </c>
      <c r="AO173" s="96">
        <f t="shared" ref="AO173:AO175" si="403">+AN173-AM173</f>
        <v>0</v>
      </c>
      <c r="AP173" t="s">
        <v>50</v>
      </c>
      <c r="AQ173"/>
      <c r="AR173" s="18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</row>
    <row r="174" spans="1:80" x14ac:dyDescent="0.25">
      <c r="A174" s="20">
        <v>1337</v>
      </c>
      <c r="B174" t="s">
        <v>263</v>
      </c>
      <c r="C174" t="s">
        <v>2</v>
      </c>
      <c r="D174" t="s">
        <v>8</v>
      </c>
      <c r="E174" t="s">
        <v>295</v>
      </c>
      <c r="F174" s="2">
        <v>4159620000</v>
      </c>
      <c r="G174" s="2">
        <v>22200000</v>
      </c>
      <c r="H174" s="2">
        <v>4137420000</v>
      </c>
      <c r="I174" s="2">
        <v>11162725</v>
      </c>
      <c r="J174" s="2">
        <v>77700</v>
      </c>
      <c r="K174" s="2">
        <v>11085025</v>
      </c>
      <c r="L174" s="2">
        <v>9498877</v>
      </c>
      <c r="M174" s="2">
        <v>68820</v>
      </c>
      <c r="N174" s="92">
        <f t="shared" si="288"/>
        <v>68820</v>
      </c>
      <c r="O174" s="92">
        <f t="shared" si="289"/>
        <v>0</v>
      </c>
      <c r="P174" s="2">
        <v>9430057</v>
      </c>
      <c r="Q174" s="92">
        <f t="shared" si="290"/>
        <v>9430057</v>
      </c>
      <c r="R174" s="92">
        <f t="shared" si="291"/>
        <v>0</v>
      </c>
      <c r="S174" s="15">
        <v>0.1</v>
      </c>
      <c r="T174" s="2">
        <v>6882</v>
      </c>
      <c r="U174" s="92">
        <f t="shared" si="292"/>
        <v>6882</v>
      </c>
      <c r="V174" s="92">
        <f t="shared" si="293"/>
        <v>0</v>
      </c>
      <c r="W174" s="13">
        <v>0.3</v>
      </c>
      <c r="X174" s="13"/>
      <c r="Y174" s="13"/>
      <c r="Z174" s="97">
        <f t="shared" ref="Z174:Z175" si="404">IF(L174&lt;150000000,P174,IF(AND(L174&gt;150000000,P174&gt;150000000),150000000,P174))*30%</f>
        <v>2829017.1</v>
      </c>
      <c r="AA174" s="15">
        <v>0</v>
      </c>
      <c r="AB174" s="98">
        <f t="shared" si="395"/>
        <v>0</v>
      </c>
      <c r="AC174" s="97">
        <f t="shared" si="396"/>
        <v>0</v>
      </c>
      <c r="AD174" s="97">
        <f t="shared" si="397"/>
        <v>0</v>
      </c>
      <c r="AE174" s="2">
        <v>2829017.1</v>
      </c>
      <c r="AF174" s="97">
        <f t="shared" si="398"/>
        <v>2829017.1</v>
      </c>
      <c r="AG174" s="97">
        <f t="shared" si="399"/>
        <v>0</v>
      </c>
      <c r="AH174" s="2">
        <v>0</v>
      </c>
      <c r="AI174" s="2"/>
      <c r="AJ174" s="2"/>
      <c r="AK174" s="4">
        <v>2835899.1</v>
      </c>
      <c r="AM174" s="4">
        <f t="shared" si="294"/>
        <v>2835899.1</v>
      </c>
      <c r="AN174" s="96">
        <f t="shared" si="402"/>
        <v>2835899.1</v>
      </c>
      <c r="AO174" s="96">
        <f t="shared" si="403"/>
        <v>0</v>
      </c>
      <c r="AP174" t="s">
        <v>50</v>
      </c>
      <c r="AQ174"/>
      <c r="AR174" s="18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</row>
    <row r="175" spans="1:80" x14ac:dyDescent="0.25">
      <c r="A175" s="20">
        <v>1338</v>
      </c>
      <c r="B175" t="s">
        <v>263</v>
      </c>
      <c r="C175" t="s">
        <v>9</v>
      </c>
      <c r="D175" t="s">
        <v>15</v>
      </c>
      <c r="E175" t="s">
        <v>296</v>
      </c>
      <c r="F175" s="2">
        <v>2286564000</v>
      </c>
      <c r="G175" s="2">
        <v>0</v>
      </c>
      <c r="H175" s="2">
        <v>2286564000</v>
      </c>
      <c r="I175" s="2">
        <v>6488620</v>
      </c>
      <c r="J175" s="2">
        <v>0</v>
      </c>
      <c r="K175" s="2">
        <v>6488620</v>
      </c>
      <c r="L175" s="2">
        <v>5573994.4000000004</v>
      </c>
      <c r="M175" s="2">
        <v>0</v>
      </c>
      <c r="N175" s="92">
        <f t="shared" si="288"/>
        <v>0</v>
      </c>
      <c r="O175" s="92">
        <f t="shared" si="289"/>
        <v>0</v>
      </c>
      <c r="P175" s="2">
        <v>5573994.4000000004</v>
      </c>
      <c r="Q175" s="92">
        <f t="shared" si="290"/>
        <v>5573994.4000000004</v>
      </c>
      <c r="R175" s="92">
        <f t="shared" si="291"/>
        <v>0</v>
      </c>
      <c r="S175" s="15">
        <v>0.1</v>
      </c>
      <c r="T175" s="2">
        <v>0</v>
      </c>
      <c r="U175" s="92">
        <f t="shared" si="292"/>
        <v>0</v>
      </c>
      <c r="V175" s="92">
        <f t="shared" si="293"/>
        <v>0</v>
      </c>
      <c r="W175" s="13">
        <v>0.3</v>
      </c>
      <c r="X175" s="13"/>
      <c r="Y175" s="13"/>
      <c r="Z175" s="97">
        <f t="shared" si="404"/>
        <v>1672198.32</v>
      </c>
      <c r="AA175" s="15">
        <v>0</v>
      </c>
      <c r="AB175" s="98">
        <f t="shared" si="395"/>
        <v>0</v>
      </c>
      <c r="AC175" s="97">
        <f t="shared" si="396"/>
        <v>0</v>
      </c>
      <c r="AD175" s="97">
        <f t="shared" si="397"/>
        <v>0</v>
      </c>
      <c r="AE175" s="2">
        <v>1672198.32</v>
      </c>
      <c r="AF175" s="97">
        <f t="shared" si="398"/>
        <v>1672198.32</v>
      </c>
      <c r="AG175" s="97">
        <f t="shared" si="399"/>
        <v>0</v>
      </c>
      <c r="AH175" s="2">
        <v>0</v>
      </c>
      <c r="AI175" s="2"/>
      <c r="AJ175" s="2"/>
      <c r="AK175" s="4">
        <v>1672198.32</v>
      </c>
      <c r="AM175" s="4">
        <f t="shared" si="294"/>
        <v>1672198.32</v>
      </c>
      <c r="AN175" s="96">
        <f t="shared" si="402"/>
        <v>1672198.32</v>
      </c>
      <c r="AO175" s="96">
        <f t="shared" si="403"/>
        <v>0</v>
      </c>
      <c r="AP175" t="s">
        <v>24</v>
      </c>
      <c r="AQ175"/>
      <c r="AR175" s="18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</row>
    <row r="176" spans="1:80" x14ac:dyDescent="0.25">
      <c r="A176" s="20">
        <v>1340</v>
      </c>
      <c r="B176" t="s">
        <v>264</v>
      </c>
      <c r="C176" t="s">
        <v>2</v>
      </c>
      <c r="D176" t="s">
        <v>283</v>
      </c>
      <c r="E176" t="s">
        <v>297</v>
      </c>
      <c r="F176" s="2">
        <v>8205843000</v>
      </c>
      <c r="G176" s="2">
        <v>0</v>
      </c>
      <c r="H176" s="2">
        <v>8205843000</v>
      </c>
      <c r="I176" s="2">
        <v>18695218</v>
      </c>
      <c r="J176" s="2">
        <v>0</v>
      </c>
      <c r="K176" s="2">
        <v>18695218</v>
      </c>
      <c r="L176" s="2">
        <v>15412880.800000001</v>
      </c>
      <c r="M176" s="2">
        <v>0</v>
      </c>
      <c r="N176" s="92">
        <f t="shared" si="288"/>
        <v>0</v>
      </c>
      <c r="O176" s="92">
        <f t="shared" si="289"/>
        <v>0</v>
      </c>
      <c r="P176" s="2">
        <v>15412880.800000001</v>
      </c>
      <c r="Q176" s="92">
        <f t="shared" si="290"/>
        <v>15412880.800000001</v>
      </c>
      <c r="R176" s="92">
        <f t="shared" si="291"/>
        <v>0</v>
      </c>
      <c r="S176" s="15">
        <v>0.1</v>
      </c>
      <c r="T176" s="2">
        <v>0</v>
      </c>
      <c r="U176" s="92">
        <f t="shared" si="292"/>
        <v>0</v>
      </c>
      <c r="V176" s="92">
        <f t="shared" si="293"/>
        <v>0</v>
      </c>
      <c r="W176" s="13">
        <v>0.1</v>
      </c>
      <c r="X176" s="93">
        <f t="shared" ref="X176" si="405">IF(L176&lt;15000000,0%,IF(AND(15000000&lt;=L176,L176&lt;30000000),10%,IF(AND(30000000&lt;=L176,L176&lt;60000000),15%,IF(AND(60000000&lt;=L176,L176&lt;100000000),20%,25%))))</f>
        <v>0.1</v>
      </c>
      <c r="Y176" s="92">
        <f t="shared" ref="Y176" si="406">+X176-W176</f>
        <v>0</v>
      </c>
      <c r="Z176" s="92">
        <f t="shared" ref="Z176" si="407">IF(L176&lt;150000000,P176,IF(AND(L176&gt;150000000,P176&gt;150000000),150000000,P176))*X176</f>
        <v>1541288.08</v>
      </c>
      <c r="AA176" s="15">
        <v>0</v>
      </c>
      <c r="AB176" s="94">
        <f t="shared" ref="AB176:AB177" si="408">IF(L176&lt;150000000,0%,IF(AND(150000000&lt;=L176,L176&lt;230000000),40%,IF(AND(230000000&lt;=L176,L176&lt;300000000),45%,50%)))</f>
        <v>0</v>
      </c>
      <c r="AC176" s="92">
        <f t="shared" ref="AC176:AC177" si="409">+AB176-AA176</f>
        <v>0</v>
      </c>
      <c r="AD176" s="92">
        <f t="shared" ref="AD176:AD177" si="410">IF(P176-150000000&lt;0,0,(P176-150000000))*AB176</f>
        <v>0</v>
      </c>
      <c r="AE176" s="2">
        <v>1541288.08</v>
      </c>
      <c r="AF176" s="92">
        <f t="shared" ref="AF176:AF177" si="411">+AD176+Z176</f>
        <v>1541288.08</v>
      </c>
      <c r="AG176" s="92">
        <f t="shared" ref="AG176:AG177" si="412">+AF176-AE176</f>
        <v>0</v>
      </c>
      <c r="AH176" s="2">
        <v>1000000</v>
      </c>
      <c r="AI176" s="95">
        <f t="shared" ref="AI176" si="413">IF(L176&lt;15000000,0,IF(AND(15000000&lt;=L176,L176&lt;20000000),1000000,IF(AND(20000000&lt;=L176,L176&lt;30000000),2000000,IF(AND(30000000&lt;=L176,L176&lt;60000000),3000000,IF(AND(60000000&lt;=L176,L176&lt;100000000),4000000,IF(AND(100000000&lt;=L176,L176&lt;150000000),5000000,IF(AND(150000000&lt;=L176,L176&lt;230000000),6000000,7000000)))))))</f>
        <v>1000000</v>
      </c>
      <c r="AJ176" s="95">
        <f t="shared" ref="AJ176" si="414">+AI176-AH176</f>
        <v>0</v>
      </c>
      <c r="AK176" s="4">
        <v>2541288.08</v>
      </c>
      <c r="AM176" s="4">
        <f t="shared" si="294"/>
        <v>2541288.08</v>
      </c>
      <c r="AN176" s="96">
        <f t="shared" ref="AN176:AN177" si="415">SUM(AL176,AI176,AF176,U176)</f>
        <v>2541288.08</v>
      </c>
      <c r="AO176" s="96">
        <f t="shared" ref="AO176:AO177" si="416">+AN176-AM176</f>
        <v>0</v>
      </c>
      <c r="AP176" t="s">
        <v>95</v>
      </c>
      <c r="AQ176"/>
      <c r="AR176" s="18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</row>
    <row r="177" spans="1:80" x14ac:dyDescent="0.25">
      <c r="A177" s="20">
        <v>1341</v>
      </c>
      <c r="B177" t="s">
        <v>263</v>
      </c>
      <c r="C177" t="s">
        <v>2</v>
      </c>
      <c r="D177" t="s">
        <v>8</v>
      </c>
      <c r="E177" t="s">
        <v>298</v>
      </c>
      <c r="F177" s="2">
        <v>303216000</v>
      </c>
      <c r="G177" s="2">
        <v>0</v>
      </c>
      <c r="H177" s="2">
        <v>303216000</v>
      </c>
      <c r="I177" s="2">
        <v>1061256</v>
      </c>
      <c r="J177" s="2">
        <v>0</v>
      </c>
      <c r="K177" s="2">
        <v>1061256</v>
      </c>
      <c r="L177" s="2">
        <v>939969.6</v>
      </c>
      <c r="M177" s="2">
        <v>0</v>
      </c>
      <c r="N177" s="92">
        <f t="shared" si="288"/>
        <v>0</v>
      </c>
      <c r="O177" s="92">
        <f t="shared" si="289"/>
        <v>0</v>
      </c>
      <c r="P177" s="2">
        <v>939969.6</v>
      </c>
      <c r="Q177" s="92">
        <f t="shared" si="290"/>
        <v>939969.6</v>
      </c>
      <c r="R177" s="92">
        <f t="shared" si="291"/>
        <v>0</v>
      </c>
      <c r="S177" s="15">
        <v>0.1</v>
      </c>
      <c r="T177" s="2">
        <v>0</v>
      </c>
      <c r="U177" s="92">
        <f t="shared" si="292"/>
        <v>0</v>
      </c>
      <c r="V177" s="92">
        <f t="shared" si="293"/>
        <v>0</v>
      </c>
      <c r="W177" s="13">
        <v>0.3</v>
      </c>
      <c r="X177" s="13"/>
      <c r="Y177" s="13"/>
      <c r="Z177" s="97">
        <f>IF(L177&lt;150000000,P177,IF(AND(L177&gt;150000000,P177&gt;150000000),150000000,P177))*30%</f>
        <v>281990.88</v>
      </c>
      <c r="AA177" s="15">
        <v>0</v>
      </c>
      <c r="AB177" s="98">
        <f t="shared" si="408"/>
        <v>0</v>
      </c>
      <c r="AC177" s="97">
        <f t="shared" si="409"/>
        <v>0</v>
      </c>
      <c r="AD177" s="97">
        <f t="shared" si="410"/>
        <v>0</v>
      </c>
      <c r="AE177" s="2">
        <v>281990.88</v>
      </c>
      <c r="AF177" s="97">
        <f t="shared" si="411"/>
        <v>281990.88</v>
      </c>
      <c r="AG177" s="97">
        <f t="shared" si="412"/>
        <v>0</v>
      </c>
      <c r="AH177" s="2">
        <v>0</v>
      </c>
      <c r="AI177" s="2"/>
      <c r="AJ177" s="2"/>
      <c r="AK177" s="4">
        <v>281990.88</v>
      </c>
      <c r="AM177" s="4">
        <f t="shared" si="294"/>
        <v>281990.88</v>
      </c>
      <c r="AN177" s="96">
        <f t="shared" si="415"/>
        <v>281990.88</v>
      </c>
      <c r="AO177" s="96">
        <f t="shared" si="416"/>
        <v>0</v>
      </c>
      <c r="AP177" t="s">
        <v>38</v>
      </c>
      <c r="AQ177"/>
      <c r="AR177" s="18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</row>
    <row r="178" spans="1:80" x14ac:dyDescent="0.25">
      <c r="A178" s="20">
        <v>1344</v>
      </c>
      <c r="B178" t="s">
        <v>264</v>
      </c>
      <c r="C178" t="s">
        <v>2</v>
      </c>
      <c r="D178" t="s">
        <v>200</v>
      </c>
      <c r="E178" t="s">
        <v>299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92">
        <f t="shared" si="288"/>
        <v>0</v>
      </c>
      <c r="O178" s="92">
        <f t="shared" si="289"/>
        <v>0</v>
      </c>
      <c r="P178" s="2">
        <v>0</v>
      </c>
      <c r="Q178" s="92">
        <f t="shared" si="290"/>
        <v>0</v>
      </c>
      <c r="R178" s="92">
        <f t="shared" si="291"/>
        <v>0</v>
      </c>
      <c r="S178" s="15">
        <v>0</v>
      </c>
      <c r="T178" s="2">
        <v>0</v>
      </c>
      <c r="U178" s="92">
        <f t="shared" si="292"/>
        <v>0</v>
      </c>
      <c r="V178" s="92">
        <f t="shared" si="293"/>
        <v>0</v>
      </c>
      <c r="W178" s="13">
        <v>0</v>
      </c>
      <c r="X178" s="93">
        <f t="shared" ref="X178:X184" si="417">IF(L178&lt;15000000,0%,IF(AND(15000000&lt;=L178,L178&lt;30000000),10%,IF(AND(30000000&lt;=L178,L178&lt;60000000),15%,IF(AND(60000000&lt;=L178,L178&lt;100000000),20%,25%))))</f>
        <v>0</v>
      </c>
      <c r="Y178" s="92">
        <f t="shared" ref="Y178:Y184" si="418">+X178-W178</f>
        <v>0</v>
      </c>
      <c r="Z178" s="92">
        <f t="shared" ref="Z178:Z184" si="419">IF(L178&lt;150000000,P178,IF(AND(L178&gt;150000000,P178&gt;150000000),150000000,P178))*X178</f>
        <v>0</v>
      </c>
      <c r="AA178" s="15">
        <v>0</v>
      </c>
      <c r="AB178" s="94">
        <f t="shared" ref="AB178:AB185" si="420">IF(L178&lt;150000000,0%,IF(AND(150000000&lt;=L178,L178&lt;230000000),40%,IF(AND(230000000&lt;=L178,L178&lt;300000000),45%,50%)))</f>
        <v>0</v>
      </c>
      <c r="AC178" s="92">
        <f t="shared" ref="AC178:AC185" si="421">+AB178-AA178</f>
        <v>0</v>
      </c>
      <c r="AD178" s="92">
        <f t="shared" ref="AD178:AD185" si="422">IF(P178-150000000&lt;0,0,(P178-150000000))*AB178</f>
        <v>0</v>
      </c>
      <c r="AE178" s="2">
        <v>0</v>
      </c>
      <c r="AF178" s="92">
        <f t="shared" ref="AF178:AF185" si="423">+AD178+Z178</f>
        <v>0</v>
      </c>
      <c r="AG178" s="92">
        <f t="shared" ref="AG178:AG185" si="424">+AF178-AE178</f>
        <v>0</v>
      </c>
      <c r="AH178" s="2">
        <v>0</v>
      </c>
      <c r="AI178" s="95">
        <f t="shared" ref="AI178:AI184" si="425">IF(L178&lt;15000000,0,IF(AND(15000000&lt;=L178,L178&lt;20000000),1000000,IF(AND(20000000&lt;=L178,L178&lt;30000000),2000000,IF(AND(30000000&lt;=L178,L178&lt;60000000),3000000,IF(AND(60000000&lt;=L178,L178&lt;100000000),4000000,IF(AND(100000000&lt;=L178,L178&lt;150000000),5000000,IF(AND(150000000&lt;=L178,L178&lt;230000000),6000000,7000000)))))))</f>
        <v>0</v>
      </c>
      <c r="AJ178" s="95">
        <f t="shared" ref="AJ178:AJ184" si="426">+AI178-AH178</f>
        <v>0</v>
      </c>
      <c r="AK178" s="4">
        <v>0</v>
      </c>
      <c r="AM178" s="4">
        <f t="shared" si="294"/>
        <v>0</v>
      </c>
      <c r="AN178" s="96">
        <f t="shared" ref="AN178:AN185" si="427">SUM(AL178,AI178,AF178,U178)</f>
        <v>0</v>
      </c>
      <c r="AO178" s="96">
        <f t="shared" ref="AO178:AO185" si="428">+AN178-AM178</f>
        <v>0</v>
      </c>
      <c r="AP178" t="s">
        <v>184</v>
      </c>
      <c r="AQ178"/>
      <c r="AR178" s="1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</row>
    <row r="179" spans="1:80" x14ac:dyDescent="0.25">
      <c r="A179" s="20">
        <v>1348</v>
      </c>
      <c r="B179" t="s">
        <v>264</v>
      </c>
      <c r="C179" t="s">
        <v>2</v>
      </c>
      <c r="D179" t="s">
        <v>200</v>
      </c>
      <c r="E179" t="s">
        <v>300</v>
      </c>
      <c r="F179" s="2">
        <v>28442052000</v>
      </c>
      <c r="G179" s="2">
        <v>0</v>
      </c>
      <c r="H179" s="2">
        <v>28442052000</v>
      </c>
      <c r="I179" s="2">
        <v>53770337</v>
      </c>
      <c r="J179" s="2">
        <v>0</v>
      </c>
      <c r="K179" s="2">
        <v>53770337</v>
      </c>
      <c r="L179" s="2">
        <v>42393516.200000003</v>
      </c>
      <c r="M179" s="2">
        <v>0</v>
      </c>
      <c r="N179" s="92">
        <f t="shared" si="288"/>
        <v>0</v>
      </c>
      <c r="O179" s="92">
        <f t="shared" si="289"/>
        <v>0</v>
      </c>
      <c r="P179" s="2">
        <v>42393516.200000003</v>
      </c>
      <c r="Q179" s="92">
        <f t="shared" si="290"/>
        <v>42393516.200000003</v>
      </c>
      <c r="R179" s="92">
        <f t="shared" si="291"/>
        <v>0</v>
      </c>
      <c r="S179" s="15">
        <v>0.1</v>
      </c>
      <c r="T179" s="2">
        <v>0</v>
      </c>
      <c r="U179" s="92">
        <f t="shared" si="292"/>
        <v>0</v>
      </c>
      <c r="V179" s="92">
        <f t="shared" si="293"/>
        <v>0</v>
      </c>
      <c r="W179" s="13">
        <v>0.15</v>
      </c>
      <c r="X179" s="93">
        <f t="shared" si="417"/>
        <v>0.15</v>
      </c>
      <c r="Y179" s="92">
        <f t="shared" si="418"/>
        <v>0</v>
      </c>
      <c r="Z179" s="92">
        <f t="shared" si="419"/>
        <v>6359027.4300000006</v>
      </c>
      <c r="AA179" s="15">
        <v>0</v>
      </c>
      <c r="AB179" s="94">
        <f t="shared" si="420"/>
        <v>0</v>
      </c>
      <c r="AC179" s="92">
        <f t="shared" si="421"/>
        <v>0</v>
      </c>
      <c r="AD179" s="92">
        <f t="shared" si="422"/>
        <v>0</v>
      </c>
      <c r="AE179" s="2">
        <v>6359027.4299999997</v>
      </c>
      <c r="AF179" s="92">
        <f t="shared" si="423"/>
        <v>6359027.4300000006</v>
      </c>
      <c r="AG179" s="92">
        <f t="shared" si="424"/>
        <v>0</v>
      </c>
      <c r="AH179" s="2">
        <v>3000000</v>
      </c>
      <c r="AI179" s="95">
        <f t="shared" si="425"/>
        <v>3000000</v>
      </c>
      <c r="AJ179" s="95">
        <f t="shared" si="426"/>
        <v>0</v>
      </c>
      <c r="AK179" s="4">
        <v>9359027.4299999997</v>
      </c>
      <c r="AM179" s="4">
        <f t="shared" si="294"/>
        <v>9359027.4299999997</v>
      </c>
      <c r="AN179" s="96">
        <f t="shared" si="427"/>
        <v>9359027.4299999997</v>
      </c>
      <c r="AO179" s="96">
        <f t="shared" si="428"/>
        <v>0</v>
      </c>
      <c r="AP179" t="s">
        <v>241</v>
      </c>
      <c r="AQ179"/>
      <c r="AR179" s="18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</row>
    <row r="180" spans="1:80" x14ac:dyDescent="0.25">
      <c r="A180" s="20">
        <v>1349</v>
      </c>
      <c r="B180" t="s">
        <v>264</v>
      </c>
      <c r="C180" t="s">
        <v>9</v>
      </c>
      <c r="D180" t="s">
        <v>15</v>
      </c>
      <c r="E180" t="s">
        <v>539</v>
      </c>
      <c r="F180" s="2">
        <v>7341312000</v>
      </c>
      <c r="G180" s="2">
        <v>0</v>
      </c>
      <c r="H180" s="2">
        <v>7341312000</v>
      </c>
      <c r="I180" s="2">
        <v>12325843</v>
      </c>
      <c r="J180" s="2">
        <v>0</v>
      </c>
      <c r="K180" s="2">
        <v>12325843</v>
      </c>
      <c r="L180" s="2">
        <v>9389318.1999999993</v>
      </c>
      <c r="M180" s="2">
        <v>0</v>
      </c>
      <c r="N180" s="92">
        <f t="shared" si="288"/>
        <v>0</v>
      </c>
      <c r="O180" s="92">
        <f t="shared" si="289"/>
        <v>0</v>
      </c>
      <c r="P180" s="2">
        <v>9389318.1999999993</v>
      </c>
      <c r="Q180" s="92">
        <f t="shared" si="290"/>
        <v>9389318.1999999993</v>
      </c>
      <c r="R180" s="92">
        <f t="shared" si="291"/>
        <v>0</v>
      </c>
      <c r="S180" s="15">
        <v>0</v>
      </c>
      <c r="T180" s="2">
        <v>0</v>
      </c>
      <c r="U180" s="92">
        <f t="shared" si="292"/>
        <v>0</v>
      </c>
      <c r="V180" s="92">
        <f t="shared" si="293"/>
        <v>0</v>
      </c>
      <c r="W180" s="13">
        <v>0</v>
      </c>
      <c r="X180" s="93">
        <f t="shared" si="417"/>
        <v>0</v>
      </c>
      <c r="Y180" s="92">
        <f t="shared" si="418"/>
        <v>0</v>
      </c>
      <c r="Z180" s="92">
        <f t="shared" si="419"/>
        <v>0</v>
      </c>
      <c r="AA180" s="15">
        <v>0</v>
      </c>
      <c r="AB180" s="94">
        <f t="shared" si="420"/>
        <v>0</v>
      </c>
      <c r="AC180" s="92">
        <f t="shared" si="421"/>
        <v>0</v>
      </c>
      <c r="AD180" s="92">
        <f t="shared" si="422"/>
        <v>0</v>
      </c>
      <c r="AE180" s="2">
        <v>0</v>
      </c>
      <c r="AF180" s="92">
        <f t="shared" si="423"/>
        <v>0</v>
      </c>
      <c r="AG180" s="92">
        <f t="shared" si="424"/>
        <v>0</v>
      </c>
      <c r="AH180" s="2">
        <v>0</v>
      </c>
      <c r="AI180" s="95">
        <f t="shared" si="425"/>
        <v>0</v>
      </c>
      <c r="AJ180" s="95">
        <f t="shared" si="426"/>
        <v>0</v>
      </c>
      <c r="AK180" s="4">
        <v>0</v>
      </c>
      <c r="AM180" s="4">
        <f t="shared" si="294"/>
        <v>0</v>
      </c>
      <c r="AN180" s="96">
        <f t="shared" si="427"/>
        <v>0</v>
      </c>
      <c r="AO180" s="96">
        <f t="shared" si="428"/>
        <v>0</v>
      </c>
      <c r="AP180" t="s">
        <v>31</v>
      </c>
      <c r="AQ180"/>
      <c r="AR180" s="18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</row>
    <row r="181" spans="1:80" x14ac:dyDescent="0.25">
      <c r="A181" s="20">
        <v>1356</v>
      </c>
      <c r="B181" t="s">
        <v>264</v>
      </c>
      <c r="C181" t="s">
        <v>2</v>
      </c>
      <c r="D181" t="s">
        <v>538</v>
      </c>
      <c r="E181" t="s">
        <v>301</v>
      </c>
      <c r="F181" s="2">
        <v>22965201000</v>
      </c>
      <c r="G181" s="2">
        <v>7357318000</v>
      </c>
      <c r="H181" s="2">
        <v>15607883000</v>
      </c>
      <c r="I181" s="2">
        <v>46583319</v>
      </c>
      <c r="J181" s="2">
        <v>17987055</v>
      </c>
      <c r="K181" s="2">
        <v>28596264</v>
      </c>
      <c r="L181" s="2">
        <v>37397238.600000001</v>
      </c>
      <c r="M181" s="2">
        <v>15044127.800000001</v>
      </c>
      <c r="N181" s="92">
        <f t="shared" si="288"/>
        <v>15044127.800000001</v>
      </c>
      <c r="O181" s="92">
        <f t="shared" si="289"/>
        <v>0</v>
      </c>
      <c r="P181" s="2">
        <v>22353110.800000001</v>
      </c>
      <c r="Q181" s="92">
        <f t="shared" si="290"/>
        <v>22353110.800000001</v>
      </c>
      <c r="R181" s="92">
        <f t="shared" si="291"/>
        <v>0</v>
      </c>
      <c r="S181" s="15">
        <v>0.1</v>
      </c>
      <c r="T181" s="2">
        <v>1504412.78</v>
      </c>
      <c r="U181" s="92">
        <f t="shared" si="292"/>
        <v>1504412.7800000003</v>
      </c>
      <c r="V181" s="92">
        <f t="shared" si="293"/>
        <v>0</v>
      </c>
      <c r="W181" s="13">
        <v>0.15</v>
      </c>
      <c r="X181" s="93">
        <f t="shared" si="417"/>
        <v>0.15</v>
      </c>
      <c r="Y181" s="92">
        <f t="shared" si="418"/>
        <v>0</v>
      </c>
      <c r="Z181" s="92">
        <f t="shared" si="419"/>
        <v>3352966.62</v>
      </c>
      <c r="AA181" s="15">
        <v>0</v>
      </c>
      <c r="AB181" s="94">
        <f t="shared" si="420"/>
        <v>0</v>
      </c>
      <c r="AC181" s="92">
        <f t="shared" si="421"/>
        <v>0</v>
      </c>
      <c r="AD181" s="92">
        <f t="shared" si="422"/>
        <v>0</v>
      </c>
      <c r="AE181" s="2">
        <v>3352966.62</v>
      </c>
      <c r="AF181" s="92">
        <f t="shared" si="423"/>
        <v>3352966.62</v>
      </c>
      <c r="AG181" s="92">
        <f t="shared" si="424"/>
        <v>0</v>
      </c>
      <c r="AH181" s="2">
        <v>3000000</v>
      </c>
      <c r="AI181" s="95">
        <f t="shared" si="425"/>
        <v>3000000</v>
      </c>
      <c r="AJ181" s="95">
        <f t="shared" si="426"/>
        <v>0</v>
      </c>
      <c r="AK181" s="4">
        <v>7857379.4000000004</v>
      </c>
      <c r="AM181" s="4">
        <f t="shared" si="294"/>
        <v>7857379.4000000004</v>
      </c>
      <c r="AN181" s="96">
        <f t="shared" si="427"/>
        <v>7857379.4000000004</v>
      </c>
      <c r="AO181" s="96">
        <f t="shared" si="428"/>
        <v>0</v>
      </c>
      <c r="AP181" t="s">
        <v>179</v>
      </c>
      <c r="AQ181"/>
      <c r="AR181" s="18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</row>
    <row r="182" spans="1:80" x14ac:dyDescent="0.25">
      <c r="A182" s="20">
        <v>1359</v>
      </c>
      <c r="B182" t="s">
        <v>264</v>
      </c>
      <c r="C182" t="s">
        <v>2</v>
      </c>
      <c r="D182" t="s">
        <v>8</v>
      </c>
      <c r="E182" t="s">
        <v>302</v>
      </c>
      <c r="F182" s="2">
        <v>1353133000</v>
      </c>
      <c r="G182" s="2">
        <v>0</v>
      </c>
      <c r="H182" s="2">
        <v>1353133000</v>
      </c>
      <c r="I182" s="2">
        <v>4497369</v>
      </c>
      <c r="J182" s="2">
        <v>0</v>
      </c>
      <c r="K182" s="2">
        <v>4497369</v>
      </c>
      <c r="L182" s="2">
        <v>3956115.8</v>
      </c>
      <c r="M182" s="2">
        <v>0</v>
      </c>
      <c r="N182" s="92">
        <f t="shared" si="288"/>
        <v>0</v>
      </c>
      <c r="O182" s="92">
        <f t="shared" si="289"/>
        <v>0</v>
      </c>
      <c r="P182" s="2">
        <v>3956115.8</v>
      </c>
      <c r="Q182" s="92">
        <f t="shared" si="290"/>
        <v>3956115.8</v>
      </c>
      <c r="R182" s="92">
        <f t="shared" si="291"/>
        <v>0</v>
      </c>
      <c r="S182" s="15">
        <v>0</v>
      </c>
      <c r="T182" s="2">
        <v>0</v>
      </c>
      <c r="U182" s="92">
        <f t="shared" si="292"/>
        <v>0</v>
      </c>
      <c r="V182" s="92">
        <f t="shared" si="293"/>
        <v>0</v>
      </c>
      <c r="W182" s="13">
        <v>0</v>
      </c>
      <c r="X182" s="93">
        <f t="shared" si="417"/>
        <v>0</v>
      </c>
      <c r="Y182" s="92">
        <f t="shared" si="418"/>
        <v>0</v>
      </c>
      <c r="Z182" s="92">
        <f t="shared" si="419"/>
        <v>0</v>
      </c>
      <c r="AA182" s="15">
        <v>0</v>
      </c>
      <c r="AB182" s="94">
        <f t="shared" si="420"/>
        <v>0</v>
      </c>
      <c r="AC182" s="92">
        <f t="shared" si="421"/>
        <v>0</v>
      </c>
      <c r="AD182" s="92">
        <f t="shared" si="422"/>
        <v>0</v>
      </c>
      <c r="AE182" s="2">
        <v>0</v>
      </c>
      <c r="AF182" s="92">
        <f t="shared" si="423"/>
        <v>0</v>
      </c>
      <c r="AG182" s="92">
        <f t="shared" si="424"/>
        <v>0</v>
      </c>
      <c r="AH182" s="2">
        <v>0</v>
      </c>
      <c r="AI182" s="95">
        <f t="shared" si="425"/>
        <v>0</v>
      </c>
      <c r="AJ182" s="95">
        <f t="shared" si="426"/>
        <v>0</v>
      </c>
      <c r="AK182" s="4">
        <v>0</v>
      </c>
      <c r="AM182" s="4">
        <f t="shared" si="294"/>
        <v>0</v>
      </c>
      <c r="AN182" s="96">
        <f t="shared" si="427"/>
        <v>0</v>
      </c>
      <c r="AO182" s="96">
        <f t="shared" si="428"/>
        <v>0</v>
      </c>
      <c r="AP182" t="s">
        <v>50</v>
      </c>
      <c r="AQ182"/>
      <c r="AR182" s="18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</row>
    <row r="183" spans="1:80" x14ac:dyDescent="0.25">
      <c r="A183" s="20">
        <v>1360</v>
      </c>
      <c r="B183" t="s">
        <v>264</v>
      </c>
      <c r="C183" t="s">
        <v>2</v>
      </c>
      <c r="D183" t="s">
        <v>8</v>
      </c>
      <c r="E183" t="s">
        <v>303</v>
      </c>
      <c r="F183" s="2">
        <v>6637041000</v>
      </c>
      <c r="G183" s="2">
        <v>1882548000</v>
      </c>
      <c r="H183" s="2">
        <v>4754493000</v>
      </c>
      <c r="I183" s="2">
        <v>19796261</v>
      </c>
      <c r="J183" s="2">
        <v>5510907</v>
      </c>
      <c r="K183" s="2">
        <v>14285354</v>
      </c>
      <c r="L183" s="2">
        <v>17141444.600000001</v>
      </c>
      <c r="M183" s="2">
        <v>4757887.8</v>
      </c>
      <c r="N183" s="92">
        <f t="shared" si="288"/>
        <v>4757887.8</v>
      </c>
      <c r="O183" s="92">
        <f t="shared" si="289"/>
        <v>0</v>
      </c>
      <c r="P183" s="2">
        <v>12383556.800000001</v>
      </c>
      <c r="Q183" s="92">
        <f t="shared" si="290"/>
        <v>12383556.800000001</v>
      </c>
      <c r="R183" s="92">
        <f t="shared" si="291"/>
        <v>0</v>
      </c>
      <c r="S183" s="15">
        <v>0.1</v>
      </c>
      <c r="T183" s="2">
        <v>475788.78</v>
      </c>
      <c r="U183" s="92">
        <f t="shared" si="292"/>
        <v>475788.78</v>
      </c>
      <c r="V183" s="92">
        <f t="shared" si="293"/>
        <v>0</v>
      </c>
      <c r="W183" s="13">
        <v>0.1</v>
      </c>
      <c r="X183" s="93">
        <f t="shared" si="417"/>
        <v>0.1</v>
      </c>
      <c r="Y183" s="92">
        <f t="shared" si="418"/>
        <v>0</v>
      </c>
      <c r="Z183" s="92">
        <f t="shared" si="419"/>
        <v>1238355.6800000002</v>
      </c>
      <c r="AA183" s="15">
        <v>0</v>
      </c>
      <c r="AB183" s="94">
        <f t="shared" si="420"/>
        <v>0</v>
      </c>
      <c r="AC183" s="92">
        <f t="shared" si="421"/>
        <v>0</v>
      </c>
      <c r="AD183" s="92">
        <f t="shared" si="422"/>
        <v>0</v>
      </c>
      <c r="AE183" s="2">
        <v>1238355.68</v>
      </c>
      <c r="AF183" s="92">
        <f t="shared" si="423"/>
        <v>1238355.6800000002</v>
      </c>
      <c r="AG183" s="92">
        <f t="shared" si="424"/>
        <v>0</v>
      </c>
      <c r="AH183" s="2">
        <v>1000000</v>
      </c>
      <c r="AI183" s="95">
        <f t="shared" si="425"/>
        <v>1000000</v>
      </c>
      <c r="AJ183" s="95">
        <f t="shared" si="426"/>
        <v>0</v>
      </c>
      <c r="AK183" s="4">
        <v>2714144.46</v>
      </c>
      <c r="AM183" s="4">
        <f t="shared" si="294"/>
        <v>2714144.46</v>
      </c>
      <c r="AN183" s="96">
        <f t="shared" si="427"/>
        <v>2714144.46</v>
      </c>
      <c r="AO183" s="96">
        <f t="shared" si="428"/>
        <v>0</v>
      </c>
      <c r="AP183" t="s">
        <v>38</v>
      </c>
      <c r="AQ183"/>
      <c r="AR183" s="18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</row>
    <row r="184" spans="1:80" x14ac:dyDescent="0.25">
      <c r="A184" s="20">
        <v>1364</v>
      </c>
      <c r="B184" t="s">
        <v>264</v>
      </c>
      <c r="C184" t="s">
        <v>2</v>
      </c>
      <c r="D184" t="s">
        <v>8</v>
      </c>
      <c r="E184" t="s">
        <v>304</v>
      </c>
      <c r="F184" s="2">
        <v>9640556000</v>
      </c>
      <c r="G184" s="2">
        <v>9278347000</v>
      </c>
      <c r="H184" s="2">
        <v>362209000</v>
      </c>
      <c r="I184" s="2">
        <v>24134776</v>
      </c>
      <c r="J184" s="2">
        <v>22867042</v>
      </c>
      <c r="K184" s="2">
        <v>1267734</v>
      </c>
      <c r="L184" s="2">
        <v>20278553.600000001</v>
      </c>
      <c r="M184" s="2">
        <v>19155703.199999999</v>
      </c>
      <c r="N184" s="92">
        <f t="shared" si="288"/>
        <v>19155703.199999999</v>
      </c>
      <c r="O184" s="92">
        <f t="shared" si="289"/>
        <v>0</v>
      </c>
      <c r="P184" s="2">
        <v>1122850.3999999999</v>
      </c>
      <c r="Q184" s="92">
        <f t="shared" si="290"/>
        <v>1122850.3999999999</v>
      </c>
      <c r="R184" s="92">
        <f t="shared" si="291"/>
        <v>0</v>
      </c>
      <c r="S184" s="15">
        <v>0.1</v>
      </c>
      <c r="T184" s="2">
        <v>1915570.32</v>
      </c>
      <c r="U184" s="92">
        <f t="shared" si="292"/>
        <v>1915570.32</v>
      </c>
      <c r="V184" s="92">
        <f t="shared" si="293"/>
        <v>0</v>
      </c>
      <c r="W184" s="13">
        <v>0.1</v>
      </c>
      <c r="X184" s="93">
        <f t="shared" si="417"/>
        <v>0.1</v>
      </c>
      <c r="Y184" s="92">
        <f t="shared" si="418"/>
        <v>0</v>
      </c>
      <c r="Z184" s="92">
        <f t="shared" si="419"/>
        <v>112285.04</v>
      </c>
      <c r="AA184" s="15">
        <v>0</v>
      </c>
      <c r="AB184" s="94">
        <f t="shared" si="420"/>
        <v>0</v>
      </c>
      <c r="AC184" s="92">
        <f t="shared" si="421"/>
        <v>0</v>
      </c>
      <c r="AD184" s="92">
        <f t="shared" si="422"/>
        <v>0</v>
      </c>
      <c r="AE184" s="2">
        <v>112285.04</v>
      </c>
      <c r="AF184" s="92">
        <f t="shared" si="423"/>
        <v>112285.04</v>
      </c>
      <c r="AG184" s="92">
        <f t="shared" si="424"/>
        <v>0</v>
      </c>
      <c r="AH184" s="2">
        <v>2000000</v>
      </c>
      <c r="AI184" s="95">
        <f t="shared" si="425"/>
        <v>2000000</v>
      </c>
      <c r="AJ184" s="95">
        <f t="shared" si="426"/>
        <v>0</v>
      </c>
      <c r="AK184" s="4">
        <v>4027855.36</v>
      </c>
      <c r="AM184" s="4">
        <f t="shared" si="294"/>
        <v>4027855.36</v>
      </c>
      <c r="AN184" s="96">
        <f t="shared" si="427"/>
        <v>4027855.3600000003</v>
      </c>
      <c r="AO184" s="96">
        <f t="shared" si="428"/>
        <v>0</v>
      </c>
      <c r="AP184" t="s">
        <v>50</v>
      </c>
      <c r="AQ184"/>
      <c r="AR184" s="18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</row>
    <row r="185" spans="1:80" x14ac:dyDescent="0.25">
      <c r="A185" s="20">
        <v>1369</v>
      </c>
      <c r="B185" t="s">
        <v>263</v>
      </c>
      <c r="C185" t="s">
        <v>2</v>
      </c>
      <c r="D185" t="s">
        <v>200</v>
      </c>
      <c r="E185" t="s">
        <v>305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92">
        <f t="shared" si="288"/>
        <v>0</v>
      </c>
      <c r="O185" s="92">
        <f t="shared" si="289"/>
        <v>0</v>
      </c>
      <c r="P185" s="2">
        <v>0</v>
      </c>
      <c r="Q185" s="92">
        <f t="shared" si="290"/>
        <v>0</v>
      </c>
      <c r="R185" s="92">
        <f t="shared" si="291"/>
        <v>0</v>
      </c>
      <c r="S185" s="15">
        <v>0.1</v>
      </c>
      <c r="T185" s="2">
        <v>0</v>
      </c>
      <c r="U185" s="92">
        <f t="shared" si="292"/>
        <v>0</v>
      </c>
      <c r="V185" s="92">
        <f t="shared" si="293"/>
        <v>0</v>
      </c>
      <c r="W185" s="13">
        <v>0.3</v>
      </c>
      <c r="X185" s="13"/>
      <c r="Y185" s="13"/>
      <c r="Z185" s="97">
        <f>IF(L185&lt;150000000,P185,IF(AND(L185&gt;150000000,P185&gt;150000000),150000000,P185))*30%</f>
        <v>0</v>
      </c>
      <c r="AA185" s="15">
        <v>0</v>
      </c>
      <c r="AB185" s="98">
        <f t="shared" si="420"/>
        <v>0</v>
      </c>
      <c r="AC185" s="97">
        <f t="shared" si="421"/>
        <v>0</v>
      </c>
      <c r="AD185" s="97">
        <f t="shared" si="422"/>
        <v>0</v>
      </c>
      <c r="AE185" s="2">
        <v>0</v>
      </c>
      <c r="AF185" s="97">
        <f t="shared" si="423"/>
        <v>0</v>
      </c>
      <c r="AG185" s="97">
        <f t="shared" si="424"/>
        <v>0</v>
      </c>
      <c r="AH185" s="2">
        <v>0</v>
      </c>
      <c r="AI185" s="2"/>
      <c r="AJ185" s="2"/>
      <c r="AK185" s="4">
        <v>0</v>
      </c>
      <c r="AM185" s="4">
        <f t="shared" si="294"/>
        <v>0</v>
      </c>
      <c r="AN185" s="96">
        <f t="shared" si="427"/>
        <v>0</v>
      </c>
      <c r="AO185" s="96">
        <f t="shared" si="428"/>
        <v>0</v>
      </c>
      <c r="AP185" t="s">
        <v>241</v>
      </c>
      <c r="AQ185"/>
      <c r="AR185" s="18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</row>
    <row r="186" spans="1:80" x14ac:dyDescent="0.25">
      <c r="A186" s="20">
        <v>1370</v>
      </c>
      <c r="B186" t="s">
        <v>264</v>
      </c>
      <c r="C186" t="s">
        <v>2</v>
      </c>
      <c r="D186" t="s">
        <v>283</v>
      </c>
      <c r="E186" t="s">
        <v>306</v>
      </c>
      <c r="F186" s="2">
        <v>783627200</v>
      </c>
      <c r="G186" s="2">
        <v>580000</v>
      </c>
      <c r="H186" s="2">
        <v>783047200</v>
      </c>
      <c r="I186" s="2">
        <v>2742696</v>
      </c>
      <c r="J186" s="2">
        <v>2030</v>
      </c>
      <c r="K186" s="2">
        <v>2740666</v>
      </c>
      <c r="L186" s="2">
        <v>2429245.12</v>
      </c>
      <c r="M186" s="2">
        <v>1798</v>
      </c>
      <c r="N186" s="92">
        <f t="shared" si="288"/>
        <v>1798</v>
      </c>
      <c r="O186" s="92">
        <f t="shared" si="289"/>
        <v>0</v>
      </c>
      <c r="P186" s="2">
        <v>2427447.12</v>
      </c>
      <c r="Q186" s="92">
        <f t="shared" si="290"/>
        <v>2427447.12</v>
      </c>
      <c r="R186" s="92">
        <f t="shared" si="291"/>
        <v>0</v>
      </c>
      <c r="S186" s="15">
        <v>0</v>
      </c>
      <c r="T186" s="2">
        <v>0</v>
      </c>
      <c r="U186" s="92">
        <f t="shared" si="292"/>
        <v>0</v>
      </c>
      <c r="V186" s="92">
        <f t="shared" si="293"/>
        <v>0</v>
      </c>
      <c r="W186" s="13">
        <v>0</v>
      </c>
      <c r="X186" s="93">
        <f t="shared" ref="X186" si="429">IF(L186&lt;15000000,0%,IF(AND(15000000&lt;=L186,L186&lt;30000000),10%,IF(AND(30000000&lt;=L186,L186&lt;60000000),15%,IF(AND(60000000&lt;=L186,L186&lt;100000000),20%,25%))))</f>
        <v>0</v>
      </c>
      <c r="Y186" s="92">
        <f t="shared" ref="Y186" si="430">+X186-W186</f>
        <v>0</v>
      </c>
      <c r="Z186" s="92">
        <f t="shared" ref="Z186" si="431">IF(L186&lt;150000000,P186,IF(AND(L186&gt;150000000,P186&gt;150000000),150000000,P186))*X186</f>
        <v>0</v>
      </c>
      <c r="AA186" s="15">
        <v>0</v>
      </c>
      <c r="AB186" s="94">
        <f t="shared" ref="AB186:AB187" si="432">IF(L186&lt;150000000,0%,IF(AND(150000000&lt;=L186,L186&lt;230000000),40%,IF(AND(230000000&lt;=L186,L186&lt;300000000),45%,50%)))</f>
        <v>0</v>
      </c>
      <c r="AC186" s="92">
        <f t="shared" ref="AC186:AC187" si="433">+AB186-AA186</f>
        <v>0</v>
      </c>
      <c r="AD186" s="92">
        <f t="shared" ref="AD186:AD187" si="434">IF(P186-150000000&lt;0,0,(P186-150000000))*AB186</f>
        <v>0</v>
      </c>
      <c r="AE186" s="2">
        <v>0</v>
      </c>
      <c r="AF186" s="92">
        <f t="shared" ref="AF186:AF187" si="435">+AD186+Z186</f>
        <v>0</v>
      </c>
      <c r="AG186" s="92">
        <f t="shared" ref="AG186:AG187" si="436">+AF186-AE186</f>
        <v>0</v>
      </c>
      <c r="AH186" s="2">
        <v>0</v>
      </c>
      <c r="AI186" s="95">
        <f t="shared" ref="AI186" si="437">IF(L186&lt;15000000,0,IF(AND(15000000&lt;=L186,L186&lt;20000000),1000000,IF(AND(20000000&lt;=L186,L186&lt;30000000),2000000,IF(AND(30000000&lt;=L186,L186&lt;60000000),3000000,IF(AND(60000000&lt;=L186,L186&lt;100000000),4000000,IF(AND(100000000&lt;=L186,L186&lt;150000000),5000000,IF(AND(150000000&lt;=L186,L186&lt;230000000),6000000,7000000)))))))</f>
        <v>0</v>
      </c>
      <c r="AJ186" s="95">
        <f t="shared" ref="AJ186" si="438">+AI186-AH186</f>
        <v>0</v>
      </c>
      <c r="AK186" s="4">
        <v>0</v>
      </c>
      <c r="AM186" s="4">
        <f t="shared" si="294"/>
        <v>0</v>
      </c>
      <c r="AN186" s="96">
        <f t="shared" ref="AN186:AN187" si="439">SUM(AL186,AI186,AF186,U186)</f>
        <v>0</v>
      </c>
      <c r="AO186" s="96">
        <f t="shared" ref="AO186:AO187" si="440">+AN186-AM186</f>
        <v>0</v>
      </c>
      <c r="AP186" t="s">
        <v>43</v>
      </c>
      <c r="AQ186"/>
      <c r="AR186" s="18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</row>
    <row r="187" spans="1:80" x14ac:dyDescent="0.25">
      <c r="A187" s="20">
        <v>1371</v>
      </c>
      <c r="B187" t="s">
        <v>263</v>
      </c>
      <c r="C187" t="s">
        <v>2</v>
      </c>
      <c r="D187" t="s">
        <v>4</v>
      </c>
      <c r="E187" t="s">
        <v>307</v>
      </c>
      <c r="F187" s="2">
        <v>16773818000</v>
      </c>
      <c r="G187" s="2">
        <v>1695585000</v>
      </c>
      <c r="H187" s="2">
        <v>15078233000</v>
      </c>
      <c r="I187" s="2">
        <v>44341178</v>
      </c>
      <c r="J187" s="2">
        <v>4606900</v>
      </c>
      <c r="K187" s="2">
        <v>39734278</v>
      </c>
      <c r="L187" s="2">
        <v>37631650.799999997</v>
      </c>
      <c r="M187" s="2">
        <v>3928666</v>
      </c>
      <c r="N187" s="92">
        <f t="shared" si="288"/>
        <v>3928666</v>
      </c>
      <c r="O187" s="92">
        <f t="shared" si="289"/>
        <v>0</v>
      </c>
      <c r="P187" s="2">
        <v>33702984.799999997</v>
      </c>
      <c r="Q187" s="92">
        <f t="shared" si="290"/>
        <v>33702984.799999997</v>
      </c>
      <c r="R187" s="92">
        <f t="shared" si="291"/>
        <v>0</v>
      </c>
      <c r="S187" s="15">
        <v>0.1</v>
      </c>
      <c r="T187" s="2">
        <v>392866.6</v>
      </c>
      <c r="U187" s="92">
        <f t="shared" si="292"/>
        <v>392866.60000000003</v>
      </c>
      <c r="V187" s="92">
        <f t="shared" si="293"/>
        <v>0</v>
      </c>
      <c r="W187" s="13">
        <v>0.3</v>
      </c>
      <c r="X187" s="13"/>
      <c r="Y187" s="13"/>
      <c r="Z187" s="97">
        <f>IF(L187&lt;150000000,P187,IF(AND(L187&gt;150000000,P187&gt;150000000),150000000,P187))*30%</f>
        <v>10110895.439999999</v>
      </c>
      <c r="AA187" s="15">
        <v>0</v>
      </c>
      <c r="AB187" s="98">
        <f t="shared" si="432"/>
        <v>0</v>
      </c>
      <c r="AC187" s="97">
        <f t="shared" si="433"/>
        <v>0</v>
      </c>
      <c r="AD187" s="97">
        <f t="shared" si="434"/>
        <v>0</v>
      </c>
      <c r="AE187" s="2">
        <v>10110895.439999999</v>
      </c>
      <c r="AF187" s="97">
        <f t="shared" si="435"/>
        <v>10110895.439999999</v>
      </c>
      <c r="AG187" s="97">
        <f t="shared" si="436"/>
        <v>0</v>
      </c>
      <c r="AH187" s="2">
        <v>0</v>
      </c>
      <c r="AI187" s="2"/>
      <c r="AJ187" s="2"/>
      <c r="AK187" s="4">
        <v>10503762.039999999</v>
      </c>
      <c r="AM187" s="4">
        <f t="shared" si="294"/>
        <v>10503762.039999999</v>
      </c>
      <c r="AN187" s="96">
        <f t="shared" si="439"/>
        <v>10503762.039999999</v>
      </c>
      <c r="AO187" s="96">
        <f t="shared" si="440"/>
        <v>0</v>
      </c>
      <c r="AP187" t="s">
        <v>48</v>
      </c>
      <c r="AQ187"/>
      <c r="AR187" s="18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</row>
    <row r="188" spans="1:80" x14ac:dyDescent="0.25">
      <c r="A188" s="20">
        <v>1372</v>
      </c>
      <c r="B188" t="s">
        <v>264</v>
      </c>
      <c r="C188" t="s">
        <v>9</v>
      </c>
      <c r="D188" t="s">
        <v>27</v>
      </c>
      <c r="E188" t="s">
        <v>308</v>
      </c>
      <c r="F188" s="2">
        <v>1911453000</v>
      </c>
      <c r="G188" s="2">
        <v>0</v>
      </c>
      <c r="H188" s="2">
        <v>1911453000</v>
      </c>
      <c r="I188" s="2">
        <v>6498265</v>
      </c>
      <c r="J188" s="2">
        <v>0</v>
      </c>
      <c r="K188" s="2">
        <v>6498265</v>
      </c>
      <c r="L188" s="2">
        <v>5733683.7999999998</v>
      </c>
      <c r="M188" s="2">
        <v>0</v>
      </c>
      <c r="N188" s="92">
        <f t="shared" si="288"/>
        <v>0</v>
      </c>
      <c r="O188" s="92">
        <f t="shared" si="289"/>
        <v>0</v>
      </c>
      <c r="P188" s="2">
        <v>5733683.7999999998</v>
      </c>
      <c r="Q188" s="92">
        <f t="shared" si="290"/>
        <v>5733683.7999999998</v>
      </c>
      <c r="R188" s="92">
        <f t="shared" si="291"/>
        <v>0</v>
      </c>
      <c r="S188" s="15">
        <v>0</v>
      </c>
      <c r="T188" s="2">
        <v>0</v>
      </c>
      <c r="U188" s="92">
        <f t="shared" si="292"/>
        <v>0</v>
      </c>
      <c r="V188" s="92">
        <f t="shared" si="293"/>
        <v>0</v>
      </c>
      <c r="W188" s="13">
        <v>0</v>
      </c>
      <c r="X188" s="93">
        <f t="shared" ref="X188" si="441">IF(L188&lt;15000000,0%,IF(AND(15000000&lt;=L188,L188&lt;30000000),10%,IF(AND(30000000&lt;=L188,L188&lt;60000000),15%,IF(AND(60000000&lt;=L188,L188&lt;100000000),20%,25%))))</f>
        <v>0</v>
      </c>
      <c r="Y188" s="92">
        <f t="shared" ref="Y188" si="442">+X188-W188</f>
        <v>0</v>
      </c>
      <c r="Z188" s="92">
        <f t="shared" ref="Z188" si="443">IF(L188&lt;150000000,P188,IF(AND(L188&gt;150000000,P188&gt;150000000),150000000,P188))*X188</f>
        <v>0</v>
      </c>
      <c r="AA188" s="15">
        <v>0</v>
      </c>
      <c r="AB188" s="94">
        <f t="shared" ref="AB188:AB189" si="444">IF(L188&lt;150000000,0%,IF(AND(150000000&lt;=L188,L188&lt;230000000),40%,IF(AND(230000000&lt;=L188,L188&lt;300000000),45%,50%)))</f>
        <v>0</v>
      </c>
      <c r="AC188" s="92">
        <f t="shared" ref="AC188:AC189" si="445">+AB188-AA188</f>
        <v>0</v>
      </c>
      <c r="AD188" s="92">
        <f t="shared" ref="AD188:AD189" si="446">IF(P188-150000000&lt;0,0,(P188-150000000))*AB188</f>
        <v>0</v>
      </c>
      <c r="AE188" s="2">
        <v>0</v>
      </c>
      <c r="AF188" s="92">
        <f t="shared" ref="AF188:AF189" si="447">+AD188+Z188</f>
        <v>0</v>
      </c>
      <c r="AG188" s="92">
        <f t="shared" ref="AG188:AG189" si="448">+AF188-AE188</f>
        <v>0</v>
      </c>
      <c r="AH188" s="2">
        <v>0</v>
      </c>
      <c r="AI188" s="95">
        <f t="shared" ref="AI188" si="449">IF(L188&lt;15000000,0,IF(AND(15000000&lt;=L188,L188&lt;20000000),1000000,IF(AND(20000000&lt;=L188,L188&lt;30000000),2000000,IF(AND(30000000&lt;=L188,L188&lt;60000000),3000000,IF(AND(60000000&lt;=L188,L188&lt;100000000),4000000,IF(AND(100000000&lt;=L188,L188&lt;150000000),5000000,IF(AND(150000000&lt;=L188,L188&lt;230000000),6000000,7000000)))))))</f>
        <v>0</v>
      </c>
      <c r="AJ188" s="95">
        <f t="shared" ref="AJ188" si="450">+AI188-AH188</f>
        <v>0</v>
      </c>
      <c r="AK188" s="4">
        <v>0</v>
      </c>
      <c r="AM188" s="4">
        <f t="shared" si="294"/>
        <v>0</v>
      </c>
      <c r="AN188" s="96">
        <f t="shared" ref="AN188:AN189" si="451">SUM(AL188,AI188,AF188,U188)</f>
        <v>0</v>
      </c>
      <c r="AO188" s="96">
        <f t="shared" ref="AO188:AO189" si="452">+AN188-AM188</f>
        <v>0</v>
      </c>
      <c r="AP188" t="s">
        <v>28</v>
      </c>
      <c r="AQ188"/>
      <c r="AR188" s="1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</row>
    <row r="189" spans="1:80" x14ac:dyDescent="0.25">
      <c r="A189" s="20">
        <v>1373</v>
      </c>
      <c r="B189" t="s">
        <v>263</v>
      </c>
      <c r="C189" t="s">
        <v>2</v>
      </c>
      <c r="D189" t="s">
        <v>8</v>
      </c>
      <c r="E189" t="s">
        <v>309</v>
      </c>
      <c r="F189" s="2">
        <v>16768323000</v>
      </c>
      <c r="G189" s="2">
        <v>35500000</v>
      </c>
      <c r="H189" s="2">
        <v>16732823000</v>
      </c>
      <c r="I189" s="2">
        <v>42693542</v>
      </c>
      <c r="J189" s="2">
        <v>124250</v>
      </c>
      <c r="K189" s="2">
        <v>42569292</v>
      </c>
      <c r="L189" s="2">
        <v>35986212.799999997</v>
      </c>
      <c r="M189" s="2">
        <v>110050</v>
      </c>
      <c r="N189" s="92">
        <f t="shared" si="288"/>
        <v>110050</v>
      </c>
      <c r="O189" s="92">
        <f t="shared" si="289"/>
        <v>0</v>
      </c>
      <c r="P189" s="2">
        <v>35876162.799999997</v>
      </c>
      <c r="Q189" s="92">
        <f t="shared" si="290"/>
        <v>35876162.799999997</v>
      </c>
      <c r="R189" s="92">
        <f t="shared" si="291"/>
        <v>0</v>
      </c>
      <c r="S189" s="15">
        <v>0.1</v>
      </c>
      <c r="T189" s="2">
        <v>11005</v>
      </c>
      <c r="U189" s="92">
        <f t="shared" si="292"/>
        <v>11005</v>
      </c>
      <c r="V189" s="92">
        <f t="shared" si="293"/>
        <v>0</v>
      </c>
      <c r="W189" s="13">
        <v>0.3</v>
      </c>
      <c r="X189" s="13"/>
      <c r="Y189" s="13"/>
      <c r="Z189" s="97">
        <f>IF(L189&lt;150000000,P189,IF(AND(L189&gt;150000000,P189&gt;150000000),150000000,P189))*30%</f>
        <v>10762848.839999998</v>
      </c>
      <c r="AA189" s="15">
        <v>0</v>
      </c>
      <c r="AB189" s="98">
        <f t="shared" si="444"/>
        <v>0</v>
      </c>
      <c r="AC189" s="97">
        <f t="shared" si="445"/>
        <v>0</v>
      </c>
      <c r="AD189" s="97">
        <f t="shared" si="446"/>
        <v>0</v>
      </c>
      <c r="AE189" s="2">
        <v>10762848.84</v>
      </c>
      <c r="AF189" s="97">
        <f t="shared" si="447"/>
        <v>10762848.839999998</v>
      </c>
      <c r="AG189" s="97">
        <f t="shared" si="448"/>
        <v>0</v>
      </c>
      <c r="AH189" s="2">
        <v>0</v>
      </c>
      <c r="AI189" s="2"/>
      <c r="AJ189" s="2"/>
      <c r="AK189" s="4">
        <v>10773853.84</v>
      </c>
      <c r="AM189" s="4">
        <f t="shared" si="294"/>
        <v>10773853.84</v>
      </c>
      <c r="AN189" s="96">
        <f t="shared" si="451"/>
        <v>10773853.839999998</v>
      </c>
      <c r="AO189" s="96">
        <f t="shared" si="452"/>
        <v>0</v>
      </c>
      <c r="AP189" t="s">
        <v>50</v>
      </c>
      <c r="AQ189"/>
      <c r="AR189" s="18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</row>
    <row r="190" spans="1:80" x14ac:dyDescent="0.25">
      <c r="A190" s="20">
        <v>1374</v>
      </c>
      <c r="B190" t="s">
        <v>264</v>
      </c>
      <c r="C190" t="s">
        <v>2</v>
      </c>
      <c r="D190" t="s">
        <v>283</v>
      </c>
      <c r="E190" t="s">
        <v>310</v>
      </c>
      <c r="F190" s="2">
        <v>3269458000</v>
      </c>
      <c r="G190" s="2">
        <v>712000000</v>
      </c>
      <c r="H190" s="2">
        <v>2557458000</v>
      </c>
      <c r="I190" s="2">
        <v>8184462</v>
      </c>
      <c r="J190" s="2">
        <v>1520000</v>
      </c>
      <c r="K190" s="2">
        <v>6664462</v>
      </c>
      <c r="L190" s="2">
        <v>6876678.7999999998</v>
      </c>
      <c r="M190" s="2">
        <v>1235200</v>
      </c>
      <c r="N190" s="92">
        <f t="shared" si="288"/>
        <v>1235200</v>
      </c>
      <c r="O190" s="92">
        <f t="shared" si="289"/>
        <v>0</v>
      </c>
      <c r="P190" s="2">
        <v>5641478.7999999998</v>
      </c>
      <c r="Q190" s="92">
        <f t="shared" si="290"/>
        <v>5641478.7999999998</v>
      </c>
      <c r="R190" s="92">
        <f t="shared" si="291"/>
        <v>0</v>
      </c>
      <c r="S190" s="15">
        <v>0</v>
      </c>
      <c r="T190" s="2">
        <v>0</v>
      </c>
      <c r="U190" s="92">
        <f t="shared" si="292"/>
        <v>0</v>
      </c>
      <c r="V190" s="92">
        <f t="shared" si="293"/>
        <v>0</v>
      </c>
      <c r="W190" s="13">
        <v>0</v>
      </c>
      <c r="X190" s="93">
        <f t="shared" ref="X190" si="453">IF(L190&lt;15000000,0%,IF(AND(15000000&lt;=L190,L190&lt;30000000),10%,IF(AND(30000000&lt;=L190,L190&lt;60000000),15%,IF(AND(60000000&lt;=L190,L190&lt;100000000),20%,25%))))</f>
        <v>0</v>
      </c>
      <c r="Y190" s="92">
        <f t="shared" ref="Y190" si="454">+X190-W190</f>
        <v>0</v>
      </c>
      <c r="Z190" s="92">
        <f t="shared" ref="Z190" si="455">IF(L190&lt;150000000,P190,IF(AND(L190&gt;150000000,P190&gt;150000000),150000000,P190))*X190</f>
        <v>0</v>
      </c>
      <c r="AA190" s="15">
        <v>0</v>
      </c>
      <c r="AB190" s="94">
        <f t="shared" ref="AB190:AB191" si="456">IF(L190&lt;150000000,0%,IF(AND(150000000&lt;=L190,L190&lt;230000000),40%,IF(AND(230000000&lt;=L190,L190&lt;300000000),45%,50%)))</f>
        <v>0</v>
      </c>
      <c r="AC190" s="92">
        <f t="shared" ref="AC190:AC191" si="457">+AB190-AA190</f>
        <v>0</v>
      </c>
      <c r="AD190" s="92">
        <f t="shared" ref="AD190:AD191" si="458">IF(P190-150000000&lt;0,0,(P190-150000000))*AB190</f>
        <v>0</v>
      </c>
      <c r="AE190" s="2">
        <v>0</v>
      </c>
      <c r="AF190" s="92">
        <f t="shared" ref="AF190:AF191" si="459">+AD190+Z190</f>
        <v>0</v>
      </c>
      <c r="AG190" s="92">
        <f t="shared" ref="AG190:AG191" si="460">+AF190-AE190</f>
        <v>0</v>
      </c>
      <c r="AH190" s="2">
        <v>0</v>
      </c>
      <c r="AI190" s="95">
        <f t="shared" ref="AI190" si="461">IF(L190&lt;15000000,0,IF(AND(15000000&lt;=L190,L190&lt;20000000),1000000,IF(AND(20000000&lt;=L190,L190&lt;30000000),2000000,IF(AND(30000000&lt;=L190,L190&lt;60000000),3000000,IF(AND(60000000&lt;=L190,L190&lt;100000000),4000000,IF(AND(100000000&lt;=L190,L190&lt;150000000),5000000,IF(AND(150000000&lt;=L190,L190&lt;230000000),6000000,7000000)))))))</f>
        <v>0</v>
      </c>
      <c r="AJ190" s="95">
        <f t="shared" ref="AJ190" si="462">+AI190-AH190</f>
        <v>0</v>
      </c>
      <c r="AK190" s="4">
        <v>0</v>
      </c>
      <c r="AM190" s="4">
        <f t="shared" si="294"/>
        <v>0</v>
      </c>
      <c r="AN190" s="96">
        <f t="shared" ref="AN190:AN191" si="463">SUM(AL190,AI190,AF190,U190)</f>
        <v>0</v>
      </c>
      <c r="AO190" s="96">
        <f t="shared" ref="AO190:AO191" si="464">+AN190-AM190</f>
        <v>0</v>
      </c>
      <c r="AP190" t="s">
        <v>43</v>
      </c>
      <c r="AQ190"/>
      <c r="AR190" s="18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</row>
    <row r="191" spans="1:80" x14ac:dyDescent="0.25">
      <c r="A191" s="20">
        <v>1378</v>
      </c>
      <c r="B191" t="s">
        <v>263</v>
      </c>
      <c r="C191" t="s">
        <v>9</v>
      </c>
      <c r="D191" t="s">
        <v>368</v>
      </c>
      <c r="E191" t="s">
        <v>311</v>
      </c>
      <c r="F191" s="2">
        <v>39522086000</v>
      </c>
      <c r="G191" s="2">
        <v>0</v>
      </c>
      <c r="H191" s="2">
        <v>39522086000</v>
      </c>
      <c r="I191" s="2">
        <v>63550564</v>
      </c>
      <c r="J191" s="2">
        <v>0</v>
      </c>
      <c r="K191" s="2">
        <v>63550564</v>
      </c>
      <c r="L191" s="2">
        <v>47741729.600000001</v>
      </c>
      <c r="M191" s="2">
        <v>0</v>
      </c>
      <c r="N191" s="92">
        <f t="shared" si="288"/>
        <v>0</v>
      </c>
      <c r="O191" s="92">
        <f t="shared" si="289"/>
        <v>0</v>
      </c>
      <c r="P191" s="2">
        <v>47741729.600000001</v>
      </c>
      <c r="Q191" s="92">
        <f t="shared" si="290"/>
        <v>47741729.600000001</v>
      </c>
      <c r="R191" s="92">
        <f t="shared" si="291"/>
        <v>0</v>
      </c>
      <c r="S191" s="15">
        <v>0.1</v>
      </c>
      <c r="T191" s="2">
        <v>0</v>
      </c>
      <c r="U191" s="92">
        <f t="shared" si="292"/>
        <v>0</v>
      </c>
      <c r="V191" s="92">
        <f t="shared" si="293"/>
        <v>0</v>
      </c>
      <c r="W191" s="13">
        <v>0.3</v>
      </c>
      <c r="X191" s="13"/>
      <c r="Y191" s="13"/>
      <c r="Z191" s="97">
        <f>IF(L191&lt;150000000,P191,IF(AND(L191&gt;150000000,P191&gt;150000000),150000000,P191))*30%</f>
        <v>14322518.880000001</v>
      </c>
      <c r="AA191" s="15">
        <v>0</v>
      </c>
      <c r="AB191" s="98">
        <f t="shared" si="456"/>
        <v>0</v>
      </c>
      <c r="AC191" s="97">
        <f t="shared" si="457"/>
        <v>0</v>
      </c>
      <c r="AD191" s="97">
        <f t="shared" si="458"/>
        <v>0</v>
      </c>
      <c r="AE191" s="2">
        <v>14322518.880000001</v>
      </c>
      <c r="AF191" s="97">
        <f t="shared" si="459"/>
        <v>14322518.880000001</v>
      </c>
      <c r="AG191" s="97">
        <f t="shared" si="460"/>
        <v>0</v>
      </c>
      <c r="AH191" s="2">
        <v>0</v>
      </c>
      <c r="AI191" s="2"/>
      <c r="AJ191" s="2"/>
      <c r="AK191" s="4">
        <v>14322518.880000001</v>
      </c>
      <c r="AM191" s="4">
        <f t="shared" si="294"/>
        <v>14322518.880000001</v>
      </c>
      <c r="AN191" s="96">
        <f t="shared" si="463"/>
        <v>14322518.880000001</v>
      </c>
      <c r="AO191" s="96">
        <f t="shared" si="464"/>
        <v>0</v>
      </c>
      <c r="AP191" t="s">
        <v>79</v>
      </c>
      <c r="AQ191"/>
      <c r="AR191" s="18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</row>
    <row r="192" spans="1:80" x14ac:dyDescent="0.25">
      <c r="A192" s="20">
        <v>1382</v>
      </c>
      <c r="B192" t="s">
        <v>264</v>
      </c>
      <c r="C192" t="s">
        <v>2</v>
      </c>
      <c r="D192" t="s">
        <v>284</v>
      </c>
      <c r="E192" t="s">
        <v>312</v>
      </c>
      <c r="F192" s="2">
        <v>3629928000</v>
      </c>
      <c r="G192" s="2">
        <v>97352000</v>
      </c>
      <c r="H192" s="2">
        <v>3532576000</v>
      </c>
      <c r="I192" s="2">
        <v>11134496</v>
      </c>
      <c r="J192" s="2">
        <v>340733</v>
      </c>
      <c r="K192" s="2">
        <v>10793763</v>
      </c>
      <c r="L192" s="2">
        <v>9682524.8000000007</v>
      </c>
      <c r="M192" s="2">
        <v>301792.2</v>
      </c>
      <c r="N192" s="92">
        <f t="shared" si="288"/>
        <v>301792.2</v>
      </c>
      <c r="O192" s="92">
        <f t="shared" si="289"/>
        <v>0</v>
      </c>
      <c r="P192" s="2">
        <v>9380732.5999999996</v>
      </c>
      <c r="Q192" s="92">
        <f t="shared" si="290"/>
        <v>9380732.5999999996</v>
      </c>
      <c r="R192" s="92">
        <f t="shared" si="291"/>
        <v>0</v>
      </c>
      <c r="S192" s="15">
        <v>0</v>
      </c>
      <c r="T192" s="2">
        <v>0</v>
      </c>
      <c r="U192" s="92">
        <f t="shared" si="292"/>
        <v>0</v>
      </c>
      <c r="V192" s="92">
        <f t="shared" si="293"/>
        <v>0</v>
      </c>
      <c r="W192" s="13">
        <v>0</v>
      </c>
      <c r="X192" s="93">
        <f t="shared" ref="X192:X193" si="465">IF(L192&lt;15000000,0%,IF(AND(15000000&lt;=L192,L192&lt;30000000),10%,IF(AND(30000000&lt;=L192,L192&lt;60000000),15%,IF(AND(60000000&lt;=L192,L192&lt;100000000),20%,25%))))</f>
        <v>0</v>
      </c>
      <c r="Y192" s="92">
        <f t="shared" ref="Y192:Y193" si="466">+X192-W192</f>
        <v>0</v>
      </c>
      <c r="Z192" s="92">
        <f t="shared" ref="Z192:Z193" si="467">IF(L192&lt;150000000,P192,IF(AND(L192&gt;150000000,P192&gt;150000000),150000000,P192))*X192</f>
        <v>0</v>
      </c>
      <c r="AA192" s="15">
        <v>0</v>
      </c>
      <c r="AB192" s="94">
        <f t="shared" ref="AB192:AB196" si="468">IF(L192&lt;150000000,0%,IF(AND(150000000&lt;=L192,L192&lt;230000000),40%,IF(AND(230000000&lt;=L192,L192&lt;300000000),45%,50%)))</f>
        <v>0</v>
      </c>
      <c r="AC192" s="92">
        <f t="shared" ref="AC192:AC196" si="469">+AB192-AA192</f>
        <v>0</v>
      </c>
      <c r="AD192" s="92">
        <f t="shared" ref="AD192:AD196" si="470">IF(P192-150000000&lt;0,0,(P192-150000000))*AB192</f>
        <v>0</v>
      </c>
      <c r="AE192" s="2">
        <v>0</v>
      </c>
      <c r="AF192" s="92">
        <f t="shared" ref="AF192:AF196" si="471">+AD192+Z192</f>
        <v>0</v>
      </c>
      <c r="AG192" s="92">
        <f t="shared" ref="AG192:AG196" si="472">+AF192-AE192</f>
        <v>0</v>
      </c>
      <c r="AH192" s="2">
        <v>0</v>
      </c>
      <c r="AI192" s="95">
        <f t="shared" ref="AI192:AI193" si="473">IF(L192&lt;15000000,0,IF(AND(15000000&lt;=L192,L192&lt;20000000),1000000,IF(AND(20000000&lt;=L192,L192&lt;30000000),2000000,IF(AND(30000000&lt;=L192,L192&lt;60000000),3000000,IF(AND(60000000&lt;=L192,L192&lt;100000000),4000000,IF(AND(100000000&lt;=L192,L192&lt;150000000),5000000,IF(AND(150000000&lt;=L192,L192&lt;230000000),6000000,7000000)))))))</f>
        <v>0</v>
      </c>
      <c r="AJ192" s="95">
        <f t="shared" ref="AJ192:AJ193" si="474">+AI192-AH192</f>
        <v>0</v>
      </c>
      <c r="AK192" s="4">
        <v>0</v>
      </c>
      <c r="AM192" s="4">
        <f t="shared" si="294"/>
        <v>0</v>
      </c>
      <c r="AN192" s="96">
        <f t="shared" ref="AN192:AN196" si="475">SUM(AL192,AI192,AF192,U192)</f>
        <v>0</v>
      </c>
      <c r="AO192" s="96">
        <f t="shared" ref="AO192:AO196" si="476">+AN192-AM192</f>
        <v>0</v>
      </c>
      <c r="AP192" t="s">
        <v>166</v>
      </c>
      <c r="AQ192"/>
      <c r="AR192" s="18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</row>
    <row r="193" spans="1:80" x14ac:dyDescent="0.25">
      <c r="A193" s="20">
        <v>1383</v>
      </c>
      <c r="B193" t="s">
        <v>264</v>
      </c>
      <c r="C193" t="s">
        <v>9</v>
      </c>
      <c r="D193" t="s">
        <v>27</v>
      </c>
      <c r="E193" t="s">
        <v>313</v>
      </c>
      <c r="F193" s="2">
        <v>12106020000</v>
      </c>
      <c r="G193" s="2">
        <v>0</v>
      </c>
      <c r="H193" s="2">
        <v>12106020000</v>
      </c>
      <c r="I193" s="2">
        <v>18814438</v>
      </c>
      <c r="J193" s="2">
        <v>0</v>
      </c>
      <c r="K193" s="2">
        <v>18814438</v>
      </c>
      <c r="L193" s="2">
        <v>13972030</v>
      </c>
      <c r="M193" s="2">
        <v>0</v>
      </c>
      <c r="N193" s="92">
        <f t="shared" si="288"/>
        <v>0</v>
      </c>
      <c r="O193" s="92">
        <f t="shared" si="289"/>
        <v>0</v>
      </c>
      <c r="P193" s="2">
        <v>13972030</v>
      </c>
      <c r="Q193" s="92">
        <f t="shared" si="290"/>
        <v>13972030</v>
      </c>
      <c r="R193" s="92">
        <f t="shared" si="291"/>
        <v>0</v>
      </c>
      <c r="S193" s="15">
        <v>0</v>
      </c>
      <c r="T193" s="2">
        <v>0</v>
      </c>
      <c r="U193" s="92">
        <f t="shared" si="292"/>
        <v>0</v>
      </c>
      <c r="V193" s="92">
        <f t="shared" si="293"/>
        <v>0</v>
      </c>
      <c r="W193" s="13">
        <v>0</v>
      </c>
      <c r="X193" s="93">
        <f t="shared" si="465"/>
        <v>0</v>
      </c>
      <c r="Y193" s="92">
        <f t="shared" si="466"/>
        <v>0</v>
      </c>
      <c r="Z193" s="92">
        <f t="shared" si="467"/>
        <v>0</v>
      </c>
      <c r="AA193" s="15">
        <v>0</v>
      </c>
      <c r="AB193" s="94">
        <f t="shared" si="468"/>
        <v>0</v>
      </c>
      <c r="AC193" s="92">
        <f t="shared" si="469"/>
        <v>0</v>
      </c>
      <c r="AD193" s="92">
        <f t="shared" si="470"/>
        <v>0</v>
      </c>
      <c r="AE193" s="2">
        <v>0</v>
      </c>
      <c r="AF193" s="92">
        <f t="shared" si="471"/>
        <v>0</v>
      </c>
      <c r="AG193" s="92">
        <f t="shared" si="472"/>
        <v>0</v>
      </c>
      <c r="AH193" s="2">
        <v>0</v>
      </c>
      <c r="AI193" s="95">
        <f t="shared" si="473"/>
        <v>0</v>
      </c>
      <c r="AJ193" s="95">
        <f t="shared" si="474"/>
        <v>0</v>
      </c>
      <c r="AK193" s="4">
        <v>0</v>
      </c>
      <c r="AM193" s="4">
        <f t="shared" si="294"/>
        <v>0</v>
      </c>
      <c r="AN193" s="96">
        <f t="shared" si="475"/>
        <v>0</v>
      </c>
      <c r="AO193" s="96">
        <f t="shared" si="476"/>
        <v>0</v>
      </c>
      <c r="AP193" t="s">
        <v>28</v>
      </c>
      <c r="AQ193"/>
      <c r="AR193" s="18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</row>
    <row r="194" spans="1:80" x14ac:dyDescent="0.25">
      <c r="A194" s="20">
        <v>1384</v>
      </c>
      <c r="B194" t="s">
        <v>263</v>
      </c>
      <c r="C194" t="s">
        <v>2</v>
      </c>
      <c r="D194" t="s">
        <v>284</v>
      </c>
      <c r="E194" t="s">
        <v>314</v>
      </c>
      <c r="F194" s="2">
        <v>12240000</v>
      </c>
      <c r="G194" s="2">
        <v>12240000</v>
      </c>
      <c r="H194" s="2">
        <v>0</v>
      </c>
      <c r="I194" s="2">
        <v>42840</v>
      </c>
      <c r="J194" s="2">
        <v>42840</v>
      </c>
      <c r="K194" s="2">
        <v>0</v>
      </c>
      <c r="L194" s="2">
        <v>37944</v>
      </c>
      <c r="M194" s="2">
        <v>37944</v>
      </c>
      <c r="N194" s="92">
        <f t="shared" si="288"/>
        <v>37944</v>
      </c>
      <c r="O194" s="92">
        <f t="shared" si="289"/>
        <v>0</v>
      </c>
      <c r="P194" s="2">
        <v>0</v>
      </c>
      <c r="Q194" s="92">
        <f t="shared" si="290"/>
        <v>0</v>
      </c>
      <c r="R194" s="92">
        <f t="shared" si="291"/>
        <v>0</v>
      </c>
      <c r="S194" s="15">
        <v>0.1</v>
      </c>
      <c r="T194" s="2">
        <v>3794.4</v>
      </c>
      <c r="U194" s="92">
        <f t="shared" si="292"/>
        <v>3794.4</v>
      </c>
      <c r="V194" s="92">
        <f t="shared" si="293"/>
        <v>0</v>
      </c>
      <c r="W194" s="13">
        <v>0.3</v>
      </c>
      <c r="X194" s="13"/>
      <c r="Y194" s="13"/>
      <c r="Z194" s="97">
        <f t="shared" ref="Z194:Z196" si="477">IF(L194&lt;150000000,P194,IF(AND(L194&gt;150000000,P194&gt;150000000),150000000,P194))*30%</f>
        <v>0</v>
      </c>
      <c r="AA194" s="15">
        <v>0</v>
      </c>
      <c r="AB194" s="98">
        <f t="shared" si="468"/>
        <v>0</v>
      </c>
      <c r="AC194" s="97">
        <f t="shared" si="469"/>
        <v>0</v>
      </c>
      <c r="AD194" s="97">
        <f t="shared" si="470"/>
        <v>0</v>
      </c>
      <c r="AE194" s="2">
        <v>0</v>
      </c>
      <c r="AF194" s="97">
        <f t="shared" si="471"/>
        <v>0</v>
      </c>
      <c r="AG194" s="97">
        <f t="shared" si="472"/>
        <v>0</v>
      </c>
      <c r="AH194" s="2">
        <v>0</v>
      </c>
      <c r="AI194" s="2"/>
      <c r="AJ194" s="2"/>
      <c r="AK194" s="4">
        <v>3794.4</v>
      </c>
      <c r="AM194" s="4">
        <f t="shared" si="294"/>
        <v>3794.4</v>
      </c>
      <c r="AN194" s="96">
        <f t="shared" si="475"/>
        <v>3794.4</v>
      </c>
      <c r="AO194" s="96">
        <f t="shared" si="476"/>
        <v>0</v>
      </c>
      <c r="AP194" t="s">
        <v>166</v>
      </c>
      <c r="AQ194"/>
      <c r="AR194" s="18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</row>
    <row r="195" spans="1:80" x14ac:dyDescent="0.25">
      <c r="A195" s="20">
        <v>1385</v>
      </c>
      <c r="B195" t="s">
        <v>263</v>
      </c>
      <c r="C195" t="s">
        <v>9</v>
      </c>
      <c r="D195" t="s">
        <v>367</v>
      </c>
      <c r="E195" t="s">
        <v>315</v>
      </c>
      <c r="F195" s="2">
        <v>15807089000</v>
      </c>
      <c r="G195" s="2">
        <v>0</v>
      </c>
      <c r="H195" s="2">
        <v>15807089000</v>
      </c>
      <c r="I195" s="2">
        <v>27734873</v>
      </c>
      <c r="J195" s="2">
        <v>0</v>
      </c>
      <c r="K195" s="2">
        <v>27734873</v>
      </c>
      <c r="L195" s="2">
        <v>21412037.399999999</v>
      </c>
      <c r="M195" s="2">
        <v>0</v>
      </c>
      <c r="N195" s="92">
        <f t="shared" ref="N195:N258" si="478">J195-G195*0.04/100</f>
        <v>0</v>
      </c>
      <c r="O195" s="92">
        <f t="shared" ref="O195:O258" si="479">+N195-M195</f>
        <v>0</v>
      </c>
      <c r="P195" s="2">
        <v>21412037.399999999</v>
      </c>
      <c r="Q195" s="92">
        <f t="shared" ref="Q195:Q258" si="480">K195-H195*0.04/100</f>
        <v>21412037.399999999</v>
      </c>
      <c r="R195" s="92">
        <f t="shared" ref="R195:R258" si="481">+Q195-P195</f>
        <v>0</v>
      </c>
      <c r="S195" s="15">
        <v>0.1</v>
      </c>
      <c r="T195" s="2">
        <v>0</v>
      </c>
      <c r="U195" s="92">
        <f t="shared" ref="U195:U258" si="482">+S195*N195</f>
        <v>0</v>
      </c>
      <c r="V195" s="92">
        <f t="shared" ref="V195:V258" si="483">+U195-T195</f>
        <v>0</v>
      </c>
      <c r="W195" s="13">
        <v>0.3</v>
      </c>
      <c r="X195" s="13"/>
      <c r="Y195" s="13"/>
      <c r="Z195" s="97">
        <f t="shared" si="477"/>
        <v>6423611.2199999997</v>
      </c>
      <c r="AA195" s="15">
        <v>0</v>
      </c>
      <c r="AB195" s="98">
        <f t="shared" si="468"/>
        <v>0</v>
      </c>
      <c r="AC195" s="97">
        <f t="shared" si="469"/>
        <v>0</v>
      </c>
      <c r="AD195" s="97">
        <f t="shared" si="470"/>
        <v>0</v>
      </c>
      <c r="AE195" s="2">
        <v>6423611.2199999997</v>
      </c>
      <c r="AF195" s="97">
        <f t="shared" si="471"/>
        <v>6423611.2199999997</v>
      </c>
      <c r="AG195" s="97">
        <f t="shared" si="472"/>
        <v>0</v>
      </c>
      <c r="AH195" s="2">
        <v>0</v>
      </c>
      <c r="AI195" s="2"/>
      <c r="AJ195" s="2"/>
      <c r="AK195" s="4">
        <v>6423611.2199999997</v>
      </c>
      <c r="AM195" s="4">
        <f t="shared" ref="AM195:AM258" si="484">AK195+AL195</f>
        <v>6423611.2199999997</v>
      </c>
      <c r="AN195" s="96">
        <f t="shared" si="475"/>
        <v>6423611.2199999997</v>
      </c>
      <c r="AO195" s="96">
        <f t="shared" si="476"/>
        <v>0</v>
      </c>
      <c r="AP195" t="s">
        <v>189</v>
      </c>
      <c r="AQ195"/>
      <c r="AR195" s="18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</row>
    <row r="196" spans="1:80" x14ac:dyDescent="0.25">
      <c r="A196" s="20">
        <v>1390</v>
      </c>
      <c r="B196" t="s">
        <v>263</v>
      </c>
      <c r="C196" t="s">
        <v>2</v>
      </c>
      <c r="D196" t="s">
        <v>8</v>
      </c>
      <c r="E196" t="s">
        <v>319</v>
      </c>
      <c r="F196" s="2">
        <v>1054966000</v>
      </c>
      <c r="G196" s="2">
        <v>55550000</v>
      </c>
      <c r="H196" s="2">
        <v>999416000</v>
      </c>
      <c r="I196" s="2">
        <v>3489310</v>
      </c>
      <c r="J196" s="2">
        <v>194425</v>
      </c>
      <c r="K196" s="2">
        <v>3294885</v>
      </c>
      <c r="L196" s="2">
        <v>3067323.6</v>
      </c>
      <c r="M196" s="2">
        <v>172205</v>
      </c>
      <c r="N196" s="92">
        <f t="shared" si="478"/>
        <v>172205</v>
      </c>
      <c r="O196" s="92">
        <f t="shared" si="479"/>
        <v>0</v>
      </c>
      <c r="P196" s="2">
        <v>2895118.6</v>
      </c>
      <c r="Q196" s="92">
        <f t="shared" si="480"/>
        <v>2895118.6</v>
      </c>
      <c r="R196" s="92">
        <f t="shared" si="481"/>
        <v>0</v>
      </c>
      <c r="S196" s="15">
        <v>0.1</v>
      </c>
      <c r="T196" s="2">
        <v>17220.5</v>
      </c>
      <c r="U196" s="92">
        <f t="shared" si="482"/>
        <v>17220.5</v>
      </c>
      <c r="V196" s="92">
        <f t="shared" si="483"/>
        <v>0</v>
      </c>
      <c r="W196" s="13">
        <v>0.3</v>
      </c>
      <c r="X196" s="13"/>
      <c r="Y196" s="13"/>
      <c r="Z196" s="97">
        <f t="shared" si="477"/>
        <v>868535.58</v>
      </c>
      <c r="AA196" s="15">
        <v>0</v>
      </c>
      <c r="AB196" s="98">
        <f t="shared" si="468"/>
        <v>0</v>
      </c>
      <c r="AC196" s="97">
        <f t="shared" si="469"/>
        <v>0</v>
      </c>
      <c r="AD196" s="97">
        <f t="shared" si="470"/>
        <v>0</v>
      </c>
      <c r="AE196" s="2">
        <v>868535.58</v>
      </c>
      <c r="AF196" s="97">
        <f t="shared" si="471"/>
        <v>868535.58</v>
      </c>
      <c r="AG196" s="97">
        <f t="shared" si="472"/>
        <v>0</v>
      </c>
      <c r="AH196" s="2">
        <v>0</v>
      </c>
      <c r="AI196" s="2"/>
      <c r="AJ196" s="2"/>
      <c r="AK196" s="4">
        <v>885756.08</v>
      </c>
      <c r="AM196" s="4">
        <f t="shared" si="484"/>
        <v>885756.08</v>
      </c>
      <c r="AN196" s="96">
        <f t="shared" si="475"/>
        <v>885756.08</v>
      </c>
      <c r="AO196" s="96">
        <f t="shared" si="476"/>
        <v>0</v>
      </c>
      <c r="AP196" t="s">
        <v>50</v>
      </c>
      <c r="AQ196"/>
      <c r="AR196" s="18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</row>
    <row r="197" spans="1:80" x14ac:dyDescent="0.25">
      <c r="A197" s="20">
        <v>1391</v>
      </c>
      <c r="B197" t="s">
        <v>264</v>
      </c>
      <c r="C197" t="s">
        <v>2</v>
      </c>
      <c r="D197" t="s">
        <v>283</v>
      </c>
      <c r="E197" t="s">
        <v>320</v>
      </c>
      <c r="F197" s="2">
        <v>2701783000</v>
      </c>
      <c r="G197" s="2">
        <v>1032660000</v>
      </c>
      <c r="H197" s="2">
        <v>1669123000</v>
      </c>
      <c r="I197" s="2">
        <v>8692708</v>
      </c>
      <c r="J197" s="2">
        <v>3175211</v>
      </c>
      <c r="K197" s="2">
        <v>5517497</v>
      </c>
      <c r="L197" s="2">
        <v>7611994.7999999998</v>
      </c>
      <c r="M197" s="2">
        <v>2762147</v>
      </c>
      <c r="N197" s="92">
        <f t="shared" si="478"/>
        <v>2762147</v>
      </c>
      <c r="O197" s="92">
        <f t="shared" si="479"/>
        <v>0</v>
      </c>
      <c r="P197" s="2">
        <v>4849847.8</v>
      </c>
      <c r="Q197" s="92">
        <f t="shared" si="480"/>
        <v>4849847.8</v>
      </c>
      <c r="R197" s="92">
        <f t="shared" si="481"/>
        <v>0</v>
      </c>
      <c r="S197" s="15">
        <v>0</v>
      </c>
      <c r="T197" s="2">
        <v>0</v>
      </c>
      <c r="U197" s="92">
        <f t="shared" si="482"/>
        <v>0</v>
      </c>
      <c r="V197" s="92">
        <f t="shared" si="483"/>
        <v>0</v>
      </c>
      <c r="W197" s="13">
        <v>0</v>
      </c>
      <c r="X197" s="93">
        <f t="shared" ref="X197:X201" si="485">IF(L197&lt;15000000,0%,IF(AND(15000000&lt;=L197,L197&lt;30000000),10%,IF(AND(30000000&lt;=L197,L197&lt;60000000),15%,IF(AND(60000000&lt;=L197,L197&lt;100000000),20%,25%))))</f>
        <v>0</v>
      </c>
      <c r="Y197" s="92">
        <f t="shared" ref="Y197:Y201" si="486">+X197-W197</f>
        <v>0</v>
      </c>
      <c r="Z197" s="92">
        <f t="shared" ref="Z197:Z201" si="487">IF(L197&lt;150000000,P197,IF(AND(L197&gt;150000000,P197&gt;150000000),150000000,P197))*X197</f>
        <v>0</v>
      </c>
      <c r="AA197" s="15">
        <v>0</v>
      </c>
      <c r="AB197" s="94">
        <f t="shared" ref="AB197:AB205" si="488">IF(L197&lt;150000000,0%,IF(AND(150000000&lt;=L197,L197&lt;230000000),40%,IF(AND(230000000&lt;=L197,L197&lt;300000000),45%,50%)))</f>
        <v>0</v>
      </c>
      <c r="AC197" s="92">
        <f t="shared" ref="AC197:AC205" si="489">+AB197-AA197</f>
        <v>0</v>
      </c>
      <c r="AD197" s="92">
        <f t="shared" ref="AD197:AD205" si="490">IF(P197-150000000&lt;0,0,(P197-150000000))*AB197</f>
        <v>0</v>
      </c>
      <c r="AE197" s="2">
        <v>0</v>
      </c>
      <c r="AF197" s="92">
        <f t="shared" ref="AF197:AF205" si="491">+AD197+Z197</f>
        <v>0</v>
      </c>
      <c r="AG197" s="92">
        <f t="shared" ref="AG197:AG205" si="492">+AF197-AE197</f>
        <v>0</v>
      </c>
      <c r="AH197" s="2">
        <v>0</v>
      </c>
      <c r="AI197" s="95">
        <f t="shared" ref="AI197:AI201" si="493">IF(L197&lt;15000000,0,IF(AND(15000000&lt;=L197,L197&lt;20000000),1000000,IF(AND(20000000&lt;=L197,L197&lt;30000000),2000000,IF(AND(30000000&lt;=L197,L197&lt;60000000),3000000,IF(AND(60000000&lt;=L197,L197&lt;100000000),4000000,IF(AND(100000000&lt;=L197,L197&lt;150000000),5000000,IF(AND(150000000&lt;=L197,L197&lt;230000000),6000000,7000000)))))))</f>
        <v>0</v>
      </c>
      <c r="AJ197" s="95">
        <f t="shared" ref="AJ197:AJ201" si="494">+AI197-AH197</f>
        <v>0</v>
      </c>
      <c r="AK197" s="4">
        <v>0</v>
      </c>
      <c r="AM197" s="4">
        <f t="shared" si="484"/>
        <v>0</v>
      </c>
      <c r="AN197" s="96">
        <f t="shared" ref="AN197:AN205" si="495">SUM(AL197,AI197,AF197,U197)</f>
        <v>0</v>
      </c>
      <c r="AO197" s="96">
        <f t="shared" ref="AO197:AO205" si="496">+AN197-AM197</f>
        <v>0</v>
      </c>
      <c r="AP197" t="s">
        <v>95</v>
      </c>
      <c r="AQ197"/>
      <c r="AR197" s="18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</row>
    <row r="198" spans="1:80" x14ac:dyDescent="0.25">
      <c r="A198" s="20">
        <v>1393</v>
      </c>
      <c r="B198" t="s">
        <v>264</v>
      </c>
      <c r="C198" t="s">
        <v>2</v>
      </c>
      <c r="D198" t="s">
        <v>283</v>
      </c>
      <c r="E198" t="s">
        <v>321</v>
      </c>
      <c r="F198" s="2">
        <v>661124000</v>
      </c>
      <c r="G198" s="2">
        <v>244413000</v>
      </c>
      <c r="H198" s="2">
        <v>416711000</v>
      </c>
      <c r="I198" s="2">
        <v>2182935</v>
      </c>
      <c r="J198" s="2">
        <v>800196</v>
      </c>
      <c r="K198" s="2">
        <v>1382739</v>
      </c>
      <c r="L198" s="2">
        <v>1918485.4</v>
      </c>
      <c r="M198" s="2">
        <v>702430.8</v>
      </c>
      <c r="N198" s="92">
        <f t="shared" si="478"/>
        <v>702430.8</v>
      </c>
      <c r="O198" s="92">
        <f t="shared" si="479"/>
        <v>0</v>
      </c>
      <c r="P198" s="2">
        <v>1216054.6000000001</v>
      </c>
      <c r="Q198" s="92">
        <f t="shared" si="480"/>
        <v>1216054.6000000001</v>
      </c>
      <c r="R198" s="92">
        <f t="shared" si="481"/>
        <v>0</v>
      </c>
      <c r="S198" s="15">
        <v>0</v>
      </c>
      <c r="T198" s="2">
        <v>0</v>
      </c>
      <c r="U198" s="92">
        <f t="shared" si="482"/>
        <v>0</v>
      </c>
      <c r="V198" s="92">
        <f t="shared" si="483"/>
        <v>0</v>
      </c>
      <c r="W198" s="13">
        <v>0</v>
      </c>
      <c r="X198" s="93">
        <f t="shared" si="485"/>
        <v>0</v>
      </c>
      <c r="Y198" s="92">
        <f t="shared" si="486"/>
        <v>0</v>
      </c>
      <c r="Z198" s="92">
        <f t="shared" si="487"/>
        <v>0</v>
      </c>
      <c r="AA198" s="15">
        <v>0</v>
      </c>
      <c r="AB198" s="94">
        <f t="shared" si="488"/>
        <v>0</v>
      </c>
      <c r="AC198" s="92">
        <f t="shared" si="489"/>
        <v>0</v>
      </c>
      <c r="AD198" s="92">
        <f t="shared" si="490"/>
        <v>0</v>
      </c>
      <c r="AE198" s="2">
        <v>0</v>
      </c>
      <c r="AF198" s="92">
        <f t="shared" si="491"/>
        <v>0</v>
      </c>
      <c r="AG198" s="92">
        <f t="shared" si="492"/>
        <v>0</v>
      </c>
      <c r="AH198" s="2">
        <v>0</v>
      </c>
      <c r="AI198" s="95">
        <f t="shared" si="493"/>
        <v>0</v>
      </c>
      <c r="AJ198" s="95">
        <f t="shared" si="494"/>
        <v>0</v>
      </c>
      <c r="AK198" s="4">
        <v>0</v>
      </c>
      <c r="AM198" s="4">
        <f t="shared" si="484"/>
        <v>0</v>
      </c>
      <c r="AN198" s="96">
        <f t="shared" si="495"/>
        <v>0</v>
      </c>
      <c r="AO198" s="96">
        <f t="shared" si="496"/>
        <v>0</v>
      </c>
      <c r="AP198" t="s">
        <v>43</v>
      </c>
      <c r="AQ198"/>
      <c r="AR198" s="1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</row>
    <row r="199" spans="1:80" x14ac:dyDescent="0.25">
      <c r="A199" s="20">
        <v>1395</v>
      </c>
      <c r="B199" t="s">
        <v>264</v>
      </c>
      <c r="C199" t="s">
        <v>2</v>
      </c>
      <c r="D199" t="s">
        <v>538</v>
      </c>
      <c r="E199" t="s">
        <v>322</v>
      </c>
      <c r="F199" s="2">
        <v>5958072000</v>
      </c>
      <c r="G199" s="2">
        <v>693500000</v>
      </c>
      <c r="H199" s="2">
        <v>5264572000</v>
      </c>
      <c r="I199" s="2">
        <v>18814330</v>
      </c>
      <c r="J199" s="2">
        <v>2080500</v>
      </c>
      <c r="K199" s="2">
        <v>16733830</v>
      </c>
      <c r="L199" s="2">
        <v>16431101.199999999</v>
      </c>
      <c r="M199" s="2">
        <v>1803100</v>
      </c>
      <c r="N199" s="92">
        <f t="shared" si="478"/>
        <v>1803100</v>
      </c>
      <c r="O199" s="92">
        <f t="shared" si="479"/>
        <v>0</v>
      </c>
      <c r="P199" s="2">
        <v>14628001.199999999</v>
      </c>
      <c r="Q199" s="92">
        <f t="shared" si="480"/>
        <v>14628001.199999999</v>
      </c>
      <c r="R199" s="92">
        <f t="shared" si="481"/>
        <v>0</v>
      </c>
      <c r="S199" s="15">
        <v>0.1</v>
      </c>
      <c r="T199" s="2">
        <v>180310</v>
      </c>
      <c r="U199" s="92">
        <f t="shared" si="482"/>
        <v>180310</v>
      </c>
      <c r="V199" s="92">
        <f t="shared" si="483"/>
        <v>0</v>
      </c>
      <c r="W199" s="13">
        <v>0.1</v>
      </c>
      <c r="X199" s="93">
        <f t="shared" si="485"/>
        <v>0.1</v>
      </c>
      <c r="Y199" s="92">
        <f t="shared" si="486"/>
        <v>0</v>
      </c>
      <c r="Z199" s="92">
        <f t="shared" si="487"/>
        <v>1462800.12</v>
      </c>
      <c r="AA199" s="15">
        <v>0</v>
      </c>
      <c r="AB199" s="94">
        <f t="shared" si="488"/>
        <v>0</v>
      </c>
      <c r="AC199" s="92">
        <f t="shared" si="489"/>
        <v>0</v>
      </c>
      <c r="AD199" s="92">
        <f t="shared" si="490"/>
        <v>0</v>
      </c>
      <c r="AE199" s="2">
        <v>1462800.12</v>
      </c>
      <c r="AF199" s="92">
        <f t="shared" si="491"/>
        <v>1462800.12</v>
      </c>
      <c r="AG199" s="92">
        <f t="shared" si="492"/>
        <v>0</v>
      </c>
      <c r="AH199" s="2">
        <v>1000000</v>
      </c>
      <c r="AI199" s="95">
        <f t="shared" si="493"/>
        <v>1000000</v>
      </c>
      <c r="AJ199" s="95">
        <f t="shared" si="494"/>
        <v>0</v>
      </c>
      <c r="AK199" s="4">
        <v>2643110.12</v>
      </c>
      <c r="AM199" s="4">
        <f t="shared" si="484"/>
        <v>2643110.12</v>
      </c>
      <c r="AN199" s="96">
        <f t="shared" si="495"/>
        <v>2643110.12</v>
      </c>
      <c r="AO199" s="96">
        <f t="shared" si="496"/>
        <v>0</v>
      </c>
      <c r="AP199" t="s">
        <v>107</v>
      </c>
      <c r="AQ199"/>
      <c r="AR199" s="18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</row>
    <row r="200" spans="1:80" x14ac:dyDescent="0.25">
      <c r="A200" s="20">
        <v>1397</v>
      </c>
      <c r="B200" t="s">
        <v>264</v>
      </c>
      <c r="C200" t="s">
        <v>2</v>
      </c>
      <c r="D200" t="s">
        <v>284</v>
      </c>
      <c r="E200" t="s">
        <v>323</v>
      </c>
      <c r="F200" s="2">
        <v>9517064000</v>
      </c>
      <c r="G200" s="2">
        <v>9517064000</v>
      </c>
      <c r="H200" s="2">
        <v>0</v>
      </c>
      <c r="I200" s="2">
        <v>16259973</v>
      </c>
      <c r="J200" s="2">
        <v>16259973</v>
      </c>
      <c r="K200" s="2">
        <v>0</v>
      </c>
      <c r="L200" s="2">
        <v>12453147.4</v>
      </c>
      <c r="M200" s="2">
        <v>12453147.4</v>
      </c>
      <c r="N200" s="92">
        <f t="shared" si="478"/>
        <v>12453147.4</v>
      </c>
      <c r="O200" s="92">
        <f t="shared" si="479"/>
        <v>0</v>
      </c>
      <c r="P200" s="2">
        <v>0</v>
      </c>
      <c r="Q200" s="92">
        <f t="shared" si="480"/>
        <v>0</v>
      </c>
      <c r="R200" s="92">
        <f t="shared" si="481"/>
        <v>0</v>
      </c>
      <c r="S200" s="15">
        <v>0</v>
      </c>
      <c r="T200" s="2">
        <v>0</v>
      </c>
      <c r="U200" s="92">
        <f t="shared" si="482"/>
        <v>0</v>
      </c>
      <c r="V200" s="92">
        <f t="shared" si="483"/>
        <v>0</v>
      </c>
      <c r="W200" s="13">
        <v>0</v>
      </c>
      <c r="X200" s="93">
        <f t="shared" si="485"/>
        <v>0</v>
      </c>
      <c r="Y200" s="92">
        <f t="shared" si="486"/>
        <v>0</v>
      </c>
      <c r="Z200" s="92">
        <f t="shared" si="487"/>
        <v>0</v>
      </c>
      <c r="AA200" s="15">
        <v>0</v>
      </c>
      <c r="AB200" s="94">
        <f t="shared" si="488"/>
        <v>0</v>
      </c>
      <c r="AC200" s="92">
        <f t="shared" si="489"/>
        <v>0</v>
      </c>
      <c r="AD200" s="92">
        <f t="shared" si="490"/>
        <v>0</v>
      </c>
      <c r="AE200" s="2">
        <v>0</v>
      </c>
      <c r="AF200" s="92">
        <f t="shared" si="491"/>
        <v>0</v>
      </c>
      <c r="AG200" s="92">
        <f t="shared" si="492"/>
        <v>0</v>
      </c>
      <c r="AH200" s="2">
        <v>0</v>
      </c>
      <c r="AI200" s="95">
        <f t="shared" si="493"/>
        <v>0</v>
      </c>
      <c r="AJ200" s="95">
        <f t="shared" si="494"/>
        <v>0</v>
      </c>
      <c r="AK200" s="4">
        <v>0</v>
      </c>
      <c r="AM200" s="4">
        <f t="shared" si="484"/>
        <v>0</v>
      </c>
      <c r="AN200" s="96">
        <f t="shared" si="495"/>
        <v>0</v>
      </c>
      <c r="AO200" s="96">
        <f t="shared" si="496"/>
        <v>0</v>
      </c>
      <c r="AP200" t="s">
        <v>87</v>
      </c>
      <c r="AQ200"/>
      <c r="AR200" s="18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</row>
    <row r="201" spans="1:80" x14ac:dyDescent="0.25">
      <c r="A201" s="20">
        <v>1401</v>
      </c>
      <c r="B201" t="s">
        <v>264</v>
      </c>
      <c r="C201" t="s">
        <v>2</v>
      </c>
      <c r="D201" t="s">
        <v>4</v>
      </c>
      <c r="E201" t="s">
        <v>329</v>
      </c>
      <c r="F201" s="2">
        <v>7061538000</v>
      </c>
      <c r="G201" s="2">
        <v>15481000</v>
      </c>
      <c r="H201" s="2">
        <v>7046057000</v>
      </c>
      <c r="I201" s="2">
        <v>17237890</v>
      </c>
      <c r="J201" s="2">
        <v>54188</v>
      </c>
      <c r="K201" s="2">
        <v>17183702</v>
      </c>
      <c r="L201" s="2">
        <v>14413274.800000001</v>
      </c>
      <c r="M201" s="2">
        <v>47995.6</v>
      </c>
      <c r="N201" s="92">
        <f t="shared" si="478"/>
        <v>47995.6</v>
      </c>
      <c r="O201" s="92">
        <f t="shared" si="479"/>
        <v>0</v>
      </c>
      <c r="P201" s="2">
        <v>14365279.199999999</v>
      </c>
      <c r="Q201" s="92">
        <f t="shared" si="480"/>
        <v>14365279.199999999</v>
      </c>
      <c r="R201" s="92">
        <f t="shared" si="481"/>
        <v>0</v>
      </c>
      <c r="S201" s="15">
        <v>0</v>
      </c>
      <c r="T201" s="2">
        <v>0</v>
      </c>
      <c r="U201" s="92">
        <f t="shared" si="482"/>
        <v>0</v>
      </c>
      <c r="V201" s="92">
        <f t="shared" si="483"/>
        <v>0</v>
      </c>
      <c r="W201" s="13">
        <v>0</v>
      </c>
      <c r="X201" s="93">
        <f t="shared" si="485"/>
        <v>0</v>
      </c>
      <c r="Y201" s="92">
        <f t="shared" si="486"/>
        <v>0</v>
      </c>
      <c r="Z201" s="92">
        <f t="shared" si="487"/>
        <v>0</v>
      </c>
      <c r="AA201" s="15">
        <v>0</v>
      </c>
      <c r="AB201" s="94">
        <f t="shared" si="488"/>
        <v>0</v>
      </c>
      <c r="AC201" s="92">
        <f t="shared" si="489"/>
        <v>0</v>
      </c>
      <c r="AD201" s="92">
        <f t="shared" si="490"/>
        <v>0</v>
      </c>
      <c r="AE201" s="2">
        <v>0</v>
      </c>
      <c r="AF201" s="92">
        <f t="shared" si="491"/>
        <v>0</v>
      </c>
      <c r="AG201" s="92">
        <f t="shared" si="492"/>
        <v>0</v>
      </c>
      <c r="AH201" s="2">
        <v>0</v>
      </c>
      <c r="AI201" s="95">
        <f t="shared" si="493"/>
        <v>0</v>
      </c>
      <c r="AJ201" s="95">
        <f t="shared" si="494"/>
        <v>0</v>
      </c>
      <c r="AK201" s="4">
        <v>0</v>
      </c>
      <c r="AM201" s="4">
        <f t="shared" si="484"/>
        <v>0</v>
      </c>
      <c r="AN201" s="96">
        <f t="shared" si="495"/>
        <v>0</v>
      </c>
      <c r="AO201" s="96">
        <f t="shared" si="496"/>
        <v>0</v>
      </c>
      <c r="AP201" t="s">
        <v>277</v>
      </c>
      <c r="AQ201"/>
      <c r="AR201" s="18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</row>
    <row r="202" spans="1:80" x14ac:dyDescent="0.25">
      <c r="A202" s="20">
        <v>1403</v>
      </c>
      <c r="B202" t="s">
        <v>263</v>
      </c>
      <c r="C202" t="s">
        <v>2</v>
      </c>
      <c r="D202" t="s">
        <v>200</v>
      </c>
      <c r="E202" t="s">
        <v>324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92">
        <f t="shared" si="478"/>
        <v>0</v>
      </c>
      <c r="O202" s="92">
        <f t="shared" si="479"/>
        <v>0</v>
      </c>
      <c r="P202" s="2">
        <v>0</v>
      </c>
      <c r="Q202" s="92">
        <f t="shared" si="480"/>
        <v>0</v>
      </c>
      <c r="R202" s="92">
        <f t="shared" si="481"/>
        <v>0</v>
      </c>
      <c r="S202" s="15">
        <v>0.1</v>
      </c>
      <c r="T202" s="2">
        <v>0</v>
      </c>
      <c r="U202" s="92">
        <f t="shared" si="482"/>
        <v>0</v>
      </c>
      <c r="V202" s="92">
        <f t="shared" si="483"/>
        <v>0</v>
      </c>
      <c r="W202" s="13">
        <v>0.3</v>
      </c>
      <c r="X202" s="13"/>
      <c r="Y202" s="13"/>
      <c r="Z202" s="97">
        <f t="shared" ref="Z202:Z205" si="497">IF(L202&lt;150000000,P202,IF(AND(L202&gt;150000000,P202&gt;150000000),150000000,P202))*30%</f>
        <v>0</v>
      </c>
      <c r="AA202" s="15">
        <v>0</v>
      </c>
      <c r="AB202" s="98">
        <f t="shared" si="488"/>
        <v>0</v>
      </c>
      <c r="AC202" s="97">
        <f t="shared" si="489"/>
        <v>0</v>
      </c>
      <c r="AD202" s="97">
        <f t="shared" si="490"/>
        <v>0</v>
      </c>
      <c r="AE202" s="2">
        <v>0</v>
      </c>
      <c r="AF202" s="97">
        <f t="shared" si="491"/>
        <v>0</v>
      </c>
      <c r="AG202" s="97">
        <f t="shared" si="492"/>
        <v>0</v>
      </c>
      <c r="AH202" s="2">
        <v>0</v>
      </c>
      <c r="AI202" s="2"/>
      <c r="AJ202" s="2"/>
      <c r="AK202" s="4">
        <v>0</v>
      </c>
      <c r="AM202" s="4">
        <f t="shared" si="484"/>
        <v>0</v>
      </c>
      <c r="AN202" s="96">
        <f t="shared" si="495"/>
        <v>0</v>
      </c>
      <c r="AO202" s="96">
        <f t="shared" si="496"/>
        <v>0</v>
      </c>
      <c r="AP202" t="s">
        <v>184</v>
      </c>
      <c r="AQ202"/>
      <c r="AR202" s="18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</row>
    <row r="203" spans="1:80" x14ac:dyDescent="0.25">
      <c r="A203" s="20">
        <v>1408</v>
      </c>
      <c r="B203" t="s">
        <v>263</v>
      </c>
      <c r="C203" t="s">
        <v>2</v>
      </c>
      <c r="D203" t="s">
        <v>283</v>
      </c>
      <c r="E203" t="s">
        <v>330</v>
      </c>
      <c r="F203" s="2">
        <v>6900900</v>
      </c>
      <c r="G203" s="2">
        <v>0</v>
      </c>
      <c r="H203" s="2">
        <v>6900900</v>
      </c>
      <c r="I203" s="2">
        <v>24155</v>
      </c>
      <c r="J203" s="2">
        <v>0</v>
      </c>
      <c r="K203" s="2">
        <v>24155</v>
      </c>
      <c r="L203" s="2">
        <v>21394.639999999999</v>
      </c>
      <c r="M203" s="2">
        <v>0</v>
      </c>
      <c r="N203" s="92">
        <f t="shared" si="478"/>
        <v>0</v>
      </c>
      <c r="O203" s="92">
        <f t="shared" si="479"/>
        <v>0</v>
      </c>
      <c r="P203" s="2">
        <v>21394.639999999999</v>
      </c>
      <c r="Q203" s="92">
        <f t="shared" si="480"/>
        <v>21394.639999999999</v>
      </c>
      <c r="R203" s="92">
        <f t="shared" si="481"/>
        <v>0</v>
      </c>
      <c r="S203" s="15">
        <v>0.1</v>
      </c>
      <c r="T203" s="2">
        <v>0</v>
      </c>
      <c r="U203" s="92">
        <f t="shared" si="482"/>
        <v>0</v>
      </c>
      <c r="V203" s="92">
        <f t="shared" si="483"/>
        <v>0</v>
      </c>
      <c r="W203" s="13">
        <v>0.3</v>
      </c>
      <c r="X203" s="13"/>
      <c r="Y203" s="13"/>
      <c r="Z203" s="97">
        <f t="shared" si="497"/>
        <v>6418.3919999999998</v>
      </c>
      <c r="AA203" s="15">
        <v>0</v>
      </c>
      <c r="AB203" s="98">
        <f t="shared" si="488"/>
        <v>0</v>
      </c>
      <c r="AC203" s="97">
        <f t="shared" si="489"/>
        <v>0</v>
      </c>
      <c r="AD203" s="97">
        <f t="shared" si="490"/>
        <v>0</v>
      </c>
      <c r="AE203" s="2">
        <v>6418.3919999999998</v>
      </c>
      <c r="AF203" s="97">
        <f t="shared" si="491"/>
        <v>6418.3919999999998</v>
      </c>
      <c r="AG203" s="97">
        <f t="shared" si="492"/>
        <v>0</v>
      </c>
      <c r="AH203" s="2">
        <v>0</v>
      </c>
      <c r="AI203" s="2"/>
      <c r="AJ203" s="2"/>
      <c r="AK203" s="4">
        <v>6418.3919999999998</v>
      </c>
      <c r="AM203" s="4">
        <f t="shared" si="484"/>
        <v>6418.3919999999998</v>
      </c>
      <c r="AN203" s="96">
        <f t="shared" si="495"/>
        <v>6418.3919999999998</v>
      </c>
      <c r="AO203" s="96">
        <f t="shared" si="496"/>
        <v>0</v>
      </c>
      <c r="AP203" t="s">
        <v>95</v>
      </c>
      <c r="AQ203"/>
      <c r="AR203" s="18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</row>
    <row r="204" spans="1:80" x14ac:dyDescent="0.25">
      <c r="A204" s="20">
        <v>1409</v>
      </c>
      <c r="B204" t="s">
        <v>263</v>
      </c>
      <c r="C204" t="s">
        <v>2</v>
      </c>
      <c r="D204" t="s">
        <v>283</v>
      </c>
      <c r="E204" t="s">
        <v>331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92">
        <f t="shared" si="478"/>
        <v>0</v>
      </c>
      <c r="O204" s="92">
        <f t="shared" si="479"/>
        <v>0</v>
      </c>
      <c r="P204" s="2">
        <v>0</v>
      </c>
      <c r="Q204" s="92">
        <f t="shared" si="480"/>
        <v>0</v>
      </c>
      <c r="R204" s="92">
        <f t="shared" si="481"/>
        <v>0</v>
      </c>
      <c r="S204" s="15">
        <v>0.1</v>
      </c>
      <c r="T204" s="2">
        <v>0</v>
      </c>
      <c r="U204" s="92">
        <f t="shared" si="482"/>
        <v>0</v>
      </c>
      <c r="V204" s="92">
        <f t="shared" si="483"/>
        <v>0</v>
      </c>
      <c r="W204" s="13">
        <v>0.3</v>
      </c>
      <c r="X204" s="13"/>
      <c r="Y204" s="13"/>
      <c r="Z204" s="97">
        <f t="shared" si="497"/>
        <v>0</v>
      </c>
      <c r="AA204" s="15">
        <v>0</v>
      </c>
      <c r="AB204" s="98">
        <f t="shared" si="488"/>
        <v>0</v>
      </c>
      <c r="AC204" s="97">
        <f t="shared" si="489"/>
        <v>0</v>
      </c>
      <c r="AD204" s="97">
        <f t="shared" si="490"/>
        <v>0</v>
      </c>
      <c r="AE204" s="2">
        <v>0</v>
      </c>
      <c r="AF204" s="97">
        <f t="shared" si="491"/>
        <v>0</v>
      </c>
      <c r="AG204" s="97">
        <f t="shared" si="492"/>
        <v>0</v>
      </c>
      <c r="AH204" s="2">
        <v>0</v>
      </c>
      <c r="AI204" s="2"/>
      <c r="AJ204" s="2"/>
      <c r="AK204" s="4">
        <v>0</v>
      </c>
      <c r="AM204" s="4">
        <f t="shared" si="484"/>
        <v>0</v>
      </c>
      <c r="AN204" s="96">
        <f t="shared" si="495"/>
        <v>0</v>
      </c>
      <c r="AO204" s="96">
        <f t="shared" si="496"/>
        <v>0</v>
      </c>
      <c r="AP204" t="s">
        <v>95</v>
      </c>
      <c r="AQ204"/>
      <c r="AR204" s="18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</row>
    <row r="205" spans="1:80" x14ac:dyDescent="0.25">
      <c r="A205" s="20">
        <v>1412</v>
      </c>
      <c r="B205" t="s">
        <v>263</v>
      </c>
      <c r="C205" t="s">
        <v>2</v>
      </c>
      <c r="D205" t="s">
        <v>284</v>
      </c>
      <c r="E205" t="s">
        <v>332</v>
      </c>
      <c r="F205" s="2">
        <v>49200000</v>
      </c>
      <c r="G205" s="2">
        <v>0</v>
      </c>
      <c r="H205" s="2">
        <v>49200000</v>
      </c>
      <c r="I205" s="2">
        <v>172200</v>
      </c>
      <c r="J205" s="2">
        <v>0</v>
      </c>
      <c r="K205" s="2">
        <v>172200</v>
      </c>
      <c r="L205" s="2">
        <v>152520</v>
      </c>
      <c r="M205" s="2">
        <v>0</v>
      </c>
      <c r="N205" s="92">
        <f t="shared" si="478"/>
        <v>0</v>
      </c>
      <c r="O205" s="92">
        <f t="shared" si="479"/>
        <v>0</v>
      </c>
      <c r="P205" s="2">
        <v>152520</v>
      </c>
      <c r="Q205" s="92">
        <f t="shared" si="480"/>
        <v>152520</v>
      </c>
      <c r="R205" s="92">
        <f t="shared" si="481"/>
        <v>0</v>
      </c>
      <c r="S205" s="15">
        <v>0.1</v>
      </c>
      <c r="T205" s="2">
        <v>0</v>
      </c>
      <c r="U205" s="92">
        <f t="shared" si="482"/>
        <v>0</v>
      </c>
      <c r="V205" s="92">
        <f t="shared" si="483"/>
        <v>0</v>
      </c>
      <c r="W205" s="13">
        <v>0.3</v>
      </c>
      <c r="X205" s="13"/>
      <c r="Y205" s="13"/>
      <c r="Z205" s="97">
        <f t="shared" si="497"/>
        <v>45756</v>
      </c>
      <c r="AA205" s="15">
        <v>0</v>
      </c>
      <c r="AB205" s="98">
        <f t="shared" si="488"/>
        <v>0</v>
      </c>
      <c r="AC205" s="97">
        <f t="shared" si="489"/>
        <v>0</v>
      </c>
      <c r="AD205" s="97">
        <f t="shared" si="490"/>
        <v>0</v>
      </c>
      <c r="AE205" s="2">
        <v>45756</v>
      </c>
      <c r="AF205" s="97">
        <f t="shared" si="491"/>
        <v>45756</v>
      </c>
      <c r="AG205" s="97">
        <f t="shared" si="492"/>
        <v>0</v>
      </c>
      <c r="AH205" s="2">
        <v>0</v>
      </c>
      <c r="AI205" s="2"/>
      <c r="AJ205" s="2"/>
      <c r="AK205" s="4">
        <v>45756</v>
      </c>
      <c r="AM205" s="4">
        <f t="shared" si="484"/>
        <v>45756</v>
      </c>
      <c r="AN205" s="96">
        <f t="shared" si="495"/>
        <v>45756</v>
      </c>
      <c r="AO205" s="96">
        <f t="shared" si="496"/>
        <v>0</v>
      </c>
      <c r="AP205" t="s">
        <v>166</v>
      </c>
      <c r="AQ205"/>
      <c r="AR205" s="18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</row>
    <row r="206" spans="1:80" x14ac:dyDescent="0.25">
      <c r="A206" s="20">
        <v>1413</v>
      </c>
      <c r="B206" t="s">
        <v>264</v>
      </c>
      <c r="C206" t="s">
        <v>2</v>
      </c>
      <c r="D206" t="s">
        <v>284</v>
      </c>
      <c r="E206" t="s">
        <v>333</v>
      </c>
      <c r="F206" s="2">
        <v>10148411000</v>
      </c>
      <c r="G206" s="2">
        <v>0</v>
      </c>
      <c r="H206" s="2">
        <v>10148411000</v>
      </c>
      <c r="I206" s="2">
        <v>16414038</v>
      </c>
      <c r="J206" s="2">
        <v>0</v>
      </c>
      <c r="K206" s="2">
        <v>16414038</v>
      </c>
      <c r="L206" s="2">
        <v>12354673.6</v>
      </c>
      <c r="M206" s="2">
        <v>0</v>
      </c>
      <c r="N206" s="92">
        <f t="shared" si="478"/>
        <v>0</v>
      </c>
      <c r="O206" s="92">
        <f t="shared" si="479"/>
        <v>0</v>
      </c>
      <c r="P206" s="2">
        <v>12354673.6</v>
      </c>
      <c r="Q206" s="92">
        <f t="shared" si="480"/>
        <v>12354673.6</v>
      </c>
      <c r="R206" s="92">
        <f t="shared" si="481"/>
        <v>0</v>
      </c>
      <c r="S206" s="15">
        <v>0</v>
      </c>
      <c r="T206" s="2">
        <v>0</v>
      </c>
      <c r="U206" s="92">
        <f t="shared" si="482"/>
        <v>0</v>
      </c>
      <c r="V206" s="92">
        <f t="shared" si="483"/>
        <v>0</v>
      </c>
      <c r="W206" s="13">
        <v>0</v>
      </c>
      <c r="X206" s="93">
        <f t="shared" ref="X206" si="498">IF(L206&lt;15000000,0%,IF(AND(15000000&lt;=L206,L206&lt;30000000),10%,IF(AND(30000000&lt;=L206,L206&lt;60000000),15%,IF(AND(60000000&lt;=L206,L206&lt;100000000),20%,25%))))</f>
        <v>0</v>
      </c>
      <c r="Y206" s="92">
        <f t="shared" ref="Y206" si="499">+X206-W206</f>
        <v>0</v>
      </c>
      <c r="Z206" s="92">
        <f t="shared" ref="Z206" si="500">IF(L206&lt;150000000,P206,IF(AND(L206&gt;150000000,P206&gt;150000000),150000000,P206))*X206</f>
        <v>0</v>
      </c>
      <c r="AA206" s="15">
        <v>0</v>
      </c>
      <c r="AB206" s="94">
        <f t="shared" ref="AB206:AB207" si="501">IF(L206&lt;150000000,0%,IF(AND(150000000&lt;=L206,L206&lt;230000000),40%,IF(AND(230000000&lt;=L206,L206&lt;300000000),45%,50%)))</f>
        <v>0</v>
      </c>
      <c r="AC206" s="92">
        <f t="shared" ref="AC206:AC207" si="502">+AB206-AA206</f>
        <v>0</v>
      </c>
      <c r="AD206" s="92">
        <f t="shared" ref="AD206:AD207" si="503">IF(P206-150000000&lt;0,0,(P206-150000000))*AB206</f>
        <v>0</v>
      </c>
      <c r="AE206" s="2">
        <v>0</v>
      </c>
      <c r="AF206" s="92">
        <f t="shared" ref="AF206:AF207" si="504">+AD206+Z206</f>
        <v>0</v>
      </c>
      <c r="AG206" s="92">
        <f t="shared" ref="AG206:AG207" si="505">+AF206-AE206</f>
        <v>0</v>
      </c>
      <c r="AH206" s="2">
        <v>0</v>
      </c>
      <c r="AI206" s="95">
        <f t="shared" ref="AI206" si="506">IF(L206&lt;15000000,0,IF(AND(15000000&lt;=L206,L206&lt;20000000),1000000,IF(AND(20000000&lt;=L206,L206&lt;30000000),2000000,IF(AND(30000000&lt;=L206,L206&lt;60000000),3000000,IF(AND(60000000&lt;=L206,L206&lt;100000000),4000000,IF(AND(100000000&lt;=L206,L206&lt;150000000),5000000,IF(AND(150000000&lt;=L206,L206&lt;230000000),6000000,7000000)))))))</f>
        <v>0</v>
      </c>
      <c r="AJ206" s="95">
        <f t="shared" ref="AJ206" si="507">+AI206-AH206</f>
        <v>0</v>
      </c>
      <c r="AK206" s="4">
        <v>0</v>
      </c>
      <c r="AM206" s="4">
        <f t="shared" si="484"/>
        <v>0</v>
      </c>
      <c r="AN206" s="96">
        <f t="shared" ref="AN206:AN207" si="508">SUM(AL206,AI206,AF206,U206)</f>
        <v>0</v>
      </c>
      <c r="AO206" s="96">
        <f t="shared" ref="AO206:AO207" si="509">+AN206-AM206</f>
        <v>0</v>
      </c>
      <c r="AP206" t="s">
        <v>192</v>
      </c>
      <c r="AQ206"/>
      <c r="AR206" s="18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</row>
    <row r="207" spans="1:80" x14ac:dyDescent="0.25">
      <c r="A207" s="20">
        <v>1414</v>
      </c>
      <c r="B207" t="s">
        <v>263</v>
      </c>
      <c r="C207" t="s">
        <v>2</v>
      </c>
      <c r="D207" t="s">
        <v>284</v>
      </c>
      <c r="E207" t="s">
        <v>334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92">
        <f t="shared" si="478"/>
        <v>0</v>
      </c>
      <c r="O207" s="92">
        <f t="shared" si="479"/>
        <v>0</v>
      </c>
      <c r="P207" s="2">
        <v>0</v>
      </c>
      <c r="Q207" s="92">
        <f t="shared" si="480"/>
        <v>0</v>
      </c>
      <c r="R207" s="92">
        <f t="shared" si="481"/>
        <v>0</v>
      </c>
      <c r="S207" s="15">
        <v>0.1</v>
      </c>
      <c r="T207" s="2">
        <v>0</v>
      </c>
      <c r="U207" s="92">
        <f t="shared" si="482"/>
        <v>0</v>
      </c>
      <c r="V207" s="92">
        <f t="shared" si="483"/>
        <v>0</v>
      </c>
      <c r="W207" s="13">
        <v>0.3</v>
      </c>
      <c r="X207" s="13"/>
      <c r="Y207" s="13"/>
      <c r="Z207" s="97">
        <f>IF(L207&lt;150000000,P207,IF(AND(L207&gt;150000000,P207&gt;150000000),150000000,P207))*30%</f>
        <v>0</v>
      </c>
      <c r="AA207" s="15">
        <v>0</v>
      </c>
      <c r="AB207" s="98">
        <f t="shared" si="501"/>
        <v>0</v>
      </c>
      <c r="AC207" s="97">
        <f t="shared" si="502"/>
        <v>0</v>
      </c>
      <c r="AD207" s="97">
        <f t="shared" si="503"/>
        <v>0</v>
      </c>
      <c r="AE207" s="2">
        <v>0</v>
      </c>
      <c r="AF207" s="97">
        <f t="shared" si="504"/>
        <v>0</v>
      </c>
      <c r="AG207" s="97">
        <f t="shared" si="505"/>
        <v>0</v>
      </c>
      <c r="AH207" s="2">
        <v>0</v>
      </c>
      <c r="AI207" s="2"/>
      <c r="AJ207" s="2"/>
      <c r="AK207" s="4">
        <v>0</v>
      </c>
      <c r="AM207" s="4">
        <f t="shared" si="484"/>
        <v>0</v>
      </c>
      <c r="AN207" s="96">
        <f t="shared" si="508"/>
        <v>0</v>
      </c>
      <c r="AO207" s="96">
        <f t="shared" si="509"/>
        <v>0</v>
      </c>
      <c r="AP207" t="s">
        <v>87</v>
      </c>
      <c r="AQ207"/>
      <c r="AR207" s="18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</row>
    <row r="208" spans="1:80" x14ac:dyDescent="0.25">
      <c r="A208" s="20">
        <v>1415</v>
      </c>
      <c r="B208" t="s">
        <v>264</v>
      </c>
      <c r="C208" t="s">
        <v>2</v>
      </c>
      <c r="D208" t="s">
        <v>538</v>
      </c>
      <c r="E208" t="s">
        <v>335</v>
      </c>
      <c r="F208" s="2">
        <v>6128371000</v>
      </c>
      <c r="G208" s="2">
        <v>0</v>
      </c>
      <c r="H208" s="2">
        <v>6128371000</v>
      </c>
      <c r="I208" s="2">
        <v>18126032</v>
      </c>
      <c r="J208" s="2">
        <v>0</v>
      </c>
      <c r="K208" s="2">
        <v>18126032</v>
      </c>
      <c r="L208" s="2">
        <v>15674683.6</v>
      </c>
      <c r="M208" s="2">
        <v>0</v>
      </c>
      <c r="N208" s="92">
        <f t="shared" si="478"/>
        <v>0</v>
      </c>
      <c r="O208" s="92">
        <f t="shared" si="479"/>
        <v>0</v>
      </c>
      <c r="P208" s="2">
        <v>15674683.6</v>
      </c>
      <c r="Q208" s="92">
        <f t="shared" si="480"/>
        <v>15674683.6</v>
      </c>
      <c r="R208" s="92">
        <f t="shared" si="481"/>
        <v>0</v>
      </c>
      <c r="S208" s="15">
        <v>0.1</v>
      </c>
      <c r="T208" s="2">
        <v>0</v>
      </c>
      <c r="U208" s="92">
        <f t="shared" si="482"/>
        <v>0</v>
      </c>
      <c r="V208" s="92">
        <f t="shared" si="483"/>
        <v>0</v>
      </c>
      <c r="W208" s="13">
        <v>0.1</v>
      </c>
      <c r="X208" s="93">
        <f t="shared" ref="X208:X210" si="510">IF(L208&lt;15000000,0%,IF(AND(15000000&lt;=L208,L208&lt;30000000),10%,IF(AND(30000000&lt;=L208,L208&lt;60000000),15%,IF(AND(60000000&lt;=L208,L208&lt;100000000),20%,25%))))</f>
        <v>0.1</v>
      </c>
      <c r="Y208" s="92">
        <f t="shared" ref="Y208:Y210" si="511">+X208-W208</f>
        <v>0</v>
      </c>
      <c r="Z208" s="92">
        <f t="shared" ref="Z208:Z210" si="512">IF(L208&lt;150000000,P208,IF(AND(L208&gt;150000000,P208&gt;150000000),150000000,P208))*X208</f>
        <v>1567468.36</v>
      </c>
      <c r="AA208" s="15">
        <v>0</v>
      </c>
      <c r="AB208" s="94">
        <f t="shared" ref="AB208:AB213" si="513">IF(L208&lt;150000000,0%,IF(AND(150000000&lt;=L208,L208&lt;230000000),40%,IF(AND(230000000&lt;=L208,L208&lt;300000000),45%,50%)))</f>
        <v>0</v>
      </c>
      <c r="AC208" s="92">
        <f t="shared" ref="AC208:AC213" si="514">+AB208-AA208</f>
        <v>0</v>
      </c>
      <c r="AD208" s="92">
        <f t="shared" ref="AD208:AD213" si="515">IF(P208-150000000&lt;0,0,(P208-150000000))*AB208</f>
        <v>0</v>
      </c>
      <c r="AE208" s="2">
        <v>1567468.36</v>
      </c>
      <c r="AF208" s="92">
        <f t="shared" ref="AF208:AF213" si="516">+AD208+Z208</f>
        <v>1567468.36</v>
      </c>
      <c r="AG208" s="92">
        <f t="shared" ref="AG208:AG213" si="517">+AF208-AE208</f>
        <v>0</v>
      </c>
      <c r="AH208" s="2">
        <v>1000000</v>
      </c>
      <c r="AI208" s="95">
        <f t="shared" ref="AI208:AI210" si="518">IF(L208&lt;15000000,0,IF(AND(15000000&lt;=L208,L208&lt;20000000),1000000,IF(AND(20000000&lt;=L208,L208&lt;30000000),2000000,IF(AND(30000000&lt;=L208,L208&lt;60000000),3000000,IF(AND(60000000&lt;=L208,L208&lt;100000000),4000000,IF(AND(100000000&lt;=L208,L208&lt;150000000),5000000,IF(AND(150000000&lt;=L208,L208&lt;230000000),6000000,7000000)))))))</f>
        <v>1000000</v>
      </c>
      <c r="AJ208" s="95">
        <f t="shared" ref="AJ208:AJ210" si="519">+AI208-AH208</f>
        <v>0</v>
      </c>
      <c r="AK208" s="4">
        <v>2567468.36</v>
      </c>
      <c r="AM208" s="4">
        <f t="shared" si="484"/>
        <v>2567468.36</v>
      </c>
      <c r="AN208" s="96">
        <f t="shared" ref="AN208:AN213" si="520">SUM(AL208,AI208,AF208,U208)</f>
        <v>2567468.3600000003</v>
      </c>
      <c r="AO208" s="96">
        <f t="shared" ref="AO208:AO213" si="521">+AN208-AM208</f>
        <v>0</v>
      </c>
      <c r="AP208" t="s">
        <v>179</v>
      </c>
      <c r="AQ208"/>
      <c r="AR208" s="1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</row>
    <row r="209" spans="1:80" x14ac:dyDescent="0.25">
      <c r="A209" s="20">
        <v>1418</v>
      </c>
      <c r="B209" t="s">
        <v>264</v>
      </c>
      <c r="C209" t="s">
        <v>2</v>
      </c>
      <c r="D209" t="s">
        <v>200</v>
      </c>
      <c r="E209" t="s">
        <v>336</v>
      </c>
      <c r="F209" s="2">
        <v>1044665000</v>
      </c>
      <c r="G209" s="2">
        <v>0</v>
      </c>
      <c r="H209" s="2">
        <v>1044665000</v>
      </c>
      <c r="I209" s="2">
        <v>3437628</v>
      </c>
      <c r="J209" s="2">
        <v>0</v>
      </c>
      <c r="K209" s="2">
        <v>3437628</v>
      </c>
      <c r="L209" s="2">
        <v>3019762</v>
      </c>
      <c r="M209" s="2">
        <v>0</v>
      </c>
      <c r="N209" s="92">
        <f t="shared" si="478"/>
        <v>0</v>
      </c>
      <c r="O209" s="92">
        <f t="shared" si="479"/>
        <v>0</v>
      </c>
      <c r="P209" s="2">
        <v>3019762</v>
      </c>
      <c r="Q209" s="92">
        <f t="shared" si="480"/>
        <v>3019762</v>
      </c>
      <c r="R209" s="92">
        <f t="shared" si="481"/>
        <v>0</v>
      </c>
      <c r="S209" s="15">
        <v>0</v>
      </c>
      <c r="T209" s="2">
        <v>0</v>
      </c>
      <c r="U209" s="92">
        <f t="shared" si="482"/>
        <v>0</v>
      </c>
      <c r="V209" s="92">
        <f t="shared" si="483"/>
        <v>0</v>
      </c>
      <c r="W209" s="13">
        <v>0</v>
      </c>
      <c r="X209" s="93">
        <f t="shared" si="510"/>
        <v>0</v>
      </c>
      <c r="Y209" s="92">
        <f t="shared" si="511"/>
        <v>0</v>
      </c>
      <c r="Z209" s="92">
        <f t="shared" si="512"/>
        <v>0</v>
      </c>
      <c r="AA209" s="15">
        <v>0</v>
      </c>
      <c r="AB209" s="94">
        <f t="shared" si="513"/>
        <v>0</v>
      </c>
      <c r="AC209" s="92">
        <f t="shared" si="514"/>
        <v>0</v>
      </c>
      <c r="AD209" s="92">
        <f t="shared" si="515"/>
        <v>0</v>
      </c>
      <c r="AE209" s="2">
        <v>0</v>
      </c>
      <c r="AF209" s="92">
        <f t="shared" si="516"/>
        <v>0</v>
      </c>
      <c r="AG209" s="92">
        <f t="shared" si="517"/>
        <v>0</v>
      </c>
      <c r="AH209" s="2">
        <v>0</v>
      </c>
      <c r="AI209" s="95">
        <f t="shared" si="518"/>
        <v>0</v>
      </c>
      <c r="AJ209" s="95">
        <f t="shared" si="519"/>
        <v>0</v>
      </c>
      <c r="AK209" s="4">
        <v>0</v>
      </c>
      <c r="AM209" s="4">
        <f t="shared" si="484"/>
        <v>0</v>
      </c>
      <c r="AN209" s="96">
        <f t="shared" si="520"/>
        <v>0</v>
      </c>
      <c r="AO209" s="96">
        <f t="shared" si="521"/>
        <v>0</v>
      </c>
      <c r="AP209" t="s">
        <v>184</v>
      </c>
      <c r="AQ209"/>
      <c r="AR209" s="18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</row>
    <row r="210" spans="1:80" x14ac:dyDescent="0.25">
      <c r="A210" s="20">
        <v>1420</v>
      </c>
      <c r="B210" t="s">
        <v>264</v>
      </c>
      <c r="C210" t="s">
        <v>2</v>
      </c>
      <c r="D210" t="s">
        <v>317</v>
      </c>
      <c r="E210" t="s">
        <v>337</v>
      </c>
      <c r="F210" s="2">
        <v>9733028000</v>
      </c>
      <c r="G210" s="2">
        <v>0</v>
      </c>
      <c r="H210" s="2">
        <v>9733028000</v>
      </c>
      <c r="I210" s="2">
        <v>22793067</v>
      </c>
      <c r="J210" s="2">
        <v>0</v>
      </c>
      <c r="K210" s="2">
        <v>22793067</v>
      </c>
      <c r="L210" s="2">
        <v>18899855.800000001</v>
      </c>
      <c r="M210" s="2">
        <v>0</v>
      </c>
      <c r="N210" s="92">
        <f t="shared" si="478"/>
        <v>0</v>
      </c>
      <c r="O210" s="92">
        <f t="shared" si="479"/>
        <v>0</v>
      </c>
      <c r="P210" s="2">
        <v>18899855.800000001</v>
      </c>
      <c r="Q210" s="92">
        <f t="shared" si="480"/>
        <v>18899855.800000001</v>
      </c>
      <c r="R210" s="92">
        <f t="shared" si="481"/>
        <v>0</v>
      </c>
      <c r="S210" s="15">
        <v>0.1</v>
      </c>
      <c r="T210" s="2">
        <v>0</v>
      </c>
      <c r="U210" s="92">
        <f t="shared" si="482"/>
        <v>0</v>
      </c>
      <c r="V210" s="92">
        <f t="shared" si="483"/>
        <v>0</v>
      </c>
      <c r="W210" s="13">
        <v>0.1</v>
      </c>
      <c r="X210" s="93">
        <f t="shared" si="510"/>
        <v>0.1</v>
      </c>
      <c r="Y210" s="92">
        <f t="shared" si="511"/>
        <v>0</v>
      </c>
      <c r="Z210" s="92">
        <f t="shared" si="512"/>
        <v>1889985.58</v>
      </c>
      <c r="AA210" s="15">
        <v>0</v>
      </c>
      <c r="AB210" s="94">
        <f t="shared" si="513"/>
        <v>0</v>
      </c>
      <c r="AC210" s="92">
        <f t="shared" si="514"/>
        <v>0</v>
      </c>
      <c r="AD210" s="92">
        <f t="shared" si="515"/>
        <v>0</v>
      </c>
      <c r="AE210" s="2">
        <v>1889985.58</v>
      </c>
      <c r="AF210" s="92">
        <f t="shared" si="516"/>
        <v>1889985.58</v>
      </c>
      <c r="AG210" s="92">
        <f t="shared" si="517"/>
        <v>0</v>
      </c>
      <c r="AH210" s="2">
        <v>1000000</v>
      </c>
      <c r="AI210" s="95">
        <f t="shared" si="518"/>
        <v>1000000</v>
      </c>
      <c r="AJ210" s="95">
        <f t="shared" si="519"/>
        <v>0</v>
      </c>
      <c r="AK210" s="4">
        <v>2889985.58</v>
      </c>
      <c r="AM210" s="4">
        <f t="shared" si="484"/>
        <v>2889985.58</v>
      </c>
      <c r="AN210" s="96">
        <f t="shared" si="520"/>
        <v>2889985.58</v>
      </c>
      <c r="AO210" s="96">
        <f t="shared" si="521"/>
        <v>0</v>
      </c>
      <c r="AP210" t="s">
        <v>326</v>
      </c>
      <c r="AQ210"/>
      <c r="AR210" s="18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</row>
    <row r="211" spans="1:80" x14ac:dyDescent="0.25">
      <c r="A211" s="20">
        <v>1423</v>
      </c>
      <c r="B211" t="s">
        <v>263</v>
      </c>
      <c r="C211" t="s">
        <v>2</v>
      </c>
      <c r="D211" t="s">
        <v>317</v>
      </c>
      <c r="E211" t="s">
        <v>338</v>
      </c>
      <c r="F211" s="2">
        <v>5950682000</v>
      </c>
      <c r="G211" s="2">
        <v>0</v>
      </c>
      <c r="H211" s="2">
        <v>5950682000</v>
      </c>
      <c r="I211" s="2">
        <v>18436981</v>
      </c>
      <c r="J211" s="2">
        <v>0</v>
      </c>
      <c r="K211" s="2">
        <v>18436981</v>
      </c>
      <c r="L211" s="2">
        <v>16056708.199999999</v>
      </c>
      <c r="M211" s="2">
        <v>0</v>
      </c>
      <c r="N211" s="92">
        <f t="shared" si="478"/>
        <v>0</v>
      </c>
      <c r="O211" s="92">
        <f t="shared" si="479"/>
        <v>0</v>
      </c>
      <c r="P211" s="2">
        <v>16056708.199999999</v>
      </c>
      <c r="Q211" s="92">
        <f t="shared" si="480"/>
        <v>16056708.199999999</v>
      </c>
      <c r="R211" s="92">
        <f t="shared" si="481"/>
        <v>0</v>
      </c>
      <c r="S211" s="15">
        <v>0.1</v>
      </c>
      <c r="T211" s="2">
        <v>0</v>
      </c>
      <c r="U211" s="92">
        <f t="shared" si="482"/>
        <v>0</v>
      </c>
      <c r="V211" s="92">
        <f t="shared" si="483"/>
        <v>0</v>
      </c>
      <c r="W211" s="13">
        <v>0.3</v>
      </c>
      <c r="X211" s="13"/>
      <c r="Y211" s="13"/>
      <c r="Z211" s="97">
        <f t="shared" ref="Z211:Z213" si="522">IF(L211&lt;150000000,P211,IF(AND(L211&gt;150000000,P211&gt;150000000),150000000,P211))*30%</f>
        <v>4817012.46</v>
      </c>
      <c r="AA211" s="15">
        <v>0</v>
      </c>
      <c r="AB211" s="98">
        <f t="shared" si="513"/>
        <v>0</v>
      </c>
      <c r="AC211" s="97">
        <f t="shared" si="514"/>
        <v>0</v>
      </c>
      <c r="AD211" s="97">
        <f t="shared" si="515"/>
        <v>0</v>
      </c>
      <c r="AE211" s="2">
        <v>4817012.46</v>
      </c>
      <c r="AF211" s="97">
        <f t="shared" si="516"/>
        <v>4817012.46</v>
      </c>
      <c r="AG211" s="97">
        <f t="shared" si="517"/>
        <v>0</v>
      </c>
      <c r="AH211" s="2">
        <v>0</v>
      </c>
      <c r="AI211" s="2"/>
      <c r="AJ211" s="2"/>
      <c r="AK211" s="4">
        <v>4817012.46</v>
      </c>
      <c r="AM211" s="4">
        <f t="shared" si="484"/>
        <v>4817012.46</v>
      </c>
      <c r="AN211" s="96">
        <f t="shared" si="520"/>
        <v>4817012.46</v>
      </c>
      <c r="AO211" s="96">
        <f t="shared" si="521"/>
        <v>0</v>
      </c>
      <c r="AP211" t="s">
        <v>326</v>
      </c>
      <c r="AQ211"/>
      <c r="AR211" s="18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</row>
    <row r="212" spans="1:80" s="35" customFormat="1" x14ac:dyDescent="0.25">
      <c r="A212" s="20">
        <v>1426</v>
      </c>
      <c r="B212" t="s">
        <v>263</v>
      </c>
      <c r="C212" t="s">
        <v>2</v>
      </c>
      <c r="D212" t="s">
        <v>284</v>
      </c>
      <c r="E212" t="s">
        <v>339</v>
      </c>
      <c r="F212" s="2">
        <v>1759049000</v>
      </c>
      <c r="G212" s="2">
        <v>0</v>
      </c>
      <c r="H212" s="2">
        <v>1759049000</v>
      </c>
      <c r="I212" s="2">
        <v>3765694</v>
      </c>
      <c r="J212" s="2">
        <v>0</v>
      </c>
      <c r="K212" s="2">
        <v>3765694</v>
      </c>
      <c r="L212" s="2">
        <v>3062074.4</v>
      </c>
      <c r="M212" s="2">
        <v>0</v>
      </c>
      <c r="N212" s="92">
        <f t="shared" si="478"/>
        <v>0</v>
      </c>
      <c r="O212" s="92">
        <f t="shared" si="479"/>
        <v>0</v>
      </c>
      <c r="P212" s="2">
        <v>3062074.4</v>
      </c>
      <c r="Q212" s="92">
        <f t="shared" si="480"/>
        <v>3062074.4</v>
      </c>
      <c r="R212" s="92">
        <f t="shared" si="481"/>
        <v>0</v>
      </c>
      <c r="S212" s="15">
        <v>0.1</v>
      </c>
      <c r="T212" s="2">
        <v>0</v>
      </c>
      <c r="U212" s="92">
        <f t="shared" si="482"/>
        <v>0</v>
      </c>
      <c r="V212" s="92">
        <f t="shared" si="483"/>
        <v>0</v>
      </c>
      <c r="W212" s="13">
        <v>0.3</v>
      </c>
      <c r="X212" s="13"/>
      <c r="Y212" s="13"/>
      <c r="Z212" s="97">
        <f t="shared" si="522"/>
        <v>918622.32</v>
      </c>
      <c r="AA212" s="15">
        <v>0</v>
      </c>
      <c r="AB212" s="98">
        <f t="shared" si="513"/>
        <v>0</v>
      </c>
      <c r="AC212" s="97">
        <f t="shared" si="514"/>
        <v>0</v>
      </c>
      <c r="AD212" s="97">
        <f t="shared" si="515"/>
        <v>0</v>
      </c>
      <c r="AE212" s="2">
        <v>918622.32</v>
      </c>
      <c r="AF212" s="97">
        <f t="shared" si="516"/>
        <v>918622.32</v>
      </c>
      <c r="AG212" s="97">
        <f t="shared" si="517"/>
        <v>0</v>
      </c>
      <c r="AH212" s="2">
        <v>0</v>
      </c>
      <c r="AI212" s="2"/>
      <c r="AJ212" s="2"/>
      <c r="AK212" s="4">
        <v>918622.32</v>
      </c>
      <c r="AL212" s="4"/>
      <c r="AM212" s="4">
        <f t="shared" si="484"/>
        <v>918622.32</v>
      </c>
      <c r="AN212" s="96">
        <f t="shared" si="520"/>
        <v>918622.32</v>
      </c>
      <c r="AO212" s="96">
        <f t="shared" si="521"/>
        <v>0</v>
      </c>
      <c r="AP212" t="s">
        <v>87</v>
      </c>
      <c r="AR212" s="48"/>
      <c r="AS212" s="37"/>
      <c r="AT212" s="37"/>
      <c r="AU212" s="37"/>
    </row>
    <row r="213" spans="1:80" x14ac:dyDescent="0.25">
      <c r="A213" s="20">
        <v>1427</v>
      </c>
      <c r="B213" t="s">
        <v>263</v>
      </c>
      <c r="C213" t="s">
        <v>2</v>
      </c>
      <c r="D213" t="s">
        <v>317</v>
      </c>
      <c r="E213" t="s">
        <v>340</v>
      </c>
      <c r="F213" s="2">
        <v>911270000</v>
      </c>
      <c r="G213" s="2">
        <v>2040000</v>
      </c>
      <c r="H213" s="2">
        <v>909230000</v>
      </c>
      <c r="I213" s="2">
        <v>3047246</v>
      </c>
      <c r="J213" s="2">
        <v>7140</v>
      </c>
      <c r="K213" s="2">
        <v>3040106</v>
      </c>
      <c r="L213" s="2">
        <v>2682738</v>
      </c>
      <c r="M213" s="2">
        <v>6324</v>
      </c>
      <c r="N213" s="92">
        <f t="shared" si="478"/>
        <v>6324</v>
      </c>
      <c r="O213" s="92">
        <f t="shared" si="479"/>
        <v>0</v>
      </c>
      <c r="P213" s="2">
        <v>2676414</v>
      </c>
      <c r="Q213" s="92">
        <f t="shared" si="480"/>
        <v>2676414</v>
      </c>
      <c r="R213" s="92">
        <f t="shared" si="481"/>
        <v>0</v>
      </c>
      <c r="S213" s="15">
        <v>0.1</v>
      </c>
      <c r="T213" s="2">
        <v>632.4</v>
      </c>
      <c r="U213" s="92">
        <f t="shared" si="482"/>
        <v>632.40000000000009</v>
      </c>
      <c r="V213" s="92">
        <f t="shared" si="483"/>
        <v>0</v>
      </c>
      <c r="W213" s="13">
        <v>0.3</v>
      </c>
      <c r="X213" s="13"/>
      <c r="Y213" s="13"/>
      <c r="Z213" s="97">
        <f t="shared" si="522"/>
        <v>802924.2</v>
      </c>
      <c r="AA213" s="15">
        <v>0</v>
      </c>
      <c r="AB213" s="98">
        <f t="shared" si="513"/>
        <v>0</v>
      </c>
      <c r="AC213" s="97">
        <f t="shared" si="514"/>
        <v>0</v>
      </c>
      <c r="AD213" s="97">
        <f t="shared" si="515"/>
        <v>0</v>
      </c>
      <c r="AE213" s="2">
        <v>802924.2</v>
      </c>
      <c r="AF213" s="97">
        <f t="shared" si="516"/>
        <v>802924.2</v>
      </c>
      <c r="AG213" s="97">
        <f t="shared" si="517"/>
        <v>0</v>
      </c>
      <c r="AH213" s="2">
        <v>0</v>
      </c>
      <c r="AI213" s="2"/>
      <c r="AJ213" s="2"/>
      <c r="AK213" s="4">
        <v>803556.6</v>
      </c>
      <c r="AM213" s="4">
        <f t="shared" si="484"/>
        <v>803556.6</v>
      </c>
      <c r="AN213" s="96">
        <f t="shared" si="520"/>
        <v>803556.6</v>
      </c>
      <c r="AO213" s="96">
        <f t="shared" si="521"/>
        <v>0</v>
      </c>
      <c r="AP213" t="s">
        <v>326</v>
      </c>
      <c r="AQ213"/>
      <c r="AR213" s="18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</row>
    <row r="214" spans="1:80" x14ac:dyDescent="0.25">
      <c r="A214" s="20">
        <v>1428</v>
      </c>
      <c r="B214" t="s">
        <v>264</v>
      </c>
      <c r="C214" t="s">
        <v>9</v>
      </c>
      <c r="D214" t="s">
        <v>368</v>
      </c>
      <c r="E214" t="s">
        <v>341</v>
      </c>
      <c r="F214" s="2">
        <v>12905220000</v>
      </c>
      <c r="G214" s="2">
        <v>0</v>
      </c>
      <c r="H214" s="2">
        <v>12905220000</v>
      </c>
      <c r="I214" s="2">
        <v>22266653</v>
      </c>
      <c r="J214" s="2">
        <v>0</v>
      </c>
      <c r="K214" s="2">
        <v>22266653</v>
      </c>
      <c r="L214" s="2">
        <v>17104565</v>
      </c>
      <c r="M214" s="2">
        <v>0</v>
      </c>
      <c r="N214" s="92">
        <f t="shared" si="478"/>
        <v>0</v>
      </c>
      <c r="O214" s="92">
        <f t="shared" si="479"/>
        <v>0</v>
      </c>
      <c r="P214" s="2">
        <v>17104565</v>
      </c>
      <c r="Q214" s="92">
        <f t="shared" si="480"/>
        <v>17104565</v>
      </c>
      <c r="R214" s="92">
        <f t="shared" si="481"/>
        <v>0</v>
      </c>
      <c r="S214" s="15">
        <v>0.1</v>
      </c>
      <c r="T214" s="2">
        <v>0</v>
      </c>
      <c r="U214" s="92">
        <f t="shared" si="482"/>
        <v>0</v>
      </c>
      <c r="V214" s="92">
        <f t="shared" si="483"/>
        <v>0</v>
      </c>
      <c r="W214" s="13">
        <v>0.1</v>
      </c>
      <c r="X214" s="93">
        <f t="shared" ref="X214" si="523">IF(L214&lt;15000000,0%,IF(AND(15000000&lt;=L214,L214&lt;30000000),10%,IF(AND(30000000&lt;=L214,L214&lt;60000000),15%,IF(AND(60000000&lt;=L214,L214&lt;100000000),20%,25%))))</f>
        <v>0.1</v>
      </c>
      <c r="Y214" s="92">
        <f t="shared" ref="Y214" si="524">+X214-W214</f>
        <v>0</v>
      </c>
      <c r="Z214" s="92">
        <f t="shared" ref="Z214" si="525">IF(L214&lt;150000000,P214,IF(AND(L214&gt;150000000,P214&gt;150000000),150000000,P214))*X214</f>
        <v>1710456.5</v>
      </c>
      <c r="AA214" s="15">
        <v>0</v>
      </c>
      <c r="AB214" s="94">
        <f t="shared" ref="AB214:AB217" si="526">IF(L214&lt;150000000,0%,IF(AND(150000000&lt;=L214,L214&lt;230000000),40%,IF(AND(230000000&lt;=L214,L214&lt;300000000),45%,50%)))</f>
        <v>0</v>
      </c>
      <c r="AC214" s="92">
        <f t="shared" ref="AC214:AC217" si="527">+AB214-AA214</f>
        <v>0</v>
      </c>
      <c r="AD214" s="92">
        <f t="shared" ref="AD214:AD217" si="528">IF(P214-150000000&lt;0,0,(P214-150000000))*AB214</f>
        <v>0</v>
      </c>
      <c r="AE214" s="2">
        <v>1710456.5</v>
      </c>
      <c r="AF214" s="92">
        <f t="shared" ref="AF214:AF217" si="529">+AD214+Z214</f>
        <v>1710456.5</v>
      </c>
      <c r="AG214" s="92">
        <f t="shared" ref="AG214:AG217" si="530">+AF214-AE214</f>
        <v>0</v>
      </c>
      <c r="AH214" s="2">
        <v>1000000</v>
      </c>
      <c r="AI214" s="95">
        <f t="shared" ref="AI214" si="531">IF(L214&lt;15000000,0,IF(AND(15000000&lt;=L214,L214&lt;20000000),1000000,IF(AND(20000000&lt;=L214,L214&lt;30000000),2000000,IF(AND(30000000&lt;=L214,L214&lt;60000000),3000000,IF(AND(60000000&lt;=L214,L214&lt;100000000),4000000,IF(AND(100000000&lt;=L214,L214&lt;150000000),5000000,IF(AND(150000000&lt;=L214,L214&lt;230000000),6000000,7000000)))))))</f>
        <v>1000000</v>
      </c>
      <c r="AJ214" s="95">
        <f t="shared" ref="AJ214" si="532">+AI214-AH214</f>
        <v>0</v>
      </c>
      <c r="AK214" s="4">
        <v>2710456.5</v>
      </c>
      <c r="AM214" s="4">
        <f t="shared" si="484"/>
        <v>2710456.5</v>
      </c>
      <c r="AN214" s="96">
        <f t="shared" ref="AN214:AN217" si="533">SUM(AL214,AI214,AF214,U214)</f>
        <v>2710456.5</v>
      </c>
      <c r="AO214" s="96">
        <f t="shared" ref="AO214:AO217" si="534">+AN214-AM214</f>
        <v>0</v>
      </c>
      <c r="AP214" t="s">
        <v>79</v>
      </c>
      <c r="AQ214"/>
      <c r="AR214" s="18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</row>
    <row r="215" spans="1:80" x14ac:dyDescent="0.25">
      <c r="A215" s="20">
        <v>1429</v>
      </c>
      <c r="B215" t="s">
        <v>263</v>
      </c>
      <c r="C215" t="s">
        <v>2</v>
      </c>
      <c r="D215" t="s">
        <v>283</v>
      </c>
      <c r="E215" t="s">
        <v>342</v>
      </c>
      <c r="F215" s="2">
        <v>4772631000</v>
      </c>
      <c r="G215" s="2">
        <v>0</v>
      </c>
      <c r="H215" s="2">
        <v>4772631000</v>
      </c>
      <c r="I215" s="2">
        <v>8195083</v>
      </c>
      <c r="J215" s="2">
        <v>0</v>
      </c>
      <c r="K215" s="2">
        <v>8195083</v>
      </c>
      <c r="L215" s="2">
        <v>6286030.5999999996</v>
      </c>
      <c r="M215" s="2">
        <v>0</v>
      </c>
      <c r="N215" s="92">
        <f t="shared" si="478"/>
        <v>0</v>
      </c>
      <c r="O215" s="92">
        <f t="shared" si="479"/>
        <v>0</v>
      </c>
      <c r="P215" s="2">
        <v>6286030.5999999996</v>
      </c>
      <c r="Q215" s="92">
        <f t="shared" si="480"/>
        <v>6286030.5999999996</v>
      </c>
      <c r="R215" s="92">
        <f t="shared" si="481"/>
        <v>0</v>
      </c>
      <c r="S215" s="15">
        <v>0.1</v>
      </c>
      <c r="T215" s="2">
        <v>0</v>
      </c>
      <c r="U215" s="92">
        <f t="shared" si="482"/>
        <v>0</v>
      </c>
      <c r="V215" s="92">
        <f t="shared" si="483"/>
        <v>0</v>
      </c>
      <c r="W215" s="13">
        <v>0.3</v>
      </c>
      <c r="X215" s="13"/>
      <c r="Y215" s="13"/>
      <c r="Z215" s="97">
        <f t="shared" ref="Z215:Z217" si="535">IF(L215&lt;150000000,P215,IF(AND(L215&gt;150000000,P215&gt;150000000),150000000,P215))*30%</f>
        <v>1885809.18</v>
      </c>
      <c r="AA215" s="15">
        <v>0</v>
      </c>
      <c r="AB215" s="98">
        <f t="shared" si="526"/>
        <v>0</v>
      </c>
      <c r="AC215" s="97">
        <f t="shared" si="527"/>
        <v>0</v>
      </c>
      <c r="AD215" s="97">
        <f t="shared" si="528"/>
        <v>0</v>
      </c>
      <c r="AE215" s="2">
        <v>1885809.18</v>
      </c>
      <c r="AF215" s="97">
        <f t="shared" si="529"/>
        <v>1885809.18</v>
      </c>
      <c r="AG215" s="97">
        <f t="shared" si="530"/>
        <v>0</v>
      </c>
      <c r="AH215" s="2">
        <v>0</v>
      </c>
      <c r="AI215" s="2"/>
      <c r="AJ215" s="2"/>
      <c r="AK215" s="4">
        <v>1885809.18</v>
      </c>
      <c r="AM215" s="4">
        <f t="shared" si="484"/>
        <v>1885809.18</v>
      </c>
      <c r="AN215" s="96">
        <f t="shared" si="533"/>
        <v>1885809.18</v>
      </c>
      <c r="AO215" s="96">
        <f t="shared" si="534"/>
        <v>0</v>
      </c>
      <c r="AP215" t="s">
        <v>43</v>
      </c>
      <c r="AQ215"/>
      <c r="AR215" s="18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</row>
    <row r="216" spans="1:80" x14ac:dyDescent="0.25">
      <c r="A216" s="20">
        <v>1431</v>
      </c>
      <c r="B216" t="s">
        <v>263</v>
      </c>
      <c r="C216" t="s">
        <v>2</v>
      </c>
      <c r="D216" t="s">
        <v>317</v>
      </c>
      <c r="E216" t="s">
        <v>343</v>
      </c>
      <c r="F216" s="2">
        <v>13660000</v>
      </c>
      <c r="G216" s="2">
        <v>0</v>
      </c>
      <c r="H216" s="2">
        <v>13660000</v>
      </c>
      <c r="I216" s="2">
        <v>47810</v>
      </c>
      <c r="J216" s="2">
        <v>0</v>
      </c>
      <c r="K216" s="2">
        <v>47810</v>
      </c>
      <c r="L216" s="2">
        <v>42346</v>
      </c>
      <c r="M216" s="2">
        <v>0</v>
      </c>
      <c r="N216" s="92">
        <f t="shared" si="478"/>
        <v>0</v>
      </c>
      <c r="O216" s="92">
        <f t="shared" si="479"/>
        <v>0</v>
      </c>
      <c r="P216" s="2">
        <v>42346</v>
      </c>
      <c r="Q216" s="92">
        <f t="shared" si="480"/>
        <v>42346</v>
      </c>
      <c r="R216" s="92">
        <f t="shared" si="481"/>
        <v>0</v>
      </c>
      <c r="S216" s="15">
        <v>0.1</v>
      </c>
      <c r="T216" s="2">
        <v>0</v>
      </c>
      <c r="U216" s="92">
        <f t="shared" si="482"/>
        <v>0</v>
      </c>
      <c r="V216" s="92">
        <f t="shared" si="483"/>
        <v>0</v>
      </c>
      <c r="W216" s="13">
        <v>0.3</v>
      </c>
      <c r="X216" s="13"/>
      <c r="Y216" s="13"/>
      <c r="Z216" s="97">
        <f t="shared" si="535"/>
        <v>12703.8</v>
      </c>
      <c r="AA216" s="15">
        <v>0</v>
      </c>
      <c r="AB216" s="98">
        <f t="shared" si="526"/>
        <v>0</v>
      </c>
      <c r="AC216" s="97">
        <f t="shared" si="527"/>
        <v>0</v>
      </c>
      <c r="AD216" s="97">
        <f t="shared" si="528"/>
        <v>0</v>
      </c>
      <c r="AE216" s="2">
        <v>12703.8</v>
      </c>
      <c r="AF216" s="97">
        <f t="shared" si="529"/>
        <v>12703.8</v>
      </c>
      <c r="AG216" s="97">
        <f t="shared" si="530"/>
        <v>0</v>
      </c>
      <c r="AH216" s="2">
        <v>0</v>
      </c>
      <c r="AI216" s="2"/>
      <c r="AJ216" s="2"/>
      <c r="AK216" s="4">
        <v>12703.8</v>
      </c>
      <c r="AM216" s="4">
        <f t="shared" si="484"/>
        <v>12703.8</v>
      </c>
      <c r="AN216" s="96">
        <f t="shared" si="533"/>
        <v>12703.8</v>
      </c>
      <c r="AO216" s="96">
        <f t="shared" si="534"/>
        <v>0</v>
      </c>
      <c r="AP216" t="s">
        <v>325</v>
      </c>
      <c r="AQ216"/>
      <c r="AR216" s="18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</row>
    <row r="217" spans="1:80" x14ac:dyDescent="0.25">
      <c r="A217" s="20">
        <v>1432</v>
      </c>
      <c r="B217" t="s">
        <v>263</v>
      </c>
      <c r="C217" t="s">
        <v>2</v>
      </c>
      <c r="D217" t="s">
        <v>317</v>
      </c>
      <c r="E217" t="s">
        <v>344</v>
      </c>
      <c r="F217" s="2">
        <v>3610351000</v>
      </c>
      <c r="G217" s="2">
        <v>0</v>
      </c>
      <c r="H217" s="2">
        <v>3610351000</v>
      </c>
      <c r="I217" s="2">
        <v>11685590</v>
      </c>
      <c r="J217" s="2">
        <v>0</v>
      </c>
      <c r="K217" s="2">
        <v>11685590</v>
      </c>
      <c r="L217" s="2">
        <v>10241449.6</v>
      </c>
      <c r="M217" s="2">
        <v>0</v>
      </c>
      <c r="N217" s="92">
        <f t="shared" si="478"/>
        <v>0</v>
      </c>
      <c r="O217" s="92">
        <f t="shared" si="479"/>
        <v>0</v>
      </c>
      <c r="P217" s="2">
        <v>10241449.6</v>
      </c>
      <c r="Q217" s="92">
        <f t="shared" si="480"/>
        <v>10241449.6</v>
      </c>
      <c r="R217" s="92">
        <f t="shared" si="481"/>
        <v>0</v>
      </c>
      <c r="S217" s="15">
        <v>0.1</v>
      </c>
      <c r="T217" s="2">
        <v>0</v>
      </c>
      <c r="U217" s="92">
        <f t="shared" si="482"/>
        <v>0</v>
      </c>
      <c r="V217" s="92">
        <f t="shared" si="483"/>
        <v>0</v>
      </c>
      <c r="W217" s="13">
        <v>0.3</v>
      </c>
      <c r="X217" s="13"/>
      <c r="Y217" s="13"/>
      <c r="Z217" s="97">
        <f t="shared" si="535"/>
        <v>3072434.88</v>
      </c>
      <c r="AA217" s="15">
        <v>0</v>
      </c>
      <c r="AB217" s="98">
        <f t="shared" si="526"/>
        <v>0</v>
      </c>
      <c r="AC217" s="97">
        <f t="shared" si="527"/>
        <v>0</v>
      </c>
      <c r="AD217" s="97">
        <f t="shared" si="528"/>
        <v>0</v>
      </c>
      <c r="AE217" s="2">
        <v>3072434.88</v>
      </c>
      <c r="AF217" s="97">
        <f t="shared" si="529"/>
        <v>3072434.88</v>
      </c>
      <c r="AG217" s="97">
        <f t="shared" si="530"/>
        <v>0</v>
      </c>
      <c r="AH217" s="2">
        <v>0</v>
      </c>
      <c r="AI217" s="2"/>
      <c r="AJ217" s="2"/>
      <c r="AK217" s="4">
        <v>3072434.88</v>
      </c>
      <c r="AM217" s="4">
        <f t="shared" si="484"/>
        <v>3072434.88</v>
      </c>
      <c r="AN217" s="96">
        <f t="shared" si="533"/>
        <v>3072434.88</v>
      </c>
      <c r="AO217" s="96">
        <f t="shared" si="534"/>
        <v>0</v>
      </c>
      <c r="AP217" t="s">
        <v>325</v>
      </c>
      <c r="AQ217"/>
      <c r="AR217" s="18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</row>
    <row r="218" spans="1:80" x14ac:dyDescent="0.25">
      <c r="A218" s="20">
        <v>1434</v>
      </c>
      <c r="B218" t="s">
        <v>264</v>
      </c>
      <c r="C218" t="s">
        <v>2</v>
      </c>
      <c r="D218" t="s">
        <v>317</v>
      </c>
      <c r="E218" t="s">
        <v>345</v>
      </c>
      <c r="F218" s="2">
        <v>10286044000</v>
      </c>
      <c r="G218" s="2">
        <v>41600000</v>
      </c>
      <c r="H218" s="2">
        <v>10244444000</v>
      </c>
      <c r="I218" s="2">
        <v>24605380</v>
      </c>
      <c r="J218" s="2">
        <v>145600</v>
      </c>
      <c r="K218" s="2">
        <v>24459780</v>
      </c>
      <c r="L218" s="2">
        <v>20490962.399999999</v>
      </c>
      <c r="M218" s="2">
        <v>128960</v>
      </c>
      <c r="N218" s="92">
        <f t="shared" si="478"/>
        <v>128960</v>
      </c>
      <c r="O218" s="92">
        <f t="shared" si="479"/>
        <v>0</v>
      </c>
      <c r="P218" s="2">
        <v>20362002.399999999</v>
      </c>
      <c r="Q218" s="92">
        <f t="shared" si="480"/>
        <v>20362002.399999999</v>
      </c>
      <c r="R218" s="92">
        <f t="shared" si="481"/>
        <v>0</v>
      </c>
      <c r="S218" s="15">
        <v>0.1</v>
      </c>
      <c r="T218" s="2">
        <v>12896</v>
      </c>
      <c r="U218" s="92">
        <f t="shared" si="482"/>
        <v>12896</v>
      </c>
      <c r="V218" s="92">
        <f t="shared" si="483"/>
        <v>0</v>
      </c>
      <c r="W218" s="13">
        <v>0.1</v>
      </c>
      <c r="X218" s="93">
        <f t="shared" ref="X218" si="536">IF(L218&lt;15000000,0%,IF(AND(15000000&lt;=L218,L218&lt;30000000),10%,IF(AND(30000000&lt;=L218,L218&lt;60000000),15%,IF(AND(60000000&lt;=L218,L218&lt;100000000),20%,25%))))</f>
        <v>0.1</v>
      </c>
      <c r="Y218" s="92">
        <f t="shared" ref="Y218" si="537">+X218-W218</f>
        <v>0</v>
      </c>
      <c r="Z218" s="92">
        <f t="shared" ref="Z218" si="538">IF(L218&lt;150000000,P218,IF(AND(L218&gt;150000000,P218&gt;150000000),150000000,P218))*X218</f>
        <v>2036200.24</v>
      </c>
      <c r="AA218" s="15">
        <v>0</v>
      </c>
      <c r="AB218" s="94">
        <f t="shared" ref="AB218:AB219" si="539">IF(L218&lt;150000000,0%,IF(AND(150000000&lt;=L218,L218&lt;230000000),40%,IF(AND(230000000&lt;=L218,L218&lt;300000000),45%,50%)))</f>
        <v>0</v>
      </c>
      <c r="AC218" s="92">
        <f t="shared" ref="AC218:AC219" si="540">+AB218-AA218</f>
        <v>0</v>
      </c>
      <c r="AD218" s="92">
        <f t="shared" ref="AD218:AD219" si="541">IF(P218-150000000&lt;0,0,(P218-150000000))*AB218</f>
        <v>0</v>
      </c>
      <c r="AE218" s="2">
        <v>2036200.24</v>
      </c>
      <c r="AF218" s="92">
        <f t="shared" ref="AF218:AF219" si="542">+AD218+Z218</f>
        <v>2036200.24</v>
      </c>
      <c r="AG218" s="92">
        <f t="shared" ref="AG218:AG219" si="543">+AF218-AE218</f>
        <v>0</v>
      </c>
      <c r="AH218" s="2">
        <v>2000000</v>
      </c>
      <c r="AI218" s="95">
        <f t="shared" ref="AI218" si="544">IF(L218&lt;15000000,0,IF(AND(15000000&lt;=L218,L218&lt;20000000),1000000,IF(AND(20000000&lt;=L218,L218&lt;30000000),2000000,IF(AND(30000000&lt;=L218,L218&lt;60000000),3000000,IF(AND(60000000&lt;=L218,L218&lt;100000000),4000000,IF(AND(100000000&lt;=L218,L218&lt;150000000),5000000,IF(AND(150000000&lt;=L218,L218&lt;230000000),6000000,7000000)))))))</f>
        <v>2000000</v>
      </c>
      <c r="AJ218" s="95">
        <f t="shared" ref="AJ218" si="545">+AI218-AH218</f>
        <v>0</v>
      </c>
      <c r="AK218" s="4">
        <v>4049096.24</v>
      </c>
      <c r="AM218" s="4">
        <f t="shared" si="484"/>
        <v>4049096.24</v>
      </c>
      <c r="AN218" s="96">
        <f t="shared" ref="AN218:AN219" si="546">SUM(AL218,AI218,AF218,U218)</f>
        <v>4049096.24</v>
      </c>
      <c r="AO218" s="96">
        <f t="shared" ref="AO218:AO219" si="547">+AN218-AM218</f>
        <v>0</v>
      </c>
      <c r="AP218" t="s">
        <v>325</v>
      </c>
      <c r="AQ218"/>
      <c r="AR218" s="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</row>
    <row r="219" spans="1:80" x14ac:dyDescent="0.25">
      <c r="A219" s="20">
        <v>1435</v>
      </c>
      <c r="B219" t="s">
        <v>263</v>
      </c>
      <c r="C219" t="s">
        <v>2</v>
      </c>
      <c r="D219" t="s">
        <v>284</v>
      </c>
      <c r="E219" t="s">
        <v>346</v>
      </c>
      <c r="F219" s="2">
        <v>3350735000</v>
      </c>
      <c r="G219" s="2">
        <v>0</v>
      </c>
      <c r="H219" s="2">
        <v>3350735000</v>
      </c>
      <c r="I219" s="2">
        <v>10214406</v>
      </c>
      <c r="J219" s="2">
        <v>0</v>
      </c>
      <c r="K219" s="2">
        <v>10214406</v>
      </c>
      <c r="L219" s="2">
        <v>8874112</v>
      </c>
      <c r="M219" s="2">
        <v>0</v>
      </c>
      <c r="N219" s="92">
        <f t="shared" si="478"/>
        <v>0</v>
      </c>
      <c r="O219" s="92">
        <f t="shared" si="479"/>
        <v>0</v>
      </c>
      <c r="P219" s="2">
        <v>8874112</v>
      </c>
      <c r="Q219" s="92">
        <f t="shared" si="480"/>
        <v>8874112</v>
      </c>
      <c r="R219" s="92">
        <f t="shared" si="481"/>
        <v>0</v>
      </c>
      <c r="S219" s="15">
        <v>0.1</v>
      </c>
      <c r="T219" s="2">
        <v>0</v>
      </c>
      <c r="U219" s="92">
        <f t="shared" si="482"/>
        <v>0</v>
      </c>
      <c r="V219" s="92">
        <f t="shared" si="483"/>
        <v>0</v>
      </c>
      <c r="W219" s="13">
        <v>0.3</v>
      </c>
      <c r="X219" s="13"/>
      <c r="Y219" s="13"/>
      <c r="Z219" s="97">
        <f>IF(L219&lt;150000000,P219,IF(AND(L219&gt;150000000,P219&gt;150000000),150000000,P219))*30%</f>
        <v>2662233.6</v>
      </c>
      <c r="AA219" s="15">
        <v>0</v>
      </c>
      <c r="AB219" s="98">
        <f t="shared" si="539"/>
        <v>0</v>
      </c>
      <c r="AC219" s="97">
        <f t="shared" si="540"/>
        <v>0</v>
      </c>
      <c r="AD219" s="97">
        <f t="shared" si="541"/>
        <v>0</v>
      </c>
      <c r="AE219" s="2">
        <v>2662233.6</v>
      </c>
      <c r="AF219" s="97">
        <f t="shared" si="542"/>
        <v>2662233.6</v>
      </c>
      <c r="AG219" s="97">
        <f t="shared" si="543"/>
        <v>0</v>
      </c>
      <c r="AH219" s="2">
        <v>0</v>
      </c>
      <c r="AI219" s="2"/>
      <c r="AJ219" s="2"/>
      <c r="AK219" s="4">
        <v>2662233.6</v>
      </c>
      <c r="AM219" s="4">
        <f t="shared" si="484"/>
        <v>2662233.6</v>
      </c>
      <c r="AN219" s="96">
        <f t="shared" si="546"/>
        <v>2662233.6</v>
      </c>
      <c r="AO219" s="96">
        <f t="shared" si="547"/>
        <v>0</v>
      </c>
      <c r="AP219" t="s">
        <v>192</v>
      </c>
      <c r="AQ219"/>
      <c r="AR219" s="18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</row>
    <row r="220" spans="1:80" x14ac:dyDescent="0.25">
      <c r="A220" s="20">
        <v>1436</v>
      </c>
      <c r="B220" t="s">
        <v>264</v>
      </c>
      <c r="C220" t="s">
        <v>2</v>
      </c>
      <c r="D220" t="s">
        <v>8</v>
      </c>
      <c r="E220" t="s">
        <v>347</v>
      </c>
      <c r="F220" s="2">
        <v>9503195000</v>
      </c>
      <c r="G220" s="2">
        <v>122911000</v>
      </c>
      <c r="H220" s="2">
        <v>9380284000</v>
      </c>
      <c r="I220" s="2">
        <v>24437066</v>
      </c>
      <c r="J220" s="2">
        <v>430191</v>
      </c>
      <c r="K220" s="2">
        <v>24006875</v>
      </c>
      <c r="L220" s="2">
        <v>20635788</v>
      </c>
      <c r="M220" s="2">
        <v>381026.6</v>
      </c>
      <c r="N220" s="92">
        <f t="shared" si="478"/>
        <v>381026.6</v>
      </c>
      <c r="O220" s="92">
        <f t="shared" si="479"/>
        <v>0</v>
      </c>
      <c r="P220" s="2">
        <v>20254761.399999999</v>
      </c>
      <c r="Q220" s="92">
        <f t="shared" si="480"/>
        <v>20254761.399999999</v>
      </c>
      <c r="R220" s="92">
        <f t="shared" si="481"/>
        <v>0</v>
      </c>
      <c r="S220" s="15">
        <v>0.1</v>
      </c>
      <c r="T220" s="2">
        <v>38102.660000000003</v>
      </c>
      <c r="U220" s="92">
        <f t="shared" si="482"/>
        <v>38102.659999999996</v>
      </c>
      <c r="V220" s="92">
        <f t="shared" si="483"/>
        <v>0</v>
      </c>
      <c r="W220" s="13">
        <v>0.1</v>
      </c>
      <c r="X220" s="93">
        <f t="shared" ref="X220:X221" si="548">IF(L220&lt;15000000,0%,IF(AND(15000000&lt;=L220,L220&lt;30000000),10%,IF(AND(30000000&lt;=L220,L220&lt;60000000),15%,IF(AND(60000000&lt;=L220,L220&lt;100000000),20%,25%))))</f>
        <v>0.1</v>
      </c>
      <c r="Y220" s="92">
        <f t="shared" ref="Y220:Y221" si="549">+X220-W220</f>
        <v>0</v>
      </c>
      <c r="Z220" s="92">
        <f t="shared" ref="Z220:Z221" si="550">IF(L220&lt;150000000,P220,IF(AND(L220&gt;150000000,P220&gt;150000000),150000000,P220))*X220</f>
        <v>2025476.14</v>
      </c>
      <c r="AA220" s="15">
        <v>0</v>
      </c>
      <c r="AB220" s="94">
        <f t="shared" ref="AB220:AB222" si="551">IF(L220&lt;150000000,0%,IF(AND(150000000&lt;=L220,L220&lt;230000000),40%,IF(AND(230000000&lt;=L220,L220&lt;300000000),45%,50%)))</f>
        <v>0</v>
      </c>
      <c r="AC220" s="92">
        <f t="shared" ref="AC220:AC222" si="552">+AB220-AA220</f>
        <v>0</v>
      </c>
      <c r="AD220" s="92">
        <f t="shared" ref="AD220:AD222" si="553">IF(P220-150000000&lt;0,0,(P220-150000000))*AB220</f>
        <v>0</v>
      </c>
      <c r="AE220" s="2">
        <v>2025476.14</v>
      </c>
      <c r="AF220" s="92">
        <f t="shared" ref="AF220:AF222" si="554">+AD220+Z220</f>
        <v>2025476.14</v>
      </c>
      <c r="AG220" s="92">
        <f t="shared" ref="AG220:AG222" si="555">+AF220-AE220</f>
        <v>0</v>
      </c>
      <c r="AH220" s="2">
        <v>2000000</v>
      </c>
      <c r="AI220" s="95">
        <f t="shared" ref="AI220:AI221" si="556">IF(L220&lt;15000000,0,IF(AND(15000000&lt;=L220,L220&lt;20000000),1000000,IF(AND(20000000&lt;=L220,L220&lt;30000000),2000000,IF(AND(30000000&lt;=L220,L220&lt;60000000),3000000,IF(AND(60000000&lt;=L220,L220&lt;100000000),4000000,IF(AND(100000000&lt;=L220,L220&lt;150000000),5000000,IF(AND(150000000&lt;=L220,L220&lt;230000000),6000000,7000000)))))))</f>
        <v>2000000</v>
      </c>
      <c r="AJ220" s="95">
        <f t="shared" ref="AJ220:AJ221" si="557">+AI220-AH220</f>
        <v>0</v>
      </c>
      <c r="AK220" s="4">
        <v>4063578.8</v>
      </c>
      <c r="AM220" s="4">
        <f t="shared" si="484"/>
        <v>4063578.8</v>
      </c>
      <c r="AN220" s="96">
        <f t="shared" ref="AN220:AN222" si="558">SUM(AL220,AI220,AF220,U220)</f>
        <v>4063578.8</v>
      </c>
      <c r="AO220" s="96">
        <f t="shared" ref="AO220:AO222" si="559">+AN220-AM220</f>
        <v>0</v>
      </c>
      <c r="AP220" t="s">
        <v>33</v>
      </c>
      <c r="AQ220"/>
      <c r="AR220" s="18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</row>
    <row r="221" spans="1:80" x14ac:dyDescent="0.25">
      <c r="A221" s="20">
        <v>1438</v>
      </c>
      <c r="B221" t="s">
        <v>264</v>
      </c>
      <c r="C221" t="s">
        <v>2</v>
      </c>
      <c r="D221" t="s">
        <v>317</v>
      </c>
      <c r="E221" t="s">
        <v>348</v>
      </c>
      <c r="F221" s="2">
        <v>5420887000</v>
      </c>
      <c r="G221" s="2">
        <v>0</v>
      </c>
      <c r="H221" s="2">
        <v>5420887000</v>
      </c>
      <c r="I221" s="2">
        <v>17237103</v>
      </c>
      <c r="J221" s="2">
        <v>0</v>
      </c>
      <c r="K221" s="2">
        <v>17237103</v>
      </c>
      <c r="L221" s="2">
        <v>15068748.199999999</v>
      </c>
      <c r="M221" s="2">
        <v>0</v>
      </c>
      <c r="N221" s="92">
        <f t="shared" si="478"/>
        <v>0</v>
      </c>
      <c r="O221" s="92">
        <f t="shared" si="479"/>
        <v>0</v>
      </c>
      <c r="P221" s="2">
        <v>15068748.199999999</v>
      </c>
      <c r="Q221" s="92">
        <f t="shared" si="480"/>
        <v>15068748.199999999</v>
      </c>
      <c r="R221" s="92">
        <f t="shared" si="481"/>
        <v>0</v>
      </c>
      <c r="S221" s="15">
        <v>0.1</v>
      </c>
      <c r="T221" s="2">
        <v>0</v>
      </c>
      <c r="U221" s="92">
        <f t="shared" si="482"/>
        <v>0</v>
      </c>
      <c r="V221" s="92">
        <f t="shared" si="483"/>
        <v>0</v>
      </c>
      <c r="W221" s="13">
        <v>0.1</v>
      </c>
      <c r="X221" s="93">
        <f t="shared" si="548"/>
        <v>0.1</v>
      </c>
      <c r="Y221" s="92">
        <f t="shared" si="549"/>
        <v>0</v>
      </c>
      <c r="Z221" s="92">
        <f t="shared" si="550"/>
        <v>1506874.82</v>
      </c>
      <c r="AA221" s="15">
        <v>0</v>
      </c>
      <c r="AB221" s="94">
        <f t="shared" si="551"/>
        <v>0</v>
      </c>
      <c r="AC221" s="92">
        <f t="shared" si="552"/>
        <v>0</v>
      </c>
      <c r="AD221" s="92">
        <f t="shared" si="553"/>
        <v>0</v>
      </c>
      <c r="AE221" s="2">
        <v>1506874.82</v>
      </c>
      <c r="AF221" s="92">
        <f t="shared" si="554"/>
        <v>1506874.82</v>
      </c>
      <c r="AG221" s="92">
        <f t="shared" si="555"/>
        <v>0</v>
      </c>
      <c r="AH221" s="2">
        <v>1000000</v>
      </c>
      <c r="AI221" s="95">
        <f t="shared" si="556"/>
        <v>1000000</v>
      </c>
      <c r="AJ221" s="95">
        <f t="shared" si="557"/>
        <v>0</v>
      </c>
      <c r="AK221" s="4">
        <v>2506874.8199999998</v>
      </c>
      <c r="AM221" s="4">
        <f t="shared" si="484"/>
        <v>2506874.8199999998</v>
      </c>
      <c r="AN221" s="96">
        <f t="shared" si="558"/>
        <v>2506874.8200000003</v>
      </c>
      <c r="AO221" s="96">
        <f t="shared" si="559"/>
        <v>0</v>
      </c>
      <c r="AP221" t="s">
        <v>325</v>
      </c>
      <c r="AQ221"/>
      <c r="AR221" s="18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</row>
    <row r="222" spans="1:80" x14ac:dyDescent="0.25">
      <c r="A222" s="20">
        <v>1443</v>
      </c>
      <c r="B222" t="s">
        <v>263</v>
      </c>
      <c r="C222" t="s">
        <v>2</v>
      </c>
      <c r="D222" t="s">
        <v>4</v>
      </c>
      <c r="E222" t="s">
        <v>349</v>
      </c>
      <c r="F222" s="2">
        <v>464111600</v>
      </c>
      <c r="G222" s="2">
        <v>0</v>
      </c>
      <c r="H222" s="2">
        <v>464111600</v>
      </c>
      <c r="I222" s="2">
        <v>1199610</v>
      </c>
      <c r="J222" s="2">
        <v>0</v>
      </c>
      <c r="K222" s="2">
        <v>1199610</v>
      </c>
      <c r="L222" s="2">
        <v>1013965.36</v>
      </c>
      <c r="M222" s="2">
        <v>0</v>
      </c>
      <c r="N222" s="92">
        <f t="shared" si="478"/>
        <v>0</v>
      </c>
      <c r="O222" s="92">
        <f t="shared" si="479"/>
        <v>0</v>
      </c>
      <c r="P222" s="2">
        <v>1013965.36</v>
      </c>
      <c r="Q222" s="92">
        <f t="shared" si="480"/>
        <v>1013965.36</v>
      </c>
      <c r="R222" s="92">
        <f t="shared" si="481"/>
        <v>0</v>
      </c>
      <c r="S222" s="15">
        <v>0.1</v>
      </c>
      <c r="T222" s="2">
        <v>0</v>
      </c>
      <c r="U222" s="92">
        <f t="shared" si="482"/>
        <v>0</v>
      </c>
      <c r="V222" s="92">
        <f t="shared" si="483"/>
        <v>0</v>
      </c>
      <c r="W222" s="13">
        <v>0.3</v>
      </c>
      <c r="X222" s="13"/>
      <c r="Y222" s="13"/>
      <c r="Z222" s="97">
        <f>IF(L222&lt;150000000,P222,IF(AND(L222&gt;150000000,P222&gt;150000000),150000000,P222))*30%</f>
        <v>304189.60800000001</v>
      </c>
      <c r="AA222" s="15">
        <v>0</v>
      </c>
      <c r="AB222" s="98">
        <f t="shared" si="551"/>
        <v>0</v>
      </c>
      <c r="AC222" s="97">
        <f t="shared" si="552"/>
        <v>0</v>
      </c>
      <c r="AD222" s="97">
        <f t="shared" si="553"/>
        <v>0</v>
      </c>
      <c r="AE222" s="2">
        <v>304189.60800000001</v>
      </c>
      <c r="AF222" s="97">
        <f t="shared" si="554"/>
        <v>304189.60800000001</v>
      </c>
      <c r="AG222" s="97">
        <f t="shared" si="555"/>
        <v>0</v>
      </c>
      <c r="AH222" s="2">
        <v>0</v>
      </c>
      <c r="AI222" s="2"/>
      <c r="AJ222" s="2"/>
      <c r="AK222" s="4">
        <v>304189.60800000001</v>
      </c>
      <c r="AM222" s="4">
        <f t="shared" si="484"/>
        <v>304189.60800000001</v>
      </c>
      <c r="AN222" s="96">
        <f t="shared" si="558"/>
        <v>304189.60800000001</v>
      </c>
      <c r="AO222" s="96">
        <f t="shared" si="559"/>
        <v>0</v>
      </c>
      <c r="AP222" t="s">
        <v>41</v>
      </c>
      <c r="AQ222"/>
      <c r="AR222" s="18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</row>
    <row r="223" spans="1:80" s="42" customFormat="1" x14ac:dyDescent="0.25">
      <c r="A223" s="20">
        <v>1444</v>
      </c>
      <c r="B223" t="s">
        <v>264</v>
      </c>
      <c r="C223" t="s">
        <v>2</v>
      </c>
      <c r="D223" t="s">
        <v>283</v>
      </c>
      <c r="E223" t="s">
        <v>350</v>
      </c>
      <c r="F223" s="2">
        <v>28962358000</v>
      </c>
      <c r="G223" s="2">
        <v>1183450000</v>
      </c>
      <c r="H223" s="2">
        <v>27778908000</v>
      </c>
      <c r="I223" s="2">
        <v>63927005</v>
      </c>
      <c r="J223" s="2">
        <v>3685500</v>
      </c>
      <c r="K223" s="2">
        <v>60241505</v>
      </c>
      <c r="L223" s="2">
        <v>52342061.799999997</v>
      </c>
      <c r="M223" s="2">
        <v>3212120</v>
      </c>
      <c r="N223" s="92">
        <f t="shared" si="478"/>
        <v>3212120</v>
      </c>
      <c r="O223" s="92">
        <f t="shared" si="479"/>
        <v>0</v>
      </c>
      <c r="P223" s="2">
        <v>49129941.799999997</v>
      </c>
      <c r="Q223" s="92">
        <f t="shared" si="480"/>
        <v>49129941.799999997</v>
      </c>
      <c r="R223" s="92">
        <f t="shared" si="481"/>
        <v>0</v>
      </c>
      <c r="S223" s="15">
        <v>0.1</v>
      </c>
      <c r="T223" s="2">
        <v>321212</v>
      </c>
      <c r="U223" s="92">
        <f t="shared" si="482"/>
        <v>321212</v>
      </c>
      <c r="V223" s="92">
        <f t="shared" si="483"/>
        <v>0</v>
      </c>
      <c r="W223" s="13">
        <v>0.15</v>
      </c>
      <c r="X223" s="93">
        <f t="shared" ref="X223" si="560">IF(L223&lt;15000000,0%,IF(AND(15000000&lt;=L223,L223&lt;30000000),10%,IF(AND(30000000&lt;=L223,L223&lt;60000000),15%,IF(AND(60000000&lt;=L223,L223&lt;100000000),20%,25%))))</f>
        <v>0.15</v>
      </c>
      <c r="Y223" s="92">
        <f t="shared" ref="Y223" si="561">+X223-W223</f>
        <v>0</v>
      </c>
      <c r="Z223" s="92">
        <f t="shared" ref="Z223" si="562">IF(L223&lt;150000000,P223,IF(AND(L223&gt;150000000,P223&gt;150000000),150000000,P223))*X223</f>
        <v>7369491.2699999996</v>
      </c>
      <c r="AA223" s="15">
        <v>0</v>
      </c>
      <c r="AB223" s="94">
        <f t="shared" ref="AB223:AB226" si="563">IF(L223&lt;150000000,0%,IF(AND(150000000&lt;=L223,L223&lt;230000000),40%,IF(AND(230000000&lt;=L223,L223&lt;300000000),45%,50%)))</f>
        <v>0</v>
      </c>
      <c r="AC223" s="92">
        <f t="shared" ref="AC223:AC226" si="564">+AB223-AA223</f>
        <v>0</v>
      </c>
      <c r="AD223" s="92">
        <f t="shared" ref="AD223:AD226" si="565">IF(P223-150000000&lt;0,0,(P223-150000000))*AB223</f>
        <v>0</v>
      </c>
      <c r="AE223" s="2">
        <v>7369491.2699999996</v>
      </c>
      <c r="AF223" s="92">
        <f t="shared" ref="AF223:AF226" si="566">+AD223+Z223</f>
        <v>7369491.2699999996</v>
      </c>
      <c r="AG223" s="92">
        <f t="shared" ref="AG223:AG226" si="567">+AF223-AE223</f>
        <v>0</v>
      </c>
      <c r="AH223" s="2">
        <v>3000000</v>
      </c>
      <c r="AI223" s="95">
        <f t="shared" ref="AI223" si="568">IF(L223&lt;15000000,0,IF(AND(15000000&lt;=L223,L223&lt;20000000),1000000,IF(AND(20000000&lt;=L223,L223&lt;30000000),2000000,IF(AND(30000000&lt;=L223,L223&lt;60000000),3000000,IF(AND(60000000&lt;=L223,L223&lt;100000000),4000000,IF(AND(100000000&lt;=L223,L223&lt;150000000),5000000,IF(AND(150000000&lt;=L223,L223&lt;230000000),6000000,7000000)))))))</f>
        <v>3000000</v>
      </c>
      <c r="AJ223" s="95">
        <f t="shared" ref="AJ223" si="569">+AI223-AH223</f>
        <v>0</v>
      </c>
      <c r="AK223" s="4">
        <v>10690703.27</v>
      </c>
      <c r="AL223" s="4"/>
      <c r="AM223" s="4">
        <f t="shared" si="484"/>
        <v>10690703.27</v>
      </c>
      <c r="AN223" s="96">
        <f t="shared" ref="AN223:AN226" si="570">SUM(AL223,AI223,AF223,U223)</f>
        <v>10690703.27</v>
      </c>
      <c r="AO223" s="96">
        <f t="shared" ref="AO223:AO226" si="571">+AN223-AM223</f>
        <v>0</v>
      </c>
      <c r="AP223" t="s">
        <v>95</v>
      </c>
      <c r="AQ223"/>
      <c r="AR223" s="18"/>
      <c r="AS223" s="4"/>
      <c r="AT223" s="4"/>
      <c r="AU223" s="4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</row>
    <row r="224" spans="1:80" x14ac:dyDescent="0.25">
      <c r="A224" s="20">
        <v>1445</v>
      </c>
      <c r="B224" t="s">
        <v>263</v>
      </c>
      <c r="C224" t="s">
        <v>2</v>
      </c>
      <c r="D224" t="s">
        <v>317</v>
      </c>
      <c r="E224" t="s">
        <v>351</v>
      </c>
      <c r="F224" s="2">
        <v>5307899000</v>
      </c>
      <c r="G224" s="2">
        <v>0</v>
      </c>
      <c r="H224" s="2">
        <v>5307899000</v>
      </c>
      <c r="I224" s="2">
        <v>14291461</v>
      </c>
      <c r="J224" s="2">
        <v>0</v>
      </c>
      <c r="K224" s="2">
        <v>14291461</v>
      </c>
      <c r="L224" s="2">
        <v>12168301.4</v>
      </c>
      <c r="M224" s="2">
        <v>0</v>
      </c>
      <c r="N224" s="92">
        <f t="shared" si="478"/>
        <v>0</v>
      </c>
      <c r="O224" s="92">
        <f t="shared" si="479"/>
        <v>0</v>
      </c>
      <c r="P224" s="2">
        <v>12168301.4</v>
      </c>
      <c r="Q224" s="92">
        <f t="shared" si="480"/>
        <v>12168301.4</v>
      </c>
      <c r="R224" s="92">
        <f t="shared" si="481"/>
        <v>0</v>
      </c>
      <c r="S224" s="15">
        <v>0.1</v>
      </c>
      <c r="T224" s="2">
        <v>0</v>
      </c>
      <c r="U224" s="92">
        <f t="shared" si="482"/>
        <v>0</v>
      </c>
      <c r="V224" s="92">
        <f t="shared" si="483"/>
        <v>0</v>
      </c>
      <c r="W224" s="13">
        <v>0.3</v>
      </c>
      <c r="X224" s="13"/>
      <c r="Y224" s="13"/>
      <c r="Z224" s="97">
        <f t="shared" ref="Z224:Z226" si="572">IF(L224&lt;150000000,P224,IF(AND(L224&gt;150000000,P224&gt;150000000),150000000,P224))*30%</f>
        <v>3650490.42</v>
      </c>
      <c r="AA224" s="15">
        <v>0</v>
      </c>
      <c r="AB224" s="98">
        <f t="shared" si="563"/>
        <v>0</v>
      </c>
      <c r="AC224" s="97">
        <f t="shared" si="564"/>
        <v>0</v>
      </c>
      <c r="AD224" s="97">
        <f t="shared" si="565"/>
        <v>0</v>
      </c>
      <c r="AE224" s="2">
        <v>3650490.42</v>
      </c>
      <c r="AF224" s="97">
        <f t="shared" si="566"/>
        <v>3650490.42</v>
      </c>
      <c r="AG224" s="97">
        <f t="shared" si="567"/>
        <v>0</v>
      </c>
      <c r="AH224" s="2">
        <v>0</v>
      </c>
      <c r="AI224" s="2"/>
      <c r="AJ224" s="2"/>
      <c r="AK224" s="4">
        <v>3650490.42</v>
      </c>
      <c r="AM224" s="4">
        <f t="shared" si="484"/>
        <v>3650490.42</v>
      </c>
      <c r="AN224" s="96">
        <f t="shared" si="570"/>
        <v>3650490.42</v>
      </c>
      <c r="AO224" s="96">
        <f t="shared" si="571"/>
        <v>0</v>
      </c>
      <c r="AP224" t="s">
        <v>325</v>
      </c>
      <c r="AQ224"/>
      <c r="AR224" s="18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</row>
    <row r="225" spans="1:80" x14ac:dyDescent="0.25">
      <c r="A225" s="20">
        <v>1447</v>
      </c>
      <c r="B225" t="s">
        <v>263</v>
      </c>
      <c r="C225" t="s">
        <v>2</v>
      </c>
      <c r="D225" t="s">
        <v>538</v>
      </c>
      <c r="E225" t="s">
        <v>352</v>
      </c>
      <c r="F225" s="2">
        <v>1283014600</v>
      </c>
      <c r="G225" s="2">
        <v>0</v>
      </c>
      <c r="H225" s="2">
        <v>1283014600</v>
      </c>
      <c r="I225" s="2">
        <v>4430656</v>
      </c>
      <c r="J225" s="2">
        <v>0</v>
      </c>
      <c r="K225" s="2">
        <v>4430656</v>
      </c>
      <c r="L225" s="2">
        <v>3917450.16</v>
      </c>
      <c r="M225" s="2">
        <v>0</v>
      </c>
      <c r="N225" s="92">
        <f t="shared" si="478"/>
        <v>0</v>
      </c>
      <c r="O225" s="92">
        <f t="shared" si="479"/>
        <v>0</v>
      </c>
      <c r="P225" s="2">
        <v>3917450.16</v>
      </c>
      <c r="Q225" s="92">
        <f t="shared" si="480"/>
        <v>3917450.16</v>
      </c>
      <c r="R225" s="92">
        <f t="shared" si="481"/>
        <v>0</v>
      </c>
      <c r="S225" s="15">
        <v>0.1</v>
      </c>
      <c r="T225" s="2">
        <v>0</v>
      </c>
      <c r="U225" s="92">
        <f t="shared" si="482"/>
        <v>0</v>
      </c>
      <c r="V225" s="92">
        <f t="shared" si="483"/>
        <v>0</v>
      </c>
      <c r="W225" s="13">
        <v>0.3</v>
      </c>
      <c r="X225" s="13"/>
      <c r="Y225" s="13"/>
      <c r="Z225" s="97">
        <f t="shared" si="572"/>
        <v>1175235.048</v>
      </c>
      <c r="AA225" s="15">
        <v>0</v>
      </c>
      <c r="AB225" s="98">
        <f t="shared" si="563"/>
        <v>0</v>
      </c>
      <c r="AC225" s="97">
        <f t="shared" si="564"/>
        <v>0</v>
      </c>
      <c r="AD225" s="97">
        <f t="shared" si="565"/>
        <v>0</v>
      </c>
      <c r="AE225" s="2">
        <v>1175235.048</v>
      </c>
      <c r="AF225" s="97">
        <f t="shared" si="566"/>
        <v>1175235.048</v>
      </c>
      <c r="AG225" s="97">
        <f t="shared" si="567"/>
        <v>0</v>
      </c>
      <c r="AH225" s="2">
        <v>0</v>
      </c>
      <c r="AI225" s="2"/>
      <c r="AJ225" s="2"/>
      <c r="AK225" s="4">
        <v>1175235.048</v>
      </c>
      <c r="AM225" s="4">
        <f t="shared" si="484"/>
        <v>1175235.048</v>
      </c>
      <c r="AN225" s="96">
        <f t="shared" si="570"/>
        <v>1175235.048</v>
      </c>
      <c r="AO225" s="96">
        <f t="shared" si="571"/>
        <v>0</v>
      </c>
      <c r="AP225" t="s">
        <v>107</v>
      </c>
      <c r="AQ225"/>
      <c r="AR225" s="18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</row>
    <row r="226" spans="1:80" x14ac:dyDescent="0.25">
      <c r="A226" s="20">
        <v>1449</v>
      </c>
      <c r="B226" t="s">
        <v>263</v>
      </c>
      <c r="C226" t="s">
        <v>2</v>
      </c>
      <c r="D226" t="s">
        <v>317</v>
      </c>
      <c r="E226" t="s">
        <v>314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92">
        <f t="shared" si="478"/>
        <v>0</v>
      </c>
      <c r="O226" s="92">
        <f t="shared" si="479"/>
        <v>0</v>
      </c>
      <c r="P226" s="2">
        <v>0</v>
      </c>
      <c r="Q226" s="92">
        <f t="shared" si="480"/>
        <v>0</v>
      </c>
      <c r="R226" s="92">
        <f t="shared" si="481"/>
        <v>0</v>
      </c>
      <c r="S226" s="15">
        <v>0.1</v>
      </c>
      <c r="T226" s="2">
        <v>0</v>
      </c>
      <c r="U226" s="92">
        <f t="shared" si="482"/>
        <v>0</v>
      </c>
      <c r="V226" s="92">
        <f t="shared" si="483"/>
        <v>0</v>
      </c>
      <c r="W226" s="13">
        <v>0.3</v>
      </c>
      <c r="X226" s="13"/>
      <c r="Y226" s="13"/>
      <c r="Z226" s="97">
        <f t="shared" si="572"/>
        <v>0</v>
      </c>
      <c r="AA226" s="15">
        <v>0</v>
      </c>
      <c r="AB226" s="98">
        <f t="shared" si="563"/>
        <v>0</v>
      </c>
      <c r="AC226" s="97">
        <f t="shared" si="564"/>
        <v>0</v>
      </c>
      <c r="AD226" s="97">
        <f t="shared" si="565"/>
        <v>0</v>
      </c>
      <c r="AE226" s="2">
        <v>0</v>
      </c>
      <c r="AF226" s="97">
        <f t="shared" si="566"/>
        <v>0</v>
      </c>
      <c r="AG226" s="97">
        <f t="shared" si="567"/>
        <v>0</v>
      </c>
      <c r="AH226" s="2">
        <v>0</v>
      </c>
      <c r="AI226" s="2"/>
      <c r="AJ226" s="2"/>
      <c r="AK226" s="4">
        <v>0</v>
      </c>
      <c r="AM226" s="4">
        <f t="shared" si="484"/>
        <v>0</v>
      </c>
      <c r="AN226" s="96">
        <f t="shared" si="570"/>
        <v>0</v>
      </c>
      <c r="AO226" s="96">
        <f t="shared" si="571"/>
        <v>0</v>
      </c>
      <c r="AP226" t="s">
        <v>325</v>
      </c>
      <c r="AQ226"/>
      <c r="AR226" s="18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</row>
    <row r="227" spans="1:80" x14ac:dyDescent="0.25">
      <c r="A227" s="20">
        <v>1452</v>
      </c>
      <c r="B227" t="s">
        <v>264</v>
      </c>
      <c r="C227" t="s">
        <v>2</v>
      </c>
      <c r="D227" t="s">
        <v>200</v>
      </c>
      <c r="E227" t="s">
        <v>353</v>
      </c>
      <c r="F227" s="2">
        <v>2216242000</v>
      </c>
      <c r="G227" s="2">
        <v>0</v>
      </c>
      <c r="H227" s="2">
        <v>2216242000</v>
      </c>
      <c r="I227" s="2">
        <v>5743464</v>
      </c>
      <c r="J227" s="2">
        <v>0</v>
      </c>
      <c r="K227" s="2">
        <v>5743464</v>
      </c>
      <c r="L227" s="2">
        <v>4856967.2</v>
      </c>
      <c r="M227" s="2">
        <v>0</v>
      </c>
      <c r="N227" s="92">
        <f t="shared" si="478"/>
        <v>0</v>
      </c>
      <c r="O227" s="92">
        <f t="shared" si="479"/>
        <v>0</v>
      </c>
      <c r="P227" s="2">
        <v>4856967.2</v>
      </c>
      <c r="Q227" s="92">
        <f t="shared" si="480"/>
        <v>4856967.2</v>
      </c>
      <c r="R227" s="92">
        <f t="shared" si="481"/>
        <v>0</v>
      </c>
      <c r="S227" s="15">
        <v>0</v>
      </c>
      <c r="T227" s="2">
        <v>0</v>
      </c>
      <c r="U227" s="92">
        <f t="shared" si="482"/>
        <v>0</v>
      </c>
      <c r="V227" s="92">
        <f t="shared" si="483"/>
        <v>0</v>
      </c>
      <c r="W227" s="13">
        <v>0</v>
      </c>
      <c r="X227" s="93">
        <f t="shared" ref="X227" si="573">IF(L227&lt;15000000,0%,IF(AND(15000000&lt;=L227,L227&lt;30000000),10%,IF(AND(30000000&lt;=L227,L227&lt;60000000),15%,IF(AND(60000000&lt;=L227,L227&lt;100000000),20%,25%))))</f>
        <v>0</v>
      </c>
      <c r="Y227" s="92">
        <f t="shared" ref="Y227" si="574">+X227-W227</f>
        <v>0</v>
      </c>
      <c r="Z227" s="92">
        <f t="shared" ref="Z227" si="575">IF(L227&lt;150000000,P227,IF(AND(L227&gt;150000000,P227&gt;150000000),150000000,P227))*X227</f>
        <v>0</v>
      </c>
      <c r="AA227" s="15">
        <v>0</v>
      </c>
      <c r="AB227" s="94">
        <f t="shared" ref="AB227:AB228" si="576">IF(L227&lt;150000000,0%,IF(AND(150000000&lt;=L227,L227&lt;230000000),40%,IF(AND(230000000&lt;=L227,L227&lt;300000000),45%,50%)))</f>
        <v>0</v>
      </c>
      <c r="AC227" s="92">
        <f t="shared" ref="AC227:AC228" si="577">+AB227-AA227</f>
        <v>0</v>
      </c>
      <c r="AD227" s="92">
        <f t="shared" ref="AD227:AD228" si="578">IF(P227-150000000&lt;0,0,(P227-150000000))*AB227</f>
        <v>0</v>
      </c>
      <c r="AE227" s="2">
        <v>0</v>
      </c>
      <c r="AF227" s="92">
        <f t="shared" ref="AF227:AF228" si="579">+AD227+Z227</f>
        <v>0</v>
      </c>
      <c r="AG227" s="92">
        <f t="shared" ref="AG227:AG228" si="580">+AF227-AE227</f>
        <v>0</v>
      </c>
      <c r="AH227" s="2">
        <v>0</v>
      </c>
      <c r="AI227" s="95">
        <f t="shared" ref="AI227" si="581">IF(L227&lt;15000000,0,IF(AND(15000000&lt;=L227,L227&lt;20000000),1000000,IF(AND(20000000&lt;=L227,L227&lt;30000000),2000000,IF(AND(30000000&lt;=L227,L227&lt;60000000),3000000,IF(AND(60000000&lt;=L227,L227&lt;100000000),4000000,IF(AND(100000000&lt;=L227,L227&lt;150000000),5000000,IF(AND(150000000&lt;=L227,L227&lt;230000000),6000000,7000000)))))))</f>
        <v>0</v>
      </c>
      <c r="AJ227" s="95">
        <f t="shared" ref="AJ227" si="582">+AI227-AH227</f>
        <v>0</v>
      </c>
      <c r="AK227" s="4">
        <v>0</v>
      </c>
      <c r="AM227" s="4">
        <f t="shared" si="484"/>
        <v>0</v>
      </c>
      <c r="AN227" s="96">
        <f t="shared" ref="AN227:AN228" si="583">SUM(AL227,AI227,AF227,U227)</f>
        <v>0</v>
      </c>
      <c r="AO227" s="96">
        <f t="shared" ref="AO227:AO228" si="584">+AN227-AM227</f>
        <v>0</v>
      </c>
      <c r="AP227" t="s">
        <v>184</v>
      </c>
      <c r="AQ227"/>
      <c r="AR227" s="18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</row>
    <row r="228" spans="1:80" x14ac:dyDescent="0.25">
      <c r="A228" s="20">
        <v>1455</v>
      </c>
      <c r="B228" t="s">
        <v>263</v>
      </c>
      <c r="C228" t="s">
        <v>2</v>
      </c>
      <c r="D228" t="s">
        <v>538</v>
      </c>
      <c r="E228" t="s">
        <v>354</v>
      </c>
      <c r="F228" s="2">
        <v>14634656000</v>
      </c>
      <c r="G228" s="2">
        <v>0</v>
      </c>
      <c r="H228" s="2">
        <v>14634656000</v>
      </c>
      <c r="I228" s="2">
        <v>29668035</v>
      </c>
      <c r="J228" s="2">
        <v>0</v>
      </c>
      <c r="K228" s="2">
        <v>29668035</v>
      </c>
      <c r="L228" s="2">
        <v>23814172.600000001</v>
      </c>
      <c r="M228" s="2">
        <v>0</v>
      </c>
      <c r="N228" s="92">
        <f t="shared" si="478"/>
        <v>0</v>
      </c>
      <c r="O228" s="92">
        <f t="shared" si="479"/>
        <v>0</v>
      </c>
      <c r="P228" s="2">
        <v>23814172.600000001</v>
      </c>
      <c r="Q228" s="92">
        <f t="shared" si="480"/>
        <v>23814172.600000001</v>
      </c>
      <c r="R228" s="92">
        <f t="shared" si="481"/>
        <v>0</v>
      </c>
      <c r="S228" s="15">
        <v>0.1</v>
      </c>
      <c r="T228" s="2">
        <v>0</v>
      </c>
      <c r="U228" s="92">
        <f t="shared" si="482"/>
        <v>0</v>
      </c>
      <c r="V228" s="92">
        <f t="shared" si="483"/>
        <v>0</v>
      </c>
      <c r="W228" s="13">
        <v>0.3</v>
      </c>
      <c r="X228" s="13"/>
      <c r="Y228" s="13"/>
      <c r="Z228" s="97">
        <f>IF(L228&lt;150000000,P228,IF(AND(L228&gt;150000000,P228&gt;150000000),150000000,P228))*30%</f>
        <v>7144251.7800000003</v>
      </c>
      <c r="AA228" s="15">
        <v>0</v>
      </c>
      <c r="AB228" s="98">
        <f t="shared" si="576"/>
        <v>0</v>
      </c>
      <c r="AC228" s="97">
        <f t="shared" si="577"/>
        <v>0</v>
      </c>
      <c r="AD228" s="97">
        <f t="shared" si="578"/>
        <v>0</v>
      </c>
      <c r="AE228" s="2">
        <v>7144251.7800000003</v>
      </c>
      <c r="AF228" s="97">
        <f t="shared" si="579"/>
        <v>7144251.7800000003</v>
      </c>
      <c r="AG228" s="97">
        <f t="shared" si="580"/>
        <v>0</v>
      </c>
      <c r="AH228" s="2">
        <v>0</v>
      </c>
      <c r="AI228" s="2"/>
      <c r="AJ228" s="2"/>
      <c r="AK228" s="4">
        <v>7144251.7800000003</v>
      </c>
      <c r="AM228" s="4">
        <f t="shared" si="484"/>
        <v>7144251.7800000003</v>
      </c>
      <c r="AN228" s="96">
        <f t="shared" si="583"/>
        <v>7144251.7800000003</v>
      </c>
      <c r="AO228" s="96">
        <f t="shared" si="584"/>
        <v>0</v>
      </c>
      <c r="AP228" t="s">
        <v>179</v>
      </c>
      <c r="AQ228"/>
      <c r="AR228" s="1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</row>
    <row r="229" spans="1:80" x14ac:dyDescent="0.25">
      <c r="A229" s="20">
        <v>1456</v>
      </c>
      <c r="B229" t="s">
        <v>264</v>
      </c>
      <c r="C229" t="s">
        <v>9</v>
      </c>
      <c r="D229" t="s">
        <v>15</v>
      </c>
      <c r="E229" t="s">
        <v>355</v>
      </c>
      <c r="F229" s="2">
        <v>11199077000</v>
      </c>
      <c r="G229" s="2">
        <v>0</v>
      </c>
      <c r="H229" s="2">
        <v>11199077000</v>
      </c>
      <c r="I229" s="2">
        <v>27126452</v>
      </c>
      <c r="J229" s="2">
        <v>0</v>
      </c>
      <c r="K229" s="2">
        <v>27126452</v>
      </c>
      <c r="L229" s="2">
        <v>22646821.199999999</v>
      </c>
      <c r="M229" s="2">
        <v>0</v>
      </c>
      <c r="N229" s="92">
        <f t="shared" si="478"/>
        <v>0</v>
      </c>
      <c r="O229" s="92">
        <f t="shared" si="479"/>
        <v>0</v>
      </c>
      <c r="P229" s="2">
        <v>22646821.199999999</v>
      </c>
      <c r="Q229" s="92">
        <f t="shared" si="480"/>
        <v>22646821.199999999</v>
      </c>
      <c r="R229" s="92">
        <f t="shared" si="481"/>
        <v>0</v>
      </c>
      <c r="S229" s="15">
        <v>0.1</v>
      </c>
      <c r="T229" s="2">
        <v>0</v>
      </c>
      <c r="U229" s="92">
        <f t="shared" si="482"/>
        <v>0</v>
      </c>
      <c r="V229" s="92">
        <f t="shared" si="483"/>
        <v>0</v>
      </c>
      <c r="W229" s="13">
        <v>0.1</v>
      </c>
      <c r="X229" s="93">
        <f t="shared" ref="X229" si="585">IF(L229&lt;15000000,0%,IF(AND(15000000&lt;=L229,L229&lt;30000000),10%,IF(AND(30000000&lt;=L229,L229&lt;60000000),15%,IF(AND(60000000&lt;=L229,L229&lt;100000000),20%,25%))))</f>
        <v>0.1</v>
      </c>
      <c r="Y229" s="92">
        <f t="shared" ref="Y229" si="586">+X229-W229</f>
        <v>0</v>
      </c>
      <c r="Z229" s="92">
        <f t="shared" ref="Z229" si="587">IF(L229&lt;150000000,P229,IF(AND(L229&gt;150000000,P229&gt;150000000),150000000,P229))*X229</f>
        <v>2264682.12</v>
      </c>
      <c r="AA229" s="15">
        <v>0</v>
      </c>
      <c r="AB229" s="94">
        <f t="shared" ref="AB229:AB231" si="588">IF(L229&lt;150000000,0%,IF(AND(150000000&lt;=L229,L229&lt;230000000),40%,IF(AND(230000000&lt;=L229,L229&lt;300000000),45%,50%)))</f>
        <v>0</v>
      </c>
      <c r="AC229" s="92">
        <f t="shared" ref="AC229:AC231" si="589">+AB229-AA229</f>
        <v>0</v>
      </c>
      <c r="AD229" s="92">
        <f t="shared" ref="AD229:AD231" si="590">IF(P229-150000000&lt;0,0,(P229-150000000))*AB229</f>
        <v>0</v>
      </c>
      <c r="AE229" s="2">
        <v>2264682.12</v>
      </c>
      <c r="AF229" s="92">
        <f t="shared" ref="AF229:AF231" si="591">+AD229+Z229</f>
        <v>2264682.12</v>
      </c>
      <c r="AG229" s="92">
        <f t="shared" ref="AG229:AG231" si="592">+AF229-AE229</f>
        <v>0</v>
      </c>
      <c r="AH229" s="2">
        <v>2000000</v>
      </c>
      <c r="AI229" s="95">
        <f t="shared" ref="AI229" si="593">IF(L229&lt;15000000,0,IF(AND(15000000&lt;=L229,L229&lt;20000000),1000000,IF(AND(20000000&lt;=L229,L229&lt;30000000),2000000,IF(AND(30000000&lt;=L229,L229&lt;60000000),3000000,IF(AND(60000000&lt;=L229,L229&lt;100000000),4000000,IF(AND(100000000&lt;=L229,L229&lt;150000000),5000000,IF(AND(150000000&lt;=L229,L229&lt;230000000),6000000,7000000)))))))</f>
        <v>2000000</v>
      </c>
      <c r="AJ229" s="95">
        <f t="shared" ref="AJ229" si="594">+AI229-AH229</f>
        <v>0</v>
      </c>
      <c r="AK229" s="4">
        <v>4264682.12</v>
      </c>
      <c r="AM229" s="4">
        <f t="shared" si="484"/>
        <v>4264682.12</v>
      </c>
      <c r="AN229" s="96">
        <f t="shared" ref="AN229:AN231" si="595">SUM(AL229,AI229,AF229,U229)</f>
        <v>4264682.12</v>
      </c>
      <c r="AO229" s="96">
        <f t="shared" ref="AO229:AO231" si="596">+AN229-AM229</f>
        <v>0</v>
      </c>
      <c r="AP229" t="s">
        <v>17</v>
      </c>
      <c r="AQ229"/>
      <c r="AR229" s="18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</row>
    <row r="230" spans="1:80" x14ac:dyDescent="0.25">
      <c r="A230" s="20">
        <v>1460</v>
      </c>
      <c r="B230" t="s">
        <v>263</v>
      </c>
      <c r="C230" t="s">
        <v>9</v>
      </c>
      <c r="D230" t="s">
        <v>367</v>
      </c>
      <c r="E230" t="s">
        <v>356</v>
      </c>
      <c r="F230" s="2">
        <v>25487661000</v>
      </c>
      <c r="G230" s="2">
        <v>0</v>
      </c>
      <c r="H230" s="2">
        <v>25487661000</v>
      </c>
      <c r="I230" s="2">
        <v>43771545</v>
      </c>
      <c r="J230" s="2">
        <v>0</v>
      </c>
      <c r="K230" s="2">
        <v>43771545</v>
      </c>
      <c r="L230" s="2">
        <v>33576480.600000001</v>
      </c>
      <c r="M230" s="2">
        <v>0</v>
      </c>
      <c r="N230" s="92">
        <f t="shared" si="478"/>
        <v>0</v>
      </c>
      <c r="O230" s="92">
        <f t="shared" si="479"/>
        <v>0</v>
      </c>
      <c r="P230" s="2">
        <v>33576480.600000001</v>
      </c>
      <c r="Q230" s="92">
        <f t="shared" si="480"/>
        <v>33576480.600000001</v>
      </c>
      <c r="R230" s="92">
        <f t="shared" si="481"/>
        <v>0</v>
      </c>
      <c r="S230" s="15">
        <v>0.1</v>
      </c>
      <c r="T230" s="2">
        <v>0</v>
      </c>
      <c r="U230" s="92">
        <f t="shared" si="482"/>
        <v>0</v>
      </c>
      <c r="V230" s="92">
        <f t="shared" si="483"/>
        <v>0</v>
      </c>
      <c r="W230" s="13">
        <v>0.3</v>
      </c>
      <c r="X230" s="13"/>
      <c r="Y230" s="13"/>
      <c r="Z230" s="97">
        <f t="shared" ref="Z230:Z231" si="597">IF(L230&lt;150000000,P230,IF(AND(L230&gt;150000000,P230&gt;150000000),150000000,P230))*30%</f>
        <v>10072944.18</v>
      </c>
      <c r="AA230" s="15">
        <v>0</v>
      </c>
      <c r="AB230" s="98">
        <f t="shared" si="588"/>
        <v>0</v>
      </c>
      <c r="AC230" s="97">
        <f t="shared" si="589"/>
        <v>0</v>
      </c>
      <c r="AD230" s="97">
        <f t="shared" si="590"/>
        <v>0</v>
      </c>
      <c r="AE230" s="2">
        <v>10072944.18</v>
      </c>
      <c r="AF230" s="97">
        <f t="shared" si="591"/>
        <v>10072944.18</v>
      </c>
      <c r="AG230" s="97">
        <f t="shared" si="592"/>
        <v>0</v>
      </c>
      <c r="AH230" s="2">
        <v>0</v>
      </c>
      <c r="AI230" s="2"/>
      <c r="AJ230" s="2"/>
      <c r="AK230" s="4">
        <v>10072944.18</v>
      </c>
      <c r="AM230" s="4">
        <f t="shared" si="484"/>
        <v>10072944.18</v>
      </c>
      <c r="AN230" s="96">
        <f t="shared" si="595"/>
        <v>10072944.18</v>
      </c>
      <c r="AO230" s="96">
        <f t="shared" si="596"/>
        <v>0</v>
      </c>
      <c r="AP230" t="s">
        <v>62</v>
      </c>
      <c r="AQ230"/>
      <c r="AR230" s="18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</row>
    <row r="231" spans="1:80" x14ac:dyDescent="0.25">
      <c r="A231" s="20">
        <v>1462</v>
      </c>
      <c r="B231" t="s">
        <v>263</v>
      </c>
      <c r="C231" t="s">
        <v>9</v>
      </c>
      <c r="D231" t="s">
        <v>27</v>
      </c>
      <c r="E231" t="s">
        <v>357</v>
      </c>
      <c r="F231" s="2">
        <v>2782240000</v>
      </c>
      <c r="G231" s="2">
        <v>0</v>
      </c>
      <c r="H231" s="2">
        <v>2782240000</v>
      </c>
      <c r="I231" s="2">
        <v>8577676</v>
      </c>
      <c r="J231" s="2">
        <v>0</v>
      </c>
      <c r="K231" s="2">
        <v>8577676</v>
      </c>
      <c r="L231" s="2">
        <v>7464780</v>
      </c>
      <c r="M231" s="2">
        <v>0</v>
      </c>
      <c r="N231" s="92">
        <f t="shared" si="478"/>
        <v>0</v>
      </c>
      <c r="O231" s="92">
        <f t="shared" si="479"/>
        <v>0</v>
      </c>
      <c r="P231" s="2">
        <v>7464780</v>
      </c>
      <c r="Q231" s="92">
        <f t="shared" si="480"/>
        <v>7464780</v>
      </c>
      <c r="R231" s="92">
        <f t="shared" si="481"/>
        <v>0</v>
      </c>
      <c r="S231" s="15">
        <v>0.1</v>
      </c>
      <c r="T231" s="2">
        <v>0</v>
      </c>
      <c r="U231" s="92">
        <f t="shared" si="482"/>
        <v>0</v>
      </c>
      <c r="V231" s="92">
        <f t="shared" si="483"/>
        <v>0</v>
      </c>
      <c r="W231" s="13">
        <v>0.3</v>
      </c>
      <c r="X231" s="13"/>
      <c r="Y231" s="13"/>
      <c r="Z231" s="97">
        <f t="shared" si="597"/>
        <v>2239434</v>
      </c>
      <c r="AA231" s="15">
        <v>0</v>
      </c>
      <c r="AB231" s="98">
        <f t="shared" si="588"/>
        <v>0</v>
      </c>
      <c r="AC231" s="97">
        <f t="shared" si="589"/>
        <v>0</v>
      </c>
      <c r="AD231" s="97">
        <f t="shared" si="590"/>
        <v>0</v>
      </c>
      <c r="AE231" s="2">
        <v>2239434</v>
      </c>
      <c r="AF231" s="97">
        <f t="shared" si="591"/>
        <v>2239434</v>
      </c>
      <c r="AG231" s="97">
        <f t="shared" si="592"/>
        <v>0</v>
      </c>
      <c r="AH231" s="2">
        <v>0</v>
      </c>
      <c r="AI231" s="2"/>
      <c r="AJ231" s="2"/>
      <c r="AK231" s="4">
        <v>2239434</v>
      </c>
      <c r="AM231" s="4">
        <f t="shared" si="484"/>
        <v>2239434</v>
      </c>
      <c r="AN231" s="96">
        <f t="shared" si="595"/>
        <v>2239434</v>
      </c>
      <c r="AO231" s="96">
        <f t="shared" si="596"/>
        <v>0</v>
      </c>
      <c r="AP231" t="s">
        <v>32</v>
      </c>
      <c r="AQ231"/>
      <c r="AR231" s="18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</row>
    <row r="232" spans="1:80" x14ac:dyDescent="0.25">
      <c r="A232" s="20">
        <v>1466</v>
      </c>
      <c r="B232" t="s">
        <v>264</v>
      </c>
      <c r="C232" t="s">
        <v>2</v>
      </c>
      <c r="D232" t="s">
        <v>283</v>
      </c>
      <c r="E232" t="s">
        <v>358</v>
      </c>
      <c r="F232" s="2">
        <v>264611000</v>
      </c>
      <c r="G232" s="2">
        <v>0</v>
      </c>
      <c r="H232" s="2">
        <v>264611000</v>
      </c>
      <c r="I232" s="2">
        <v>841789</v>
      </c>
      <c r="J232" s="2">
        <v>0</v>
      </c>
      <c r="K232" s="2">
        <v>841789</v>
      </c>
      <c r="L232" s="2">
        <v>735944.6</v>
      </c>
      <c r="M232" s="2">
        <v>0</v>
      </c>
      <c r="N232" s="92">
        <f t="shared" si="478"/>
        <v>0</v>
      </c>
      <c r="O232" s="92">
        <f t="shared" si="479"/>
        <v>0</v>
      </c>
      <c r="P232" s="2">
        <v>735944.6</v>
      </c>
      <c r="Q232" s="92">
        <f t="shared" si="480"/>
        <v>735944.6</v>
      </c>
      <c r="R232" s="92">
        <f t="shared" si="481"/>
        <v>0</v>
      </c>
      <c r="S232" s="15">
        <v>0</v>
      </c>
      <c r="T232" s="2">
        <v>0</v>
      </c>
      <c r="U232" s="92">
        <f t="shared" si="482"/>
        <v>0</v>
      </c>
      <c r="V232" s="92">
        <f t="shared" si="483"/>
        <v>0</v>
      </c>
      <c r="W232" s="13">
        <v>0</v>
      </c>
      <c r="X232" s="93">
        <f t="shared" ref="X232" si="598">IF(L232&lt;15000000,0%,IF(AND(15000000&lt;=L232,L232&lt;30000000),10%,IF(AND(30000000&lt;=L232,L232&lt;60000000),15%,IF(AND(60000000&lt;=L232,L232&lt;100000000),20%,25%))))</f>
        <v>0</v>
      </c>
      <c r="Y232" s="92">
        <f t="shared" ref="Y232" si="599">+X232-W232</f>
        <v>0</v>
      </c>
      <c r="Z232" s="92">
        <f t="shared" ref="Z232" si="600">IF(L232&lt;150000000,P232,IF(AND(L232&gt;150000000,P232&gt;150000000),150000000,P232))*X232</f>
        <v>0</v>
      </c>
      <c r="AA232" s="15">
        <v>0</v>
      </c>
      <c r="AB232" s="94">
        <f t="shared" ref="AB232:AB234" si="601">IF(L232&lt;150000000,0%,IF(AND(150000000&lt;=L232,L232&lt;230000000),40%,IF(AND(230000000&lt;=L232,L232&lt;300000000),45%,50%)))</f>
        <v>0</v>
      </c>
      <c r="AC232" s="92">
        <f t="shared" ref="AC232:AC234" si="602">+AB232-AA232</f>
        <v>0</v>
      </c>
      <c r="AD232" s="92">
        <f t="shared" ref="AD232:AD234" si="603">IF(P232-150000000&lt;0,0,(P232-150000000))*AB232</f>
        <v>0</v>
      </c>
      <c r="AE232" s="2">
        <v>0</v>
      </c>
      <c r="AF232" s="92">
        <f t="shared" ref="AF232:AF234" si="604">+AD232+Z232</f>
        <v>0</v>
      </c>
      <c r="AG232" s="92">
        <f t="shared" ref="AG232:AG234" si="605">+AF232-AE232</f>
        <v>0</v>
      </c>
      <c r="AH232" s="2">
        <v>0</v>
      </c>
      <c r="AI232" s="95">
        <f t="shared" ref="AI232" si="606">IF(L232&lt;15000000,0,IF(AND(15000000&lt;=L232,L232&lt;20000000),1000000,IF(AND(20000000&lt;=L232,L232&lt;30000000),2000000,IF(AND(30000000&lt;=L232,L232&lt;60000000),3000000,IF(AND(60000000&lt;=L232,L232&lt;100000000),4000000,IF(AND(100000000&lt;=L232,L232&lt;150000000),5000000,IF(AND(150000000&lt;=L232,L232&lt;230000000),6000000,7000000)))))))</f>
        <v>0</v>
      </c>
      <c r="AJ232" s="95">
        <f t="shared" ref="AJ232" si="607">+AI232-AH232</f>
        <v>0</v>
      </c>
      <c r="AK232" s="4">
        <v>0</v>
      </c>
      <c r="AM232" s="4">
        <f t="shared" si="484"/>
        <v>0</v>
      </c>
      <c r="AN232" s="96">
        <f t="shared" ref="AN232:AN234" si="608">SUM(AL232,AI232,AF232,U232)</f>
        <v>0</v>
      </c>
      <c r="AO232" s="96">
        <f t="shared" ref="AO232:AO234" si="609">+AN232-AM232</f>
        <v>0</v>
      </c>
      <c r="AP232" t="s">
        <v>43</v>
      </c>
      <c r="AQ232"/>
      <c r="AR232" s="18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</row>
    <row r="233" spans="1:80" x14ac:dyDescent="0.25">
      <c r="A233" s="20">
        <v>1475</v>
      </c>
      <c r="B233" t="s">
        <v>263</v>
      </c>
      <c r="C233" t="s">
        <v>2</v>
      </c>
      <c r="D233" t="s">
        <v>317</v>
      </c>
      <c r="E233" t="s">
        <v>360</v>
      </c>
      <c r="F233" s="2">
        <v>297642000</v>
      </c>
      <c r="G233" s="2">
        <v>0</v>
      </c>
      <c r="H233" s="2">
        <v>297642000</v>
      </c>
      <c r="I233" s="2">
        <v>985845</v>
      </c>
      <c r="J233" s="2">
        <v>0</v>
      </c>
      <c r="K233" s="2">
        <v>985845</v>
      </c>
      <c r="L233" s="2">
        <v>866788.2</v>
      </c>
      <c r="M233" s="2">
        <v>0</v>
      </c>
      <c r="N233" s="92">
        <f t="shared" si="478"/>
        <v>0</v>
      </c>
      <c r="O233" s="92">
        <f t="shared" si="479"/>
        <v>0</v>
      </c>
      <c r="P233" s="2">
        <v>866788.2</v>
      </c>
      <c r="Q233" s="92">
        <f t="shared" si="480"/>
        <v>866788.2</v>
      </c>
      <c r="R233" s="92">
        <f t="shared" si="481"/>
        <v>0</v>
      </c>
      <c r="S233" s="15">
        <v>0.1</v>
      </c>
      <c r="T233" s="2">
        <v>0</v>
      </c>
      <c r="U233" s="92">
        <f t="shared" si="482"/>
        <v>0</v>
      </c>
      <c r="V233" s="92">
        <f t="shared" si="483"/>
        <v>0</v>
      </c>
      <c r="W233" s="13">
        <v>0.3</v>
      </c>
      <c r="X233" s="13"/>
      <c r="Y233" s="13"/>
      <c r="Z233" s="97">
        <f t="shared" ref="Z233:Z234" si="610">IF(L233&lt;150000000,P233,IF(AND(L233&gt;150000000,P233&gt;150000000),150000000,P233))*30%</f>
        <v>260036.45999999996</v>
      </c>
      <c r="AA233" s="15">
        <v>0</v>
      </c>
      <c r="AB233" s="98">
        <f t="shared" si="601"/>
        <v>0</v>
      </c>
      <c r="AC233" s="97">
        <f t="shared" si="602"/>
        <v>0</v>
      </c>
      <c r="AD233" s="97">
        <f t="shared" si="603"/>
        <v>0</v>
      </c>
      <c r="AE233" s="2">
        <v>260036.46</v>
      </c>
      <c r="AF233" s="97">
        <f t="shared" si="604"/>
        <v>260036.45999999996</v>
      </c>
      <c r="AG233" s="97">
        <f t="shared" si="605"/>
        <v>0</v>
      </c>
      <c r="AH233" s="2">
        <v>0</v>
      </c>
      <c r="AI233" s="2"/>
      <c r="AJ233" s="2"/>
      <c r="AK233" s="4">
        <v>260036.46</v>
      </c>
      <c r="AM233" s="4">
        <f t="shared" si="484"/>
        <v>260036.46</v>
      </c>
      <c r="AN233" s="96">
        <f t="shared" si="608"/>
        <v>260036.45999999996</v>
      </c>
      <c r="AO233" s="96">
        <f t="shared" si="609"/>
        <v>0</v>
      </c>
      <c r="AP233" t="s">
        <v>326</v>
      </c>
      <c r="AQ233"/>
      <c r="AR233" s="18"/>
      <c r="AV233"/>
      <c r="AW233"/>
      <c r="AX233"/>
      <c r="AY233"/>
    </row>
    <row r="234" spans="1:80" x14ac:dyDescent="0.25">
      <c r="A234" s="20">
        <v>1478</v>
      </c>
      <c r="B234" t="s">
        <v>263</v>
      </c>
      <c r="C234" t="s">
        <v>2</v>
      </c>
      <c r="D234" t="s">
        <v>283</v>
      </c>
      <c r="E234" t="s">
        <v>361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92">
        <f t="shared" si="478"/>
        <v>0</v>
      </c>
      <c r="O234" s="92">
        <f t="shared" si="479"/>
        <v>0</v>
      </c>
      <c r="P234" s="2">
        <v>0</v>
      </c>
      <c r="Q234" s="92">
        <f t="shared" si="480"/>
        <v>0</v>
      </c>
      <c r="R234" s="92">
        <f t="shared" si="481"/>
        <v>0</v>
      </c>
      <c r="S234" s="15">
        <v>0.1</v>
      </c>
      <c r="T234" s="2">
        <v>0</v>
      </c>
      <c r="U234" s="92">
        <f t="shared" si="482"/>
        <v>0</v>
      </c>
      <c r="V234" s="92">
        <f t="shared" si="483"/>
        <v>0</v>
      </c>
      <c r="W234" s="13">
        <v>0.3</v>
      </c>
      <c r="X234" s="13"/>
      <c r="Y234" s="13"/>
      <c r="Z234" s="97">
        <f t="shared" si="610"/>
        <v>0</v>
      </c>
      <c r="AA234" s="15">
        <v>0</v>
      </c>
      <c r="AB234" s="98">
        <f t="shared" si="601"/>
        <v>0</v>
      </c>
      <c r="AC234" s="97">
        <f t="shared" si="602"/>
        <v>0</v>
      </c>
      <c r="AD234" s="97">
        <f t="shared" si="603"/>
        <v>0</v>
      </c>
      <c r="AE234" s="2">
        <v>0</v>
      </c>
      <c r="AF234" s="97">
        <f t="shared" si="604"/>
        <v>0</v>
      </c>
      <c r="AG234" s="97">
        <f t="shared" si="605"/>
        <v>0</v>
      </c>
      <c r="AH234" s="2">
        <v>0</v>
      </c>
      <c r="AI234" s="2"/>
      <c r="AJ234" s="2"/>
      <c r="AK234" s="4">
        <v>0</v>
      </c>
      <c r="AM234" s="4">
        <f t="shared" si="484"/>
        <v>0</v>
      </c>
      <c r="AN234" s="96">
        <f t="shared" si="608"/>
        <v>0</v>
      </c>
      <c r="AO234" s="96">
        <f t="shared" si="609"/>
        <v>0</v>
      </c>
      <c r="AP234" t="s">
        <v>95</v>
      </c>
      <c r="AQ234"/>
      <c r="AR234" s="18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</row>
    <row r="235" spans="1:80" x14ac:dyDescent="0.25">
      <c r="A235" s="20">
        <v>1481</v>
      </c>
      <c r="B235" t="s">
        <v>264</v>
      </c>
      <c r="C235" t="s">
        <v>2</v>
      </c>
      <c r="D235" t="s">
        <v>8</v>
      </c>
      <c r="E235" t="s">
        <v>362</v>
      </c>
      <c r="F235" s="2">
        <v>3541244000</v>
      </c>
      <c r="G235" s="2">
        <v>0</v>
      </c>
      <c r="H235" s="2">
        <v>3541244000</v>
      </c>
      <c r="I235" s="2">
        <v>7945307</v>
      </c>
      <c r="J235" s="2">
        <v>0</v>
      </c>
      <c r="K235" s="2">
        <v>7945307</v>
      </c>
      <c r="L235" s="2">
        <v>6528809.4000000004</v>
      </c>
      <c r="M235" s="2">
        <v>0</v>
      </c>
      <c r="N235" s="92">
        <f t="shared" si="478"/>
        <v>0</v>
      </c>
      <c r="O235" s="92">
        <f t="shared" si="479"/>
        <v>0</v>
      </c>
      <c r="P235" s="2">
        <v>6528809.4000000004</v>
      </c>
      <c r="Q235" s="92">
        <f t="shared" si="480"/>
        <v>6528809.4000000004</v>
      </c>
      <c r="R235" s="92">
        <f t="shared" si="481"/>
        <v>0</v>
      </c>
      <c r="S235" s="15">
        <v>0</v>
      </c>
      <c r="T235" s="2">
        <v>0</v>
      </c>
      <c r="U235" s="92">
        <f t="shared" si="482"/>
        <v>0</v>
      </c>
      <c r="V235" s="92">
        <f t="shared" si="483"/>
        <v>0</v>
      </c>
      <c r="W235" s="13">
        <v>0</v>
      </c>
      <c r="X235" s="93">
        <f t="shared" ref="X235:X236" si="611">IF(L235&lt;15000000,0%,IF(AND(15000000&lt;=L235,L235&lt;30000000),10%,IF(AND(30000000&lt;=L235,L235&lt;60000000),15%,IF(AND(60000000&lt;=L235,L235&lt;100000000),20%,25%))))</f>
        <v>0</v>
      </c>
      <c r="Y235" s="92">
        <f t="shared" ref="Y235:Y236" si="612">+X235-W235</f>
        <v>0</v>
      </c>
      <c r="Z235" s="92">
        <f t="shared" ref="Z235:Z236" si="613">IF(L235&lt;150000000,P235,IF(AND(L235&gt;150000000,P235&gt;150000000),150000000,P235))*X235</f>
        <v>0</v>
      </c>
      <c r="AA235" s="15">
        <v>0</v>
      </c>
      <c r="AB235" s="94">
        <f t="shared" ref="AB235:AB238" si="614">IF(L235&lt;150000000,0%,IF(AND(150000000&lt;=L235,L235&lt;230000000),40%,IF(AND(230000000&lt;=L235,L235&lt;300000000),45%,50%)))</f>
        <v>0</v>
      </c>
      <c r="AC235" s="92">
        <f t="shared" ref="AC235:AC238" si="615">+AB235-AA235</f>
        <v>0</v>
      </c>
      <c r="AD235" s="92">
        <f t="shared" ref="AD235:AD238" si="616">IF(P235-150000000&lt;0,0,(P235-150000000))*AB235</f>
        <v>0</v>
      </c>
      <c r="AE235" s="2">
        <v>0</v>
      </c>
      <c r="AF235" s="92">
        <f t="shared" ref="AF235:AF238" si="617">+AD235+Z235</f>
        <v>0</v>
      </c>
      <c r="AG235" s="92">
        <f t="shared" ref="AG235:AG238" si="618">+AF235-AE235</f>
        <v>0</v>
      </c>
      <c r="AH235" s="2">
        <v>0</v>
      </c>
      <c r="AI235" s="95">
        <f t="shared" ref="AI235:AI236" si="619">IF(L235&lt;15000000,0,IF(AND(15000000&lt;=L235,L235&lt;20000000),1000000,IF(AND(20000000&lt;=L235,L235&lt;30000000),2000000,IF(AND(30000000&lt;=L235,L235&lt;60000000),3000000,IF(AND(60000000&lt;=L235,L235&lt;100000000),4000000,IF(AND(100000000&lt;=L235,L235&lt;150000000),5000000,IF(AND(150000000&lt;=L235,L235&lt;230000000),6000000,7000000)))))))</f>
        <v>0</v>
      </c>
      <c r="AJ235" s="95">
        <f t="shared" ref="AJ235:AJ236" si="620">+AI235-AH235</f>
        <v>0</v>
      </c>
      <c r="AK235" s="4">
        <v>0</v>
      </c>
      <c r="AM235" s="4">
        <f t="shared" si="484"/>
        <v>0</v>
      </c>
      <c r="AN235" s="96">
        <f t="shared" ref="AN235:AN238" si="621">SUM(AL235,AI235,AF235,U235)</f>
        <v>0</v>
      </c>
      <c r="AO235" s="96">
        <f t="shared" ref="AO235:AO238" si="622">+AN235-AM235</f>
        <v>0</v>
      </c>
      <c r="AP235" t="s">
        <v>38</v>
      </c>
      <c r="AQ235"/>
      <c r="AR235" s="18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</row>
    <row r="236" spans="1:80" x14ac:dyDescent="0.25">
      <c r="A236" s="20">
        <v>1485</v>
      </c>
      <c r="B236" t="s">
        <v>264</v>
      </c>
      <c r="C236" t="s">
        <v>2</v>
      </c>
      <c r="D236" t="s">
        <v>538</v>
      </c>
      <c r="E236" t="s">
        <v>363</v>
      </c>
      <c r="F236" s="2">
        <v>12253319000</v>
      </c>
      <c r="G236" s="2">
        <v>0</v>
      </c>
      <c r="H236" s="2">
        <v>12253319000</v>
      </c>
      <c r="I236" s="2">
        <v>19914621</v>
      </c>
      <c r="J236" s="2">
        <v>0</v>
      </c>
      <c r="K236" s="2">
        <v>19914621</v>
      </c>
      <c r="L236" s="2">
        <v>15013293.4</v>
      </c>
      <c r="M236" s="2">
        <v>0</v>
      </c>
      <c r="N236" s="92">
        <f t="shared" si="478"/>
        <v>0</v>
      </c>
      <c r="O236" s="92">
        <f t="shared" si="479"/>
        <v>0</v>
      </c>
      <c r="P236" s="2">
        <v>15013293.4</v>
      </c>
      <c r="Q236" s="92">
        <f t="shared" si="480"/>
        <v>15013293.4</v>
      </c>
      <c r="R236" s="92">
        <f t="shared" si="481"/>
        <v>0</v>
      </c>
      <c r="S236" s="15">
        <v>0.1</v>
      </c>
      <c r="T236" s="2">
        <v>0</v>
      </c>
      <c r="U236" s="92">
        <f t="shared" si="482"/>
        <v>0</v>
      </c>
      <c r="V236" s="92">
        <f t="shared" si="483"/>
        <v>0</v>
      </c>
      <c r="W236" s="13">
        <v>0.1</v>
      </c>
      <c r="X236" s="93">
        <f t="shared" si="611"/>
        <v>0.1</v>
      </c>
      <c r="Y236" s="92">
        <f t="shared" si="612"/>
        <v>0</v>
      </c>
      <c r="Z236" s="92">
        <f t="shared" si="613"/>
        <v>1501329.34</v>
      </c>
      <c r="AA236" s="15">
        <v>0</v>
      </c>
      <c r="AB236" s="94">
        <f t="shared" si="614"/>
        <v>0</v>
      </c>
      <c r="AC236" s="92">
        <f t="shared" si="615"/>
        <v>0</v>
      </c>
      <c r="AD236" s="92">
        <f t="shared" si="616"/>
        <v>0</v>
      </c>
      <c r="AE236" s="2">
        <v>1501329.34</v>
      </c>
      <c r="AF236" s="92">
        <f t="shared" si="617"/>
        <v>1501329.34</v>
      </c>
      <c r="AG236" s="92">
        <f t="shared" si="618"/>
        <v>0</v>
      </c>
      <c r="AH236" s="2">
        <v>1000000</v>
      </c>
      <c r="AI236" s="95">
        <f t="shared" si="619"/>
        <v>1000000</v>
      </c>
      <c r="AJ236" s="95">
        <f t="shared" si="620"/>
        <v>0</v>
      </c>
      <c r="AK236" s="4">
        <v>2501329.34</v>
      </c>
      <c r="AM236" s="4">
        <f t="shared" si="484"/>
        <v>2501329.34</v>
      </c>
      <c r="AN236" s="96">
        <f t="shared" si="621"/>
        <v>2501329.34</v>
      </c>
      <c r="AO236" s="96">
        <f t="shared" si="622"/>
        <v>0</v>
      </c>
      <c r="AP236" t="s">
        <v>107</v>
      </c>
      <c r="AQ236"/>
      <c r="AR236" s="18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</row>
    <row r="237" spans="1:80" x14ac:dyDescent="0.25">
      <c r="A237" s="20">
        <v>1487</v>
      </c>
      <c r="B237" t="s">
        <v>263</v>
      </c>
      <c r="C237" t="s">
        <v>2</v>
      </c>
      <c r="D237" t="s">
        <v>284</v>
      </c>
      <c r="E237" t="s">
        <v>380</v>
      </c>
      <c r="F237" s="2">
        <v>2247744000</v>
      </c>
      <c r="G237" s="2">
        <v>0</v>
      </c>
      <c r="H237" s="2">
        <v>2247744000</v>
      </c>
      <c r="I237" s="2">
        <v>7060962</v>
      </c>
      <c r="J237" s="2">
        <v>0</v>
      </c>
      <c r="K237" s="2">
        <v>7060962</v>
      </c>
      <c r="L237" s="2">
        <v>6161864.4000000004</v>
      </c>
      <c r="M237" s="2">
        <v>0</v>
      </c>
      <c r="N237" s="92">
        <f t="shared" si="478"/>
        <v>0</v>
      </c>
      <c r="O237" s="92">
        <f t="shared" si="479"/>
        <v>0</v>
      </c>
      <c r="P237" s="2">
        <v>6161864.4000000004</v>
      </c>
      <c r="Q237" s="92">
        <f t="shared" si="480"/>
        <v>6161864.4000000004</v>
      </c>
      <c r="R237" s="92">
        <f t="shared" si="481"/>
        <v>0</v>
      </c>
      <c r="S237" s="15">
        <v>0.1</v>
      </c>
      <c r="T237" s="2">
        <v>0</v>
      </c>
      <c r="U237" s="92">
        <f t="shared" si="482"/>
        <v>0</v>
      </c>
      <c r="V237" s="92">
        <f t="shared" si="483"/>
        <v>0</v>
      </c>
      <c r="W237" s="13">
        <v>0.3</v>
      </c>
      <c r="X237" s="13"/>
      <c r="Y237" s="13"/>
      <c r="Z237" s="97">
        <f t="shared" ref="Z237:Z238" si="623">IF(L237&lt;150000000,P237,IF(AND(L237&gt;150000000,P237&gt;150000000),150000000,P237))*30%</f>
        <v>1848559.32</v>
      </c>
      <c r="AA237" s="15">
        <v>0</v>
      </c>
      <c r="AB237" s="98">
        <f t="shared" si="614"/>
        <v>0</v>
      </c>
      <c r="AC237" s="97">
        <f t="shared" si="615"/>
        <v>0</v>
      </c>
      <c r="AD237" s="97">
        <f t="shared" si="616"/>
        <v>0</v>
      </c>
      <c r="AE237" s="2">
        <v>1848559.32</v>
      </c>
      <c r="AF237" s="97">
        <f t="shared" si="617"/>
        <v>1848559.32</v>
      </c>
      <c r="AG237" s="97">
        <f t="shared" si="618"/>
        <v>0</v>
      </c>
      <c r="AH237" s="2">
        <v>0</v>
      </c>
      <c r="AI237" s="2"/>
      <c r="AJ237" s="2"/>
      <c r="AK237" s="4">
        <v>1848559.32</v>
      </c>
      <c r="AM237" s="4">
        <f t="shared" si="484"/>
        <v>1848559.32</v>
      </c>
      <c r="AN237" s="96">
        <f t="shared" si="621"/>
        <v>1848559.32</v>
      </c>
      <c r="AO237" s="96">
        <f t="shared" si="622"/>
        <v>0</v>
      </c>
      <c r="AP237" t="s">
        <v>87</v>
      </c>
      <c r="AQ237"/>
      <c r="AR237" s="18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</row>
    <row r="238" spans="1:80" x14ac:dyDescent="0.25">
      <c r="A238" s="20">
        <v>1489</v>
      </c>
      <c r="B238" t="s">
        <v>263</v>
      </c>
      <c r="C238" t="s">
        <v>9</v>
      </c>
      <c r="D238" t="s">
        <v>367</v>
      </c>
      <c r="E238" t="s">
        <v>364</v>
      </c>
      <c r="F238" s="2">
        <v>1913529000</v>
      </c>
      <c r="G238" s="2">
        <v>0</v>
      </c>
      <c r="H238" s="2">
        <v>1913529000</v>
      </c>
      <c r="I238" s="2">
        <v>5716803</v>
      </c>
      <c r="J238" s="2">
        <v>0</v>
      </c>
      <c r="K238" s="2">
        <v>5716803</v>
      </c>
      <c r="L238" s="2">
        <v>4951391.4000000004</v>
      </c>
      <c r="M238" s="2">
        <v>0</v>
      </c>
      <c r="N238" s="92">
        <f t="shared" si="478"/>
        <v>0</v>
      </c>
      <c r="O238" s="92">
        <f t="shared" si="479"/>
        <v>0</v>
      </c>
      <c r="P238" s="2">
        <v>4951391.4000000004</v>
      </c>
      <c r="Q238" s="92">
        <f t="shared" si="480"/>
        <v>4951391.4000000004</v>
      </c>
      <c r="R238" s="92">
        <f t="shared" si="481"/>
        <v>0</v>
      </c>
      <c r="S238" s="15">
        <v>0.1</v>
      </c>
      <c r="T238" s="2">
        <v>0</v>
      </c>
      <c r="U238" s="92">
        <f t="shared" si="482"/>
        <v>0</v>
      </c>
      <c r="V238" s="92">
        <f t="shared" si="483"/>
        <v>0</v>
      </c>
      <c r="W238" s="13">
        <v>0.3</v>
      </c>
      <c r="X238" s="13"/>
      <c r="Y238" s="13"/>
      <c r="Z238" s="97">
        <f t="shared" si="623"/>
        <v>1485417.4200000002</v>
      </c>
      <c r="AA238" s="15">
        <v>0</v>
      </c>
      <c r="AB238" s="98">
        <f t="shared" si="614"/>
        <v>0</v>
      </c>
      <c r="AC238" s="97">
        <f t="shared" si="615"/>
        <v>0</v>
      </c>
      <c r="AD238" s="97">
        <f t="shared" si="616"/>
        <v>0</v>
      </c>
      <c r="AE238" s="2">
        <v>1485417.42</v>
      </c>
      <c r="AF238" s="97">
        <f t="shared" si="617"/>
        <v>1485417.4200000002</v>
      </c>
      <c r="AG238" s="97">
        <f t="shared" si="618"/>
        <v>0</v>
      </c>
      <c r="AH238" s="2">
        <v>0</v>
      </c>
      <c r="AI238" s="2"/>
      <c r="AJ238" s="2"/>
      <c r="AK238" s="4">
        <v>1485417.42</v>
      </c>
      <c r="AM238" s="4">
        <f t="shared" si="484"/>
        <v>1485417.42</v>
      </c>
      <c r="AN238" s="96">
        <f t="shared" si="621"/>
        <v>1485417.4200000002</v>
      </c>
      <c r="AO238" s="96">
        <f t="shared" si="622"/>
        <v>0</v>
      </c>
      <c r="AP238" t="s">
        <v>70</v>
      </c>
      <c r="AQ238"/>
      <c r="AR238" s="1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</row>
    <row r="239" spans="1:80" x14ac:dyDescent="0.25">
      <c r="A239" s="20">
        <v>1493</v>
      </c>
      <c r="B239" t="s">
        <v>264</v>
      </c>
      <c r="C239" t="s">
        <v>2</v>
      </c>
      <c r="D239" t="s">
        <v>538</v>
      </c>
      <c r="E239" t="s">
        <v>365</v>
      </c>
      <c r="F239" s="2">
        <v>8013097000</v>
      </c>
      <c r="G239" s="2">
        <v>4871860000</v>
      </c>
      <c r="H239" s="2">
        <v>3141237000</v>
      </c>
      <c r="I239" s="2">
        <v>18679150</v>
      </c>
      <c r="J239" s="2">
        <v>8782235</v>
      </c>
      <c r="K239" s="2">
        <v>9896915</v>
      </c>
      <c r="L239" s="2">
        <v>15473911.199999999</v>
      </c>
      <c r="M239" s="2">
        <v>6833491</v>
      </c>
      <c r="N239" s="92">
        <f t="shared" si="478"/>
        <v>6833491</v>
      </c>
      <c r="O239" s="92">
        <f t="shared" si="479"/>
        <v>0</v>
      </c>
      <c r="P239" s="2">
        <v>8640420.1999999993</v>
      </c>
      <c r="Q239" s="92">
        <f t="shared" si="480"/>
        <v>8640420.1999999993</v>
      </c>
      <c r="R239" s="92">
        <f t="shared" si="481"/>
        <v>0</v>
      </c>
      <c r="S239" s="15">
        <v>0.1</v>
      </c>
      <c r="T239" s="2">
        <v>683349.1</v>
      </c>
      <c r="U239" s="92">
        <f t="shared" si="482"/>
        <v>683349.10000000009</v>
      </c>
      <c r="V239" s="92">
        <f t="shared" si="483"/>
        <v>0</v>
      </c>
      <c r="W239" s="13">
        <v>0.1</v>
      </c>
      <c r="X239" s="93">
        <f t="shared" ref="X239:X240" si="624">IF(L239&lt;15000000,0%,IF(AND(15000000&lt;=L239,L239&lt;30000000),10%,IF(AND(30000000&lt;=L239,L239&lt;60000000),15%,IF(AND(60000000&lt;=L239,L239&lt;100000000),20%,25%))))</f>
        <v>0.1</v>
      </c>
      <c r="Y239" s="92">
        <f t="shared" ref="Y239:Y240" si="625">+X239-W239</f>
        <v>0</v>
      </c>
      <c r="Z239" s="92">
        <f t="shared" ref="Z239:Z240" si="626">IF(L239&lt;150000000,P239,IF(AND(L239&gt;150000000,P239&gt;150000000),150000000,P239))*X239</f>
        <v>864042.02</v>
      </c>
      <c r="AA239" s="15">
        <v>0</v>
      </c>
      <c r="AB239" s="94">
        <f t="shared" ref="AB239:AB250" si="627">IF(L239&lt;150000000,0%,IF(AND(150000000&lt;=L239,L239&lt;230000000),40%,IF(AND(230000000&lt;=L239,L239&lt;300000000),45%,50%)))</f>
        <v>0</v>
      </c>
      <c r="AC239" s="92">
        <f t="shared" ref="AC239:AC250" si="628">+AB239-AA239</f>
        <v>0</v>
      </c>
      <c r="AD239" s="92">
        <f t="shared" ref="AD239:AD250" si="629">IF(P239-150000000&lt;0,0,(P239-150000000))*AB239</f>
        <v>0</v>
      </c>
      <c r="AE239" s="2">
        <v>864042.02</v>
      </c>
      <c r="AF239" s="92">
        <f t="shared" ref="AF239:AF250" si="630">+AD239+Z239</f>
        <v>864042.02</v>
      </c>
      <c r="AG239" s="92">
        <f t="shared" ref="AG239:AG250" si="631">+AF239-AE239</f>
        <v>0</v>
      </c>
      <c r="AH239" s="2">
        <v>1000000</v>
      </c>
      <c r="AI239" s="95">
        <f t="shared" ref="AI239:AI240" si="632">IF(L239&lt;15000000,0,IF(AND(15000000&lt;=L239,L239&lt;20000000),1000000,IF(AND(20000000&lt;=L239,L239&lt;30000000),2000000,IF(AND(30000000&lt;=L239,L239&lt;60000000),3000000,IF(AND(60000000&lt;=L239,L239&lt;100000000),4000000,IF(AND(100000000&lt;=L239,L239&lt;150000000),5000000,IF(AND(150000000&lt;=L239,L239&lt;230000000),6000000,7000000)))))))</f>
        <v>1000000</v>
      </c>
      <c r="AJ239" s="95">
        <f t="shared" ref="AJ239:AJ240" si="633">+AI239-AH239</f>
        <v>0</v>
      </c>
      <c r="AK239" s="4">
        <v>2547391.12</v>
      </c>
      <c r="AM239" s="4">
        <f t="shared" si="484"/>
        <v>2547391.12</v>
      </c>
      <c r="AN239" s="96">
        <f t="shared" ref="AN239:AN250" si="634">SUM(AL239,AI239,AF239,U239)</f>
        <v>2547391.12</v>
      </c>
      <c r="AO239" s="96">
        <f t="shared" ref="AO239:AO250" si="635">+AN239-AM239</f>
        <v>0</v>
      </c>
      <c r="AP239" t="s">
        <v>179</v>
      </c>
      <c r="AQ239"/>
      <c r="AR239" s="18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</row>
    <row r="240" spans="1:80" x14ac:dyDescent="0.25">
      <c r="A240" s="20">
        <v>1494</v>
      </c>
      <c r="B240" t="s">
        <v>264</v>
      </c>
      <c r="C240" t="s">
        <v>2</v>
      </c>
      <c r="D240" t="s">
        <v>317</v>
      </c>
      <c r="E240" t="s">
        <v>359</v>
      </c>
      <c r="F240" s="2">
        <v>12589520000</v>
      </c>
      <c r="G240" s="2">
        <v>0</v>
      </c>
      <c r="H240" s="2">
        <v>12589520000</v>
      </c>
      <c r="I240" s="2">
        <v>25471854</v>
      </c>
      <c r="J240" s="2">
        <v>0</v>
      </c>
      <c r="K240" s="2">
        <v>25471854</v>
      </c>
      <c r="L240" s="2">
        <v>20436046</v>
      </c>
      <c r="M240" s="2">
        <v>0</v>
      </c>
      <c r="N240" s="92">
        <f t="shared" si="478"/>
        <v>0</v>
      </c>
      <c r="O240" s="92">
        <f t="shared" si="479"/>
        <v>0</v>
      </c>
      <c r="P240" s="2">
        <v>20436046</v>
      </c>
      <c r="Q240" s="92">
        <f t="shared" si="480"/>
        <v>20436046</v>
      </c>
      <c r="R240" s="92">
        <f t="shared" si="481"/>
        <v>0</v>
      </c>
      <c r="S240" s="15">
        <v>0.1</v>
      </c>
      <c r="T240" s="2">
        <v>0</v>
      </c>
      <c r="U240" s="92">
        <f t="shared" si="482"/>
        <v>0</v>
      </c>
      <c r="V240" s="92">
        <f t="shared" si="483"/>
        <v>0</v>
      </c>
      <c r="W240" s="13">
        <v>0.1</v>
      </c>
      <c r="X240" s="93">
        <f t="shared" si="624"/>
        <v>0.1</v>
      </c>
      <c r="Y240" s="92">
        <f t="shared" si="625"/>
        <v>0</v>
      </c>
      <c r="Z240" s="92">
        <f t="shared" si="626"/>
        <v>2043604.6</v>
      </c>
      <c r="AA240" s="15">
        <v>0</v>
      </c>
      <c r="AB240" s="94">
        <f t="shared" si="627"/>
        <v>0</v>
      </c>
      <c r="AC240" s="92">
        <f t="shared" si="628"/>
        <v>0</v>
      </c>
      <c r="AD240" s="92">
        <f t="shared" si="629"/>
        <v>0</v>
      </c>
      <c r="AE240" s="2">
        <v>2043604.6</v>
      </c>
      <c r="AF240" s="92">
        <f t="shared" si="630"/>
        <v>2043604.6</v>
      </c>
      <c r="AG240" s="92">
        <f t="shared" si="631"/>
        <v>0</v>
      </c>
      <c r="AH240" s="2">
        <v>2000000</v>
      </c>
      <c r="AI240" s="95">
        <f t="shared" si="632"/>
        <v>2000000</v>
      </c>
      <c r="AJ240" s="95">
        <f t="shared" si="633"/>
        <v>0</v>
      </c>
      <c r="AK240" s="4">
        <v>4043604.6</v>
      </c>
      <c r="AM240" s="4">
        <f t="shared" si="484"/>
        <v>4043604.6</v>
      </c>
      <c r="AN240" s="96">
        <f t="shared" si="634"/>
        <v>4043604.6</v>
      </c>
      <c r="AO240" s="96">
        <f t="shared" si="635"/>
        <v>0</v>
      </c>
      <c r="AP240" t="s">
        <v>326</v>
      </c>
      <c r="AQ240"/>
      <c r="AR240" s="18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</row>
    <row r="241" spans="1:80" x14ac:dyDescent="0.25">
      <c r="A241" s="20">
        <v>1498</v>
      </c>
      <c r="B241" t="s">
        <v>263</v>
      </c>
      <c r="C241" t="s">
        <v>2</v>
      </c>
      <c r="D241" t="s">
        <v>317</v>
      </c>
      <c r="E241" t="s">
        <v>370</v>
      </c>
      <c r="F241" s="2">
        <v>1036177000</v>
      </c>
      <c r="G241" s="2">
        <v>0</v>
      </c>
      <c r="H241" s="2">
        <v>1036177000</v>
      </c>
      <c r="I241" s="2">
        <v>3170665</v>
      </c>
      <c r="J241" s="2">
        <v>0</v>
      </c>
      <c r="K241" s="2">
        <v>3170665</v>
      </c>
      <c r="L241" s="2">
        <v>2756194.2</v>
      </c>
      <c r="M241" s="2">
        <v>0</v>
      </c>
      <c r="N241" s="92">
        <f t="shared" si="478"/>
        <v>0</v>
      </c>
      <c r="O241" s="92">
        <f t="shared" si="479"/>
        <v>0</v>
      </c>
      <c r="P241" s="2">
        <v>2756194.2</v>
      </c>
      <c r="Q241" s="92">
        <f t="shared" si="480"/>
        <v>2756194.2</v>
      </c>
      <c r="R241" s="92">
        <f t="shared" si="481"/>
        <v>0</v>
      </c>
      <c r="S241" s="15">
        <v>0.1</v>
      </c>
      <c r="T241" s="2">
        <v>0</v>
      </c>
      <c r="U241" s="92">
        <f t="shared" si="482"/>
        <v>0</v>
      </c>
      <c r="V241" s="92">
        <f t="shared" si="483"/>
        <v>0</v>
      </c>
      <c r="W241" s="13">
        <v>0.3</v>
      </c>
      <c r="X241" s="13"/>
      <c r="Y241" s="13"/>
      <c r="Z241" s="97">
        <f t="shared" ref="Z241:Z250" si="636">IF(L241&lt;150000000,P241,IF(AND(L241&gt;150000000,P241&gt;150000000),150000000,P241))*30%</f>
        <v>826858.26</v>
      </c>
      <c r="AA241" s="15">
        <v>0</v>
      </c>
      <c r="AB241" s="98">
        <f t="shared" si="627"/>
        <v>0</v>
      </c>
      <c r="AC241" s="97">
        <f t="shared" si="628"/>
        <v>0</v>
      </c>
      <c r="AD241" s="97">
        <f t="shared" si="629"/>
        <v>0</v>
      </c>
      <c r="AE241" s="2">
        <v>826858.26</v>
      </c>
      <c r="AF241" s="97">
        <f t="shared" si="630"/>
        <v>826858.26</v>
      </c>
      <c r="AG241" s="97">
        <f t="shared" si="631"/>
        <v>0</v>
      </c>
      <c r="AH241" s="2">
        <v>0</v>
      </c>
      <c r="AI241" s="2"/>
      <c r="AJ241" s="2"/>
      <c r="AK241" s="4">
        <v>826858.26</v>
      </c>
      <c r="AM241" s="4">
        <f t="shared" si="484"/>
        <v>826858.26</v>
      </c>
      <c r="AN241" s="96">
        <f t="shared" si="634"/>
        <v>826858.26</v>
      </c>
      <c r="AO241" s="96">
        <f t="shared" si="635"/>
        <v>0</v>
      </c>
      <c r="AP241" t="s">
        <v>325</v>
      </c>
      <c r="AQ241"/>
      <c r="AR241" s="18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</row>
    <row r="242" spans="1:80" x14ac:dyDescent="0.25">
      <c r="A242" s="20">
        <v>1499</v>
      </c>
      <c r="B242" t="s">
        <v>263</v>
      </c>
      <c r="C242" t="s">
        <v>9</v>
      </c>
      <c r="D242" t="s">
        <v>368</v>
      </c>
      <c r="E242" t="s">
        <v>366</v>
      </c>
      <c r="F242" s="2">
        <v>23599928000</v>
      </c>
      <c r="G242" s="2">
        <v>0</v>
      </c>
      <c r="H242" s="2">
        <v>23599928000</v>
      </c>
      <c r="I242" s="2">
        <v>40200027</v>
      </c>
      <c r="J242" s="2">
        <v>0</v>
      </c>
      <c r="K242" s="2">
        <v>40200027</v>
      </c>
      <c r="L242" s="2">
        <v>30760055.800000001</v>
      </c>
      <c r="M242" s="2">
        <v>0</v>
      </c>
      <c r="N242" s="92">
        <f t="shared" si="478"/>
        <v>0</v>
      </c>
      <c r="O242" s="92">
        <f t="shared" si="479"/>
        <v>0</v>
      </c>
      <c r="P242" s="2">
        <v>30760055.800000001</v>
      </c>
      <c r="Q242" s="92">
        <f t="shared" si="480"/>
        <v>30760055.800000001</v>
      </c>
      <c r="R242" s="92">
        <f t="shared" si="481"/>
        <v>0</v>
      </c>
      <c r="S242" s="15">
        <v>0.1</v>
      </c>
      <c r="T242" s="2">
        <v>0</v>
      </c>
      <c r="U242" s="92">
        <f t="shared" si="482"/>
        <v>0</v>
      </c>
      <c r="V242" s="92">
        <f t="shared" si="483"/>
        <v>0</v>
      </c>
      <c r="W242" s="13">
        <v>0.3</v>
      </c>
      <c r="X242" s="13"/>
      <c r="Y242" s="13"/>
      <c r="Z242" s="97">
        <f t="shared" si="636"/>
        <v>9228016.7400000002</v>
      </c>
      <c r="AA242" s="15">
        <v>0</v>
      </c>
      <c r="AB242" s="98">
        <f t="shared" si="627"/>
        <v>0</v>
      </c>
      <c r="AC242" s="97">
        <f t="shared" si="628"/>
        <v>0</v>
      </c>
      <c r="AD242" s="97">
        <f t="shared" si="629"/>
        <v>0</v>
      </c>
      <c r="AE242" s="2">
        <v>9228016.7400000002</v>
      </c>
      <c r="AF242" s="97">
        <f t="shared" si="630"/>
        <v>9228016.7400000002</v>
      </c>
      <c r="AG242" s="97">
        <f t="shared" si="631"/>
        <v>0</v>
      </c>
      <c r="AH242" s="2">
        <v>0</v>
      </c>
      <c r="AI242" s="2"/>
      <c r="AJ242" s="2"/>
      <c r="AK242" s="4">
        <v>9228016.7400000002</v>
      </c>
      <c r="AM242" s="4">
        <f t="shared" si="484"/>
        <v>9228016.7400000002</v>
      </c>
      <c r="AN242" s="96">
        <f t="shared" si="634"/>
        <v>9228016.7400000002</v>
      </c>
      <c r="AO242" s="96">
        <f t="shared" si="635"/>
        <v>0</v>
      </c>
      <c r="AP242" t="s">
        <v>79</v>
      </c>
      <c r="AQ242"/>
      <c r="AR242" s="18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</row>
    <row r="243" spans="1:80" x14ac:dyDescent="0.25">
      <c r="A243" s="20">
        <v>1501</v>
      </c>
      <c r="B243" t="s">
        <v>263</v>
      </c>
      <c r="C243" t="s">
        <v>2</v>
      </c>
      <c r="D243" t="s">
        <v>283</v>
      </c>
      <c r="E243" t="s">
        <v>428</v>
      </c>
      <c r="F243" s="2">
        <v>92444828000</v>
      </c>
      <c r="G243" s="2">
        <v>0</v>
      </c>
      <c r="H243" s="2">
        <v>92444828000</v>
      </c>
      <c r="I243" s="2">
        <v>160211029</v>
      </c>
      <c r="J243" s="2">
        <v>0</v>
      </c>
      <c r="K243" s="2">
        <v>160211029</v>
      </c>
      <c r="L243" s="2">
        <v>123233097.8</v>
      </c>
      <c r="M243" s="2">
        <v>0</v>
      </c>
      <c r="N243" s="92">
        <f t="shared" si="478"/>
        <v>0</v>
      </c>
      <c r="O243" s="92">
        <f t="shared" si="479"/>
        <v>0</v>
      </c>
      <c r="P243" s="2">
        <v>123233097.8</v>
      </c>
      <c r="Q243" s="92">
        <f t="shared" si="480"/>
        <v>123233097.8</v>
      </c>
      <c r="R243" s="92">
        <f t="shared" si="481"/>
        <v>0</v>
      </c>
      <c r="S243" s="15">
        <v>0.1</v>
      </c>
      <c r="T243" s="2">
        <v>0</v>
      </c>
      <c r="U243" s="92">
        <f t="shared" si="482"/>
        <v>0</v>
      </c>
      <c r="V243" s="92">
        <f t="shared" si="483"/>
        <v>0</v>
      </c>
      <c r="W243" s="13">
        <v>0.3</v>
      </c>
      <c r="X243" s="13"/>
      <c r="Y243" s="13"/>
      <c r="Z243" s="97">
        <f t="shared" si="636"/>
        <v>36969929.339999996</v>
      </c>
      <c r="AA243" s="15">
        <v>0</v>
      </c>
      <c r="AB243" s="98">
        <f t="shared" si="627"/>
        <v>0</v>
      </c>
      <c r="AC243" s="97">
        <f t="shared" si="628"/>
        <v>0</v>
      </c>
      <c r="AD243" s="97">
        <f t="shared" si="629"/>
        <v>0</v>
      </c>
      <c r="AE243" s="2">
        <v>36969929.340000004</v>
      </c>
      <c r="AF243" s="97">
        <f t="shared" si="630"/>
        <v>36969929.339999996</v>
      </c>
      <c r="AG243" s="97">
        <f t="shared" si="631"/>
        <v>0</v>
      </c>
      <c r="AH243" s="2">
        <v>0</v>
      </c>
      <c r="AI243" s="2"/>
      <c r="AJ243" s="2"/>
      <c r="AK243" s="4">
        <v>36969929.340000004</v>
      </c>
      <c r="AM243" s="4">
        <f t="shared" si="484"/>
        <v>36969929.340000004</v>
      </c>
      <c r="AN243" s="96">
        <f t="shared" si="634"/>
        <v>36969929.339999996</v>
      </c>
      <c r="AO243" s="96">
        <f t="shared" si="635"/>
        <v>0</v>
      </c>
      <c r="AP243" t="s">
        <v>95</v>
      </c>
      <c r="AQ243"/>
      <c r="AR243" s="18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</row>
    <row r="244" spans="1:80" x14ac:dyDescent="0.25">
      <c r="A244" s="20">
        <v>1506</v>
      </c>
      <c r="B244" t="s">
        <v>263</v>
      </c>
      <c r="C244" t="s">
        <v>2</v>
      </c>
      <c r="D244" t="s">
        <v>4</v>
      </c>
      <c r="E244" t="s">
        <v>372</v>
      </c>
      <c r="F244" s="2">
        <v>13828153000</v>
      </c>
      <c r="G244" s="2">
        <v>457280000</v>
      </c>
      <c r="H244" s="2">
        <v>13370873000</v>
      </c>
      <c r="I244" s="2">
        <v>26259590</v>
      </c>
      <c r="J244" s="2">
        <v>1533381</v>
      </c>
      <c r="K244" s="2">
        <v>24726209</v>
      </c>
      <c r="L244" s="2">
        <v>20728328.800000001</v>
      </c>
      <c r="M244" s="2">
        <v>1350469</v>
      </c>
      <c r="N244" s="92">
        <f t="shared" si="478"/>
        <v>1350469</v>
      </c>
      <c r="O244" s="92">
        <f t="shared" si="479"/>
        <v>0</v>
      </c>
      <c r="P244" s="2">
        <v>19377859.800000001</v>
      </c>
      <c r="Q244" s="92">
        <f t="shared" si="480"/>
        <v>19377859.800000001</v>
      </c>
      <c r="R244" s="92">
        <f t="shared" si="481"/>
        <v>0</v>
      </c>
      <c r="S244" s="15">
        <v>0.1</v>
      </c>
      <c r="T244" s="2">
        <v>135046.9</v>
      </c>
      <c r="U244" s="92">
        <f t="shared" si="482"/>
        <v>135046.9</v>
      </c>
      <c r="V244" s="92">
        <f t="shared" si="483"/>
        <v>0</v>
      </c>
      <c r="W244" s="13">
        <v>0.3</v>
      </c>
      <c r="X244" s="13"/>
      <c r="Y244" s="13"/>
      <c r="Z244" s="97">
        <f t="shared" si="636"/>
        <v>5813357.9400000004</v>
      </c>
      <c r="AA244" s="15">
        <v>0</v>
      </c>
      <c r="AB244" s="98">
        <f t="shared" si="627"/>
        <v>0</v>
      </c>
      <c r="AC244" s="97">
        <f t="shared" si="628"/>
        <v>0</v>
      </c>
      <c r="AD244" s="97">
        <f t="shared" si="629"/>
        <v>0</v>
      </c>
      <c r="AE244" s="2">
        <v>5813357.9400000004</v>
      </c>
      <c r="AF244" s="97">
        <f t="shared" si="630"/>
        <v>5813357.9400000004</v>
      </c>
      <c r="AG244" s="97">
        <f t="shared" si="631"/>
        <v>0</v>
      </c>
      <c r="AH244" s="2">
        <v>0</v>
      </c>
      <c r="AI244" s="2"/>
      <c r="AJ244" s="2"/>
      <c r="AK244" s="4">
        <v>5948404.8399999999</v>
      </c>
      <c r="AM244" s="4">
        <f t="shared" si="484"/>
        <v>5948404.8399999999</v>
      </c>
      <c r="AN244" s="96">
        <f t="shared" si="634"/>
        <v>5948404.8400000008</v>
      </c>
      <c r="AO244" s="96">
        <f t="shared" si="635"/>
        <v>0</v>
      </c>
      <c r="AP244" t="s">
        <v>277</v>
      </c>
      <c r="AQ244"/>
      <c r="AR244" s="18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</row>
    <row r="245" spans="1:80" s="34" customFormat="1" x14ac:dyDescent="0.25">
      <c r="A245" s="70">
        <v>1510</v>
      </c>
      <c r="B245" s="34" t="s">
        <v>263</v>
      </c>
      <c r="C245" s="34" t="s">
        <v>2</v>
      </c>
      <c r="D245" s="34" t="s">
        <v>4</v>
      </c>
      <c r="E245" s="34" t="s">
        <v>373</v>
      </c>
      <c r="F245" s="71">
        <v>140333310000</v>
      </c>
      <c r="G245" s="71">
        <v>0</v>
      </c>
      <c r="H245" s="71">
        <v>140333310000</v>
      </c>
      <c r="I245" s="71">
        <v>228337950</v>
      </c>
      <c r="J245" s="71">
        <v>0</v>
      </c>
      <c r="K245" s="71">
        <v>228337950</v>
      </c>
      <c r="L245" s="71">
        <v>172204626</v>
      </c>
      <c r="M245" s="71">
        <v>0</v>
      </c>
      <c r="N245" s="92">
        <f t="shared" si="478"/>
        <v>0</v>
      </c>
      <c r="O245" s="92">
        <f t="shared" si="479"/>
        <v>0</v>
      </c>
      <c r="P245" s="71">
        <v>172204626</v>
      </c>
      <c r="Q245" s="92">
        <f t="shared" si="480"/>
        <v>172204626</v>
      </c>
      <c r="R245" s="92">
        <f t="shared" si="481"/>
        <v>0</v>
      </c>
      <c r="S245" s="72">
        <v>0.4</v>
      </c>
      <c r="T245" s="71">
        <v>0</v>
      </c>
      <c r="U245" s="92">
        <f t="shared" si="482"/>
        <v>0</v>
      </c>
      <c r="V245" s="92">
        <f t="shared" si="483"/>
        <v>0</v>
      </c>
      <c r="W245" s="73">
        <v>0.4</v>
      </c>
      <c r="X245" s="73"/>
      <c r="Y245" s="73"/>
      <c r="Z245" s="97">
        <v>0</v>
      </c>
      <c r="AA245" s="72">
        <v>0.4</v>
      </c>
      <c r="AB245" s="72">
        <v>0.4</v>
      </c>
      <c r="AC245" s="97">
        <f t="shared" si="628"/>
        <v>0</v>
      </c>
      <c r="AD245" s="97">
        <f>+AB245*Q245</f>
        <v>68881850.400000006</v>
      </c>
      <c r="AE245" s="71">
        <f>P245*W245</f>
        <v>68881850.400000006</v>
      </c>
      <c r="AF245" s="97">
        <f t="shared" si="630"/>
        <v>68881850.400000006</v>
      </c>
      <c r="AG245" s="97">
        <f t="shared" si="631"/>
        <v>0</v>
      </c>
      <c r="AH245" s="71">
        <v>0</v>
      </c>
      <c r="AI245" s="71"/>
      <c r="AJ245" s="71"/>
      <c r="AK245" s="75">
        <f>T245+AE245</f>
        <v>68881850.400000006</v>
      </c>
      <c r="AL245" s="75"/>
      <c r="AM245" s="75">
        <f t="shared" si="484"/>
        <v>68881850.400000006</v>
      </c>
      <c r="AN245" s="96">
        <f t="shared" si="634"/>
        <v>68881850.400000006</v>
      </c>
      <c r="AO245" s="96">
        <f t="shared" si="635"/>
        <v>0</v>
      </c>
      <c r="AP245" s="34" t="s">
        <v>250</v>
      </c>
      <c r="AR245" s="74"/>
      <c r="AS245" s="75"/>
      <c r="AT245" s="75"/>
      <c r="AU245" s="75"/>
    </row>
    <row r="246" spans="1:80" x14ac:dyDescent="0.25">
      <c r="A246" s="20">
        <v>1518</v>
      </c>
      <c r="B246" t="s">
        <v>263</v>
      </c>
      <c r="C246" t="s">
        <v>9</v>
      </c>
      <c r="D246" t="s">
        <v>368</v>
      </c>
      <c r="E246" t="s">
        <v>374</v>
      </c>
      <c r="F246" s="2">
        <v>10990083000</v>
      </c>
      <c r="G246" s="2">
        <v>0</v>
      </c>
      <c r="H246" s="2">
        <v>10990083000</v>
      </c>
      <c r="I246" s="2">
        <v>16485141</v>
      </c>
      <c r="J246" s="2">
        <v>0</v>
      </c>
      <c r="K246" s="2">
        <v>16485141</v>
      </c>
      <c r="L246" s="2">
        <v>12089107.800000001</v>
      </c>
      <c r="M246" s="2">
        <v>0</v>
      </c>
      <c r="N246" s="92">
        <f t="shared" si="478"/>
        <v>0</v>
      </c>
      <c r="O246" s="92">
        <f t="shared" si="479"/>
        <v>0</v>
      </c>
      <c r="P246" s="2">
        <v>12089107.800000001</v>
      </c>
      <c r="Q246" s="92">
        <f t="shared" si="480"/>
        <v>12089107.800000001</v>
      </c>
      <c r="R246" s="92">
        <f t="shared" si="481"/>
        <v>0</v>
      </c>
      <c r="S246" s="15">
        <v>0.1</v>
      </c>
      <c r="T246" s="2">
        <v>0</v>
      </c>
      <c r="U246" s="92">
        <f t="shared" si="482"/>
        <v>0</v>
      </c>
      <c r="V246" s="92">
        <f t="shared" si="483"/>
        <v>0</v>
      </c>
      <c r="W246" s="13">
        <v>0.3</v>
      </c>
      <c r="X246" s="13"/>
      <c r="Y246" s="13"/>
      <c r="Z246" s="97">
        <f t="shared" si="636"/>
        <v>3626732.3400000003</v>
      </c>
      <c r="AA246" s="15">
        <v>0</v>
      </c>
      <c r="AB246" s="98">
        <f t="shared" si="627"/>
        <v>0</v>
      </c>
      <c r="AC246" s="97">
        <f t="shared" si="628"/>
        <v>0</v>
      </c>
      <c r="AD246" s="97">
        <f t="shared" si="629"/>
        <v>0</v>
      </c>
      <c r="AE246" s="2">
        <v>3626732.34</v>
      </c>
      <c r="AF246" s="97">
        <f t="shared" si="630"/>
        <v>3626732.3400000003</v>
      </c>
      <c r="AG246" s="97">
        <f t="shared" si="631"/>
        <v>0</v>
      </c>
      <c r="AH246" s="2">
        <v>0</v>
      </c>
      <c r="AI246" s="2"/>
      <c r="AJ246" s="2"/>
      <c r="AK246" s="4">
        <v>3626732.34</v>
      </c>
      <c r="AM246" s="4">
        <f t="shared" si="484"/>
        <v>3626732.34</v>
      </c>
      <c r="AN246" s="96">
        <f t="shared" si="634"/>
        <v>3626732.3400000003</v>
      </c>
      <c r="AO246" s="96">
        <f t="shared" si="635"/>
        <v>0</v>
      </c>
      <c r="AP246" t="s">
        <v>19</v>
      </c>
      <c r="AQ246"/>
      <c r="AR246" s="18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</row>
    <row r="247" spans="1:80" x14ac:dyDescent="0.25">
      <c r="A247" s="20">
        <v>1519</v>
      </c>
      <c r="B247" t="s">
        <v>263</v>
      </c>
      <c r="C247" t="s">
        <v>2</v>
      </c>
      <c r="D247" t="s">
        <v>8</v>
      </c>
      <c r="E247" t="s">
        <v>57</v>
      </c>
      <c r="F247" s="2">
        <v>6430914000</v>
      </c>
      <c r="G247" s="2">
        <v>0</v>
      </c>
      <c r="H247" s="2">
        <v>6430914000</v>
      </c>
      <c r="I247" s="2">
        <v>17034032</v>
      </c>
      <c r="J247" s="2">
        <v>0</v>
      </c>
      <c r="K247" s="2">
        <v>17034032</v>
      </c>
      <c r="L247" s="2">
        <v>14461666.4</v>
      </c>
      <c r="M247" s="2">
        <v>0</v>
      </c>
      <c r="N247" s="92">
        <f t="shared" si="478"/>
        <v>0</v>
      </c>
      <c r="O247" s="92">
        <f t="shared" si="479"/>
        <v>0</v>
      </c>
      <c r="P247" s="2">
        <v>14461666.4</v>
      </c>
      <c r="Q247" s="92">
        <f t="shared" si="480"/>
        <v>14461666.4</v>
      </c>
      <c r="R247" s="92">
        <f t="shared" si="481"/>
        <v>0</v>
      </c>
      <c r="S247" s="15">
        <v>0.1</v>
      </c>
      <c r="T247" s="2">
        <v>0</v>
      </c>
      <c r="U247" s="92">
        <f t="shared" si="482"/>
        <v>0</v>
      </c>
      <c r="V247" s="92">
        <f t="shared" si="483"/>
        <v>0</v>
      </c>
      <c r="W247" s="13">
        <v>0.3</v>
      </c>
      <c r="X247" s="13"/>
      <c r="Y247" s="13"/>
      <c r="Z247" s="97">
        <f t="shared" si="636"/>
        <v>4338499.92</v>
      </c>
      <c r="AA247" s="15">
        <v>0</v>
      </c>
      <c r="AB247" s="98">
        <f t="shared" si="627"/>
        <v>0</v>
      </c>
      <c r="AC247" s="97">
        <f t="shared" si="628"/>
        <v>0</v>
      </c>
      <c r="AD247" s="97">
        <f t="shared" si="629"/>
        <v>0</v>
      </c>
      <c r="AE247" s="2">
        <v>4338499.92</v>
      </c>
      <c r="AF247" s="97">
        <f t="shared" si="630"/>
        <v>4338499.92</v>
      </c>
      <c r="AG247" s="97">
        <f t="shared" si="631"/>
        <v>0</v>
      </c>
      <c r="AH247" s="2">
        <v>0</v>
      </c>
      <c r="AI247" s="2"/>
      <c r="AJ247" s="2"/>
      <c r="AK247" s="4">
        <v>4338499.92</v>
      </c>
      <c r="AM247" s="4">
        <f t="shared" si="484"/>
        <v>4338499.92</v>
      </c>
      <c r="AN247" s="96">
        <f t="shared" si="634"/>
        <v>4338499.92</v>
      </c>
      <c r="AO247" s="96">
        <f t="shared" si="635"/>
        <v>0</v>
      </c>
      <c r="AP247" t="s">
        <v>42</v>
      </c>
      <c r="AQ247"/>
      <c r="AR247" s="18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</row>
    <row r="248" spans="1:80" x14ac:dyDescent="0.25">
      <c r="A248" s="20">
        <v>1522</v>
      </c>
      <c r="B248" t="s">
        <v>263</v>
      </c>
      <c r="C248" t="s">
        <v>2</v>
      </c>
      <c r="D248" t="s">
        <v>200</v>
      </c>
      <c r="E248" t="s">
        <v>375</v>
      </c>
      <c r="F248" s="2">
        <v>27215946000</v>
      </c>
      <c r="G248" s="2">
        <v>0</v>
      </c>
      <c r="H248" s="2">
        <v>27215946000</v>
      </c>
      <c r="I248" s="2">
        <v>47033917</v>
      </c>
      <c r="J248" s="2">
        <v>0</v>
      </c>
      <c r="K248" s="2">
        <v>47033917</v>
      </c>
      <c r="L248" s="2">
        <v>36147538.600000001</v>
      </c>
      <c r="M248" s="2">
        <v>0</v>
      </c>
      <c r="N248" s="92">
        <f t="shared" si="478"/>
        <v>0</v>
      </c>
      <c r="O248" s="92">
        <f t="shared" si="479"/>
        <v>0</v>
      </c>
      <c r="P248" s="2">
        <v>36147538.600000001</v>
      </c>
      <c r="Q248" s="92">
        <f t="shared" si="480"/>
        <v>36147538.600000001</v>
      </c>
      <c r="R248" s="92">
        <f t="shared" si="481"/>
        <v>0</v>
      </c>
      <c r="S248" s="15">
        <v>0.1</v>
      </c>
      <c r="T248" s="2">
        <v>0</v>
      </c>
      <c r="U248" s="92">
        <f t="shared" si="482"/>
        <v>0</v>
      </c>
      <c r="V248" s="92">
        <f t="shared" si="483"/>
        <v>0</v>
      </c>
      <c r="W248" s="13">
        <v>0.3</v>
      </c>
      <c r="X248" s="13"/>
      <c r="Y248" s="13"/>
      <c r="Z248" s="97">
        <f t="shared" si="636"/>
        <v>10844261.58</v>
      </c>
      <c r="AA248" s="15">
        <v>0</v>
      </c>
      <c r="AB248" s="98">
        <f t="shared" si="627"/>
        <v>0</v>
      </c>
      <c r="AC248" s="97">
        <f t="shared" si="628"/>
        <v>0</v>
      </c>
      <c r="AD248" s="97">
        <f t="shared" si="629"/>
        <v>0</v>
      </c>
      <c r="AE248" s="2">
        <v>10844261.58</v>
      </c>
      <c r="AF248" s="97">
        <f t="shared" si="630"/>
        <v>10844261.58</v>
      </c>
      <c r="AG248" s="97">
        <f t="shared" si="631"/>
        <v>0</v>
      </c>
      <c r="AH248" s="2">
        <v>0</v>
      </c>
      <c r="AI248" s="2"/>
      <c r="AJ248" s="2"/>
      <c r="AK248" s="4">
        <v>10844261.58</v>
      </c>
      <c r="AM248" s="4">
        <f t="shared" si="484"/>
        <v>10844261.58</v>
      </c>
      <c r="AN248" s="96">
        <f t="shared" si="634"/>
        <v>10844261.58</v>
      </c>
      <c r="AO248" s="96">
        <f t="shared" si="635"/>
        <v>0</v>
      </c>
      <c r="AP248" t="s">
        <v>241</v>
      </c>
      <c r="AQ248"/>
      <c r="AR248" s="1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</row>
    <row r="249" spans="1:80" x14ac:dyDescent="0.25">
      <c r="A249" s="20">
        <v>1523</v>
      </c>
      <c r="B249" t="s">
        <v>263</v>
      </c>
      <c r="C249" t="s">
        <v>2</v>
      </c>
      <c r="D249" t="s">
        <v>317</v>
      </c>
      <c r="E249" t="s">
        <v>376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92">
        <f t="shared" si="478"/>
        <v>0</v>
      </c>
      <c r="O249" s="92">
        <f t="shared" si="479"/>
        <v>0</v>
      </c>
      <c r="P249" s="2">
        <v>0</v>
      </c>
      <c r="Q249" s="92">
        <f t="shared" si="480"/>
        <v>0</v>
      </c>
      <c r="R249" s="92">
        <f t="shared" si="481"/>
        <v>0</v>
      </c>
      <c r="S249" s="15">
        <v>0.1</v>
      </c>
      <c r="T249" s="2">
        <v>0</v>
      </c>
      <c r="U249" s="92">
        <f t="shared" si="482"/>
        <v>0</v>
      </c>
      <c r="V249" s="92">
        <f t="shared" si="483"/>
        <v>0</v>
      </c>
      <c r="W249" s="13">
        <v>0.3</v>
      </c>
      <c r="X249" s="13"/>
      <c r="Y249" s="13"/>
      <c r="Z249" s="97">
        <f t="shared" si="636"/>
        <v>0</v>
      </c>
      <c r="AA249" s="15">
        <v>0</v>
      </c>
      <c r="AB249" s="98">
        <f t="shared" si="627"/>
        <v>0</v>
      </c>
      <c r="AC249" s="97">
        <f t="shared" si="628"/>
        <v>0</v>
      </c>
      <c r="AD249" s="97">
        <f t="shared" si="629"/>
        <v>0</v>
      </c>
      <c r="AE249" s="2">
        <v>0</v>
      </c>
      <c r="AF249" s="97">
        <f t="shared" si="630"/>
        <v>0</v>
      </c>
      <c r="AG249" s="97">
        <f t="shared" si="631"/>
        <v>0</v>
      </c>
      <c r="AH249" s="2">
        <v>0</v>
      </c>
      <c r="AI249" s="2"/>
      <c r="AJ249" s="2"/>
      <c r="AK249" s="4">
        <v>0</v>
      </c>
      <c r="AM249" s="4">
        <f t="shared" si="484"/>
        <v>0</v>
      </c>
      <c r="AN249" s="96">
        <f t="shared" si="634"/>
        <v>0</v>
      </c>
      <c r="AO249" s="96">
        <f t="shared" si="635"/>
        <v>0</v>
      </c>
      <c r="AP249" t="s">
        <v>326</v>
      </c>
      <c r="AQ249"/>
      <c r="AR249" s="18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</row>
    <row r="250" spans="1:80" x14ac:dyDescent="0.25">
      <c r="A250" s="20">
        <v>1524</v>
      </c>
      <c r="B250" t="s">
        <v>263</v>
      </c>
      <c r="C250" t="s">
        <v>9</v>
      </c>
      <c r="D250" t="s">
        <v>15</v>
      </c>
      <c r="E250" t="s">
        <v>377</v>
      </c>
      <c r="F250" s="2">
        <v>1039080000</v>
      </c>
      <c r="G250" s="2">
        <v>0</v>
      </c>
      <c r="H250" s="2">
        <v>1039080000</v>
      </c>
      <c r="I250" s="2">
        <v>3406032</v>
      </c>
      <c r="J250" s="2">
        <v>0</v>
      </c>
      <c r="K250" s="2">
        <v>3406032</v>
      </c>
      <c r="L250" s="2">
        <v>2990400</v>
      </c>
      <c r="M250" s="2">
        <v>0</v>
      </c>
      <c r="N250" s="92">
        <f t="shared" si="478"/>
        <v>0</v>
      </c>
      <c r="O250" s="92">
        <f t="shared" si="479"/>
        <v>0</v>
      </c>
      <c r="P250" s="2">
        <v>2990400</v>
      </c>
      <c r="Q250" s="92">
        <f t="shared" si="480"/>
        <v>2990400</v>
      </c>
      <c r="R250" s="92">
        <f t="shared" si="481"/>
        <v>0</v>
      </c>
      <c r="S250" s="15">
        <v>0.1</v>
      </c>
      <c r="T250" s="2">
        <v>0</v>
      </c>
      <c r="U250" s="92">
        <f t="shared" si="482"/>
        <v>0</v>
      </c>
      <c r="V250" s="92">
        <f t="shared" si="483"/>
        <v>0</v>
      </c>
      <c r="W250" s="13">
        <v>0.3</v>
      </c>
      <c r="X250" s="13"/>
      <c r="Y250" s="13"/>
      <c r="Z250" s="97">
        <f t="shared" si="636"/>
        <v>897120</v>
      </c>
      <c r="AA250" s="15">
        <v>0</v>
      </c>
      <c r="AB250" s="98">
        <f t="shared" si="627"/>
        <v>0</v>
      </c>
      <c r="AC250" s="97">
        <f t="shared" si="628"/>
        <v>0</v>
      </c>
      <c r="AD250" s="97">
        <f t="shared" si="629"/>
        <v>0</v>
      </c>
      <c r="AE250" s="2">
        <v>897120</v>
      </c>
      <c r="AF250" s="97">
        <f t="shared" si="630"/>
        <v>897120</v>
      </c>
      <c r="AG250" s="97">
        <f t="shared" si="631"/>
        <v>0</v>
      </c>
      <c r="AH250" s="2">
        <v>0</v>
      </c>
      <c r="AI250" s="2"/>
      <c r="AJ250" s="2"/>
      <c r="AK250" s="4">
        <v>897120</v>
      </c>
      <c r="AM250" s="4">
        <f t="shared" si="484"/>
        <v>897120</v>
      </c>
      <c r="AN250" s="96">
        <f t="shared" si="634"/>
        <v>897120</v>
      </c>
      <c r="AO250" s="96">
        <f t="shared" si="635"/>
        <v>0</v>
      </c>
      <c r="AP250" t="s">
        <v>31</v>
      </c>
      <c r="AQ250"/>
      <c r="AR250" s="18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</row>
    <row r="251" spans="1:80" x14ac:dyDescent="0.25">
      <c r="A251" s="20">
        <v>1528</v>
      </c>
      <c r="B251" t="s">
        <v>264</v>
      </c>
      <c r="C251" t="s">
        <v>9</v>
      </c>
      <c r="D251" t="s">
        <v>27</v>
      </c>
      <c r="E251" t="s">
        <v>381</v>
      </c>
      <c r="F251" s="2">
        <v>28734997000</v>
      </c>
      <c r="G251" s="2">
        <v>0</v>
      </c>
      <c r="H251" s="2">
        <v>28734997000</v>
      </c>
      <c r="I251" s="2">
        <v>58976640</v>
      </c>
      <c r="J251" s="2">
        <v>0</v>
      </c>
      <c r="K251" s="2">
        <v>58976640</v>
      </c>
      <c r="L251" s="2">
        <v>47482641.200000003</v>
      </c>
      <c r="M251" s="2">
        <v>0</v>
      </c>
      <c r="N251" s="92">
        <f t="shared" si="478"/>
        <v>0</v>
      </c>
      <c r="O251" s="92">
        <f t="shared" si="479"/>
        <v>0</v>
      </c>
      <c r="P251" s="2">
        <v>47482641.200000003</v>
      </c>
      <c r="Q251" s="92">
        <f t="shared" si="480"/>
        <v>47482641.200000003</v>
      </c>
      <c r="R251" s="92">
        <f t="shared" si="481"/>
        <v>0</v>
      </c>
      <c r="S251" s="15">
        <v>0.1</v>
      </c>
      <c r="T251" s="2">
        <v>0</v>
      </c>
      <c r="U251" s="92">
        <f t="shared" si="482"/>
        <v>0</v>
      </c>
      <c r="V251" s="92">
        <f t="shared" si="483"/>
        <v>0</v>
      </c>
      <c r="W251" s="13">
        <v>0.15</v>
      </c>
      <c r="X251" s="93">
        <f t="shared" ref="X251" si="637">IF(L251&lt;15000000,0%,IF(AND(15000000&lt;=L251,L251&lt;30000000),10%,IF(AND(30000000&lt;=L251,L251&lt;60000000),15%,IF(AND(60000000&lt;=L251,L251&lt;100000000),20%,25%))))</f>
        <v>0.15</v>
      </c>
      <c r="Y251" s="92">
        <f t="shared" ref="Y251" si="638">+X251-W251</f>
        <v>0</v>
      </c>
      <c r="Z251" s="92">
        <f t="shared" ref="Z251" si="639">IF(L251&lt;150000000,P251,IF(AND(L251&gt;150000000,P251&gt;150000000),150000000,P251))*X251</f>
        <v>7122396.1800000006</v>
      </c>
      <c r="AA251" s="15">
        <v>0</v>
      </c>
      <c r="AB251" s="94">
        <f t="shared" ref="AB251:AB253" si="640">IF(L251&lt;150000000,0%,IF(AND(150000000&lt;=L251,L251&lt;230000000),40%,IF(AND(230000000&lt;=L251,L251&lt;300000000),45%,50%)))</f>
        <v>0</v>
      </c>
      <c r="AC251" s="92">
        <f t="shared" ref="AC251:AC253" si="641">+AB251-AA251</f>
        <v>0</v>
      </c>
      <c r="AD251" s="92">
        <f t="shared" ref="AD251:AD253" si="642">IF(P251-150000000&lt;0,0,(P251-150000000))*AB251</f>
        <v>0</v>
      </c>
      <c r="AE251" s="2">
        <v>7122396.1799999997</v>
      </c>
      <c r="AF251" s="92">
        <f t="shared" ref="AF251:AF253" si="643">+AD251+Z251</f>
        <v>7122396.1800000006</v>
      </c>
      <c r="AG251" s="92">
        <f t="shared" ref="AG251:AG253" si="644">+AF251-AE251</f>
        <v>0</v>
      </c>
      <c r="AH251" s="2">
        <v>3000000</v>
      </c>
      <c r="AI251" s="95">
        <f t="shared" ref="AI251" si="645">IF(L251&lt;15000000,0,IF(AND(15000000&lt;=L251,L251&lt;20000000),1000000,IF(AND(20000000&lt;=L251,L251&lt;30000000),2000000,IF(AND(30000000&lt;=L251,L251&lt;60000000),3000000,IF(AND(60000000&lt;=L251,L251&lt;100000000),4000000,IF(AND(100000000&lt;=L251,L251&lt;150000000),5000000,IF(AND(150000000&lt;=L251,L251&lt;230000000),6000000,7000000)))))))</f>
        <v>3000000</v>
      </c>
      <c r="AJ251" s="95">
        <f t="shared" ref="AJ251" si="646">+AI251-AH251</f>
        <v>0</v>
      </c>
      <c r="AK251" s="4">
        <v>10122396.18</v>
      </c>
      <c r="AM251" s="4">
        <f t="shared" si="484"/>
        <v>10122396.18</v>
      </c>
      <c r="AN251" s="96">
        <f t="shared" ref="AN251:AN253" si="647">SUM(AL251,AI251,AF251,U251)</f>
        <v>10122396.18</v>
      </c>
      <c r="AO251" s="96">
        <f t="shared" ref="AO251:AO253" si="648">+AN251-AM251</f>
        <v>0</v>
      </c>
      <c r="AP251" t="s">
        <v>29</v>
      </c>
      <c r="AQ251"/>
      <c r="AR251" s="18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</row>
    <row r="252" spans="1:80" x14ac:dyDescent="0.25">
      <c r="A252" s="20">
        <v>1532</v>
      </c>
      <c r="B252" t="s">
        <v>263</v>
      </c>
      <c r="C252" t="s">
        <v>9</v>
      </c>
      <c r="D252" t="s">
        <v>368</v>
      </c>
      <c r="E252" t="s">
        <v>382</v>
      </c>
      <c r="F252" s="2">
        <v>102256553000</v>
      </c>
      <c r="G252" s="2">
        <v>0</v>
      </c>
      <c r="H252" s="2">
        <v>102256553000</v>
      </c>
      <c r="I252" s="2">
        <v>172722626</v>
      </c>
      <c r="J252" s="2">
        <v>0</v>
      </c>
      <c r="K252" s="2">
        <v>172722626</v>
      </c>
      <c r="L252" s="2">
        <v>131820004.8</v>
      </c>
      <c r="M252" s="2">
        <v>0</v>
      </c>
      <c r="N252" s="92">
        <f t="shared" si="478"/>
        <v>0</v>
      </c>
      <c r="O252" s="92">
        <f t="shared" si="479"/>
        <v>0</v>
      </c>
      <c r="P252" s="2">
        <v>131820004.8</v>
      </c>
      <c r="Q252" s="92">
        <f t="shared" si="480"/>
        <v>131820004.8</v>
      </c>
      <c r="R252" s="92">
        <f t="shared" si="481"/>
        <v>0</v>
      </c>
      <c r="S252" s="15">
        <v>0.1</v>
      </c>
      <c r="T252" s="2">
        <v>0</v>
      </c>
      <c r="U252" s="92">
        <f t="shared" si="482"/>
        <v>0</v>
      </c>
      <c r="V252" s="92">
        <f t="shared" si="483"/>
        <v>0</v>
      </c>
      <c r="W252" s="13">
        <v>0.3</v>
      </c>
      <c r="X252" s="13"/>
      <c r="Y252" s="13"/>
      <c r="Z252" s="97">
        <f t="shared" ref="Z252:Z253" si="649">IF(L252&lt;150000000,P252,IF(AND(L252&gt;150000000,P252&gt;150000000),150000000,P252))*30%</f>
        <v>39546001.439999998</v>
      </c>
      <c r="AA252" s="15">
        <v>0</v>
      </c>
      <c r="AB252" s="98">
        <f t="shared" si="640"/>
        <v>0</v>
      </c>
      <c r="AC252" s="97">
        <f t="shared" si="641"/>
        <v>0</v>
      </c>
      <c r="AD252" s="97">
        <f t="shared" si="642"/>
        <v>0</v>
      </c>
      <c r="AE252" s="2">
        <v>39546001.439999998</v>
      </c>
      <c r="AF252" s="97">
        <f t="shared" si="643"/>
        <v>39546001.439999998</v>
      </c>
      <c r="AG252" s="97">
        <f t="shared" si="644"/>
        <v>0</v>
      </c>
      <c r="AH252" s="2">
        <v>0</v>
      </c>
      <c r="AI252" s="2"/>
      <c r="AJ252" s="2"/>
      <c r="AK252" s="4">
        <v>39546001.439999998</v>
      </c>
      <c r="AM252" s="4">
        <f t="shared" si="484"/>
        <v>39546001.439999998</v>
      </c>
      <c r="AN252" s="96">
        <f t="shared" si="647"/>
        <v>39546001.439999998</v>
      </c>
      <c r="AO252" s="96">
        <f t="shared" si="648"/>
        <v>0</v>
      </c>
      <c r="AP252" t="s">
        <v>39</v>
      </c>
      <c r="AQ252"/>
      <c r="AR252" s="18"/>
      <c r="AV252"/>
      <c r="AW252"/>
      <c r="AX252"/>
      <c r="AY252"/>
      <c r="AZ252"/>
      <c r="BA252"/>
      <c r="BB252"/>
      <c r="BC25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</row>
    <row r="253" spans="1:80" s="51" customFormat="1" x14ac:dyDescent="0.25">
      <c r="A253" s="20">
        <v>1533</v>
      </c>
      <c r="B253" t="s">
        <v>263</v>
      </c>
      <c r="C253" t="s">
        <v>9</v>
      </c>
      <c r="D253" t="s">
        <v>367</v>
      </c>
      <c r="E253" t="s">
        <v>383</v>
      </c>
      <c r="F253" s="2">
        <v>790186000</v>
      </c>
      <c r="G253" s="2">
        <v>0</v>
      </c>
      <c r="H253" s="2">
        <v>790186000</v>
      </c>
      <c r="I253" s="2">
        <v>2494228</v>
      </c>
      <c r="J253" s="2">
        <v>0</v>
      </c>
      <c r="K253" s="2">
        <v>2494228</v>
      </c>
      <c r="L253" s="2">
        <v>2178153.6</v>
      </c>
      <c r="M253" s="2">
        <v>0</v>
      </c>
      <c r="N253" s="92">
        <f t="shared" si="478"/>
        <v>0</v>
      </c>
      <c r="O253" s="92">
        <f t="shared" si="479"/>
        <v>0</v>
      </c>
      <c r="P253" s="2">
        <v>2178153.6</v>
      </c>
      <c r="Q253" s="92">
        <f t="shared" si="480"/>
        <v>2178153.6</v>
      </c>
      <c r="R253" s="92">
        <f t="shared" si="481"/>
        <v>0</v>
      </c>
      <c r="S253" s="15">
        <v>0.1</v>
      </c>
      <c r="T253" s="2">
        <v>0</v>
      </c>
      <c r="U253" s="92">
        <f t="shared" si="482"/>
        <v>0</v>
      </c>
      <c r="V253" s="92">
        <f t="shared" si="483"/>
        <v>0</v>
      </c>
      <c r="W253" s="13">
        <v>0.3</v>
      </c>
      <c r="X253" s="13"/>
      <c r="Y253" s="13"/>
      <c r="Z253" s="97">
        <f t="shared" si="649"/>
        <v>653446.07999999996</v>
      </c>
      <c r="AA253" s="15">
        <v>0</v>
      </c>
      <c r="AB253" s="98">
        <f t="shared" si="640"/>
        <v>0</v>
      </c>
      <c r="AC253" s="97">
        <f t="shared" si="641"/>
        <v>0</v>
      </c>
      <c r="AD253" s="97">
        <f t="shared" si="642"/>
        <v>0</v>
      </c>
      <c r="AE253" s="2">
        <v>653446.07999999996</v>
      </c>
      <c r="AF253" s="97">
        <f t="shared" si="643"/>
        <v>653446.07999999996</v>
      </c>
      <c r="AG253" s="97">
        <f t="shared" si="644"/>
        <v>0</v>
      </c>
      <c r="AH253" s="2">
        <v>0</v>
      </c>
      <c r="AI253" s="2"/>
      <c r="AJ253" s="2"/>
      <c r="AK253" s="4">
        <v>653446.07999999996</v>
      </c>
      <c r="AL253" s="4"/>
      <c r="AM253" s="4">
        <f t="shared" si="484"/>
        <v>653446.07999999996</v>
      </c>
      <c r="AN253" s="96">
        <f t="shared" si="647"/>
        <v>653446.07999999996</v>
      </c>
      <c r="AO253" s="96">
        <f t="shared" si="648"/>
        <v>0</v>
      </c>
      <c r="AP253" t="s">
        <v>35</v>
      </c>
      <c r="AR253" s="52"/>
      <c r="AS253" s="53"/>
      <c r="AT253" s="53"/>
      <c r="AU253" s="53"/>
    </row>
    <row r="254" spans="1:80" x14ac:dyDescent="0.25">
      <c r="A254" s="20">
        <v>1536</v>
      </c>
      <c r="B254" t="s">
        <v>264</v>
      </c>
      <c r="C254" t="s">
        <v>2</v>
      </c>
      <c r="D254" t="s">
        <v>283</v>
      </c>
      <c r="E254" t="s">
        <v>386</v>
      </c>
      <c r="F254" s="2">
        <v>2937226000</v>
      </c>
      <c r="G254" s="2">
        <v>0</v>
      </c>
      <c r="H254" s="2">
        <v>2937226000</v>
      </c>
      <c r="I254" s="2">
        <v>7034284</v>
      </c>
      <c r="J254" s="2">
        <v>0</v>
      </c>
      <c r="K254" s="2">
        <v>7034284</v>
      </c>
      <c r="L254" s="2">
        <v>5859393.5999999996</v>
      </c>
      <c r="M254" s="2">
        <v>0</v>
      </c>
      <c r="N254" s="92">
        <f t="shared" si="478"/>
        <v>0</v>
      </c>
      <c r="O254" s="92">
        <f t="shared" si="479"/>
        <v>0</v>
      </c>
      <c r="P254" s="2">
        <v>5859393.5999999996</v>
      </c>
      <c r="Q254" s="92">
        <f t="shared" si="480"/>
        <v>5859393.5999999996</v>
      </c>
      <c r="R254" s="92">
        <f t="shared" si="481"/>
        <v>0</v>
      </c>
      <c r="S254" s="15">
        <v>0</v>
      </c>
      <c r="T254" s="2">
        <v>0</v>
      </c>
      <c r="U254" s="92">
        <f t="shared" si="482"/>
        <v>0</v>
      </c>
      <c r="V254" s="92">
        <f t="shared" si="483"/>
        <v>0</v>
      </c>
      <c r="W254" s="13">
        <v>0</v>
      </c>
      <c r="X254" s="93">
        <f t="shared" ref="X254" si="650">IF(L254&lt;15000000,0%,IF(AND(15000000&lt;=L254,L254&lt;30000000),10%,IF(AND(30000000&lt;=L254,L254&lt;60000000),15%,IF(AND(60000000&lt;=L254,L254&lt;100000000),20%,25%))))</f>
        <v>0</v>
      </c>
      <c r="Y254" s="92">
        <f t="shared" ref="Y254" si="651">+X254-W254</f>
        <v>0</v>
      </c>
      <c r="Z254" s="92">
        <f t="shared" ref="Z254" si="652">IF(L254&lt;150000000,P254,IF(AND(L254&gt;150000000,P254&gt;150000000),150000000,P254))*X254</f>
        <v>0</v>
      </c>
      <c r="AA254" s="15">
        <v>0</v>
      </c>
      <c r="AB254" s="94">
        <f t="shared" ref="AB254:AB274" si="653">IF(L254&lt;150000000,0%,IF(AND(150000000&lt;=L254,L254&lt;230000000),40%,IF(AND(230000000&lt;=L254,L254&lt;300000000),45%,50%)))</f>
        <v>0</v>
      </c>
      <c r="AC254" s="92">
        <f t="shared" ref="AC254:AC274" si="654">+AB254-AA254</f>
        <v>0</v>
      </c>
      <c r="AD254" s="92">
        <f t="shared" ref="AD254:AD274" si="655">IF(P254-150000000&lt;0,0,(P254-150000000))*AB254</f>
        <v>0</v>
      </c>
      <c r="AE254" s="2">
        <v>0</v>
      </c>
      <c r="AF254" s="92">
        <f t="shared" ref="AF254:AF274" si="656">+AD254+Z254</f>
        <v>0</v>
      </c>
      <c r="AG254" s="92">
        <f t="shared" ref="AG254:AG274" si="657">+AF254-AE254</f>
        <v>0</v>
      </c>
      <c r="AH254" s="2">
        <v>0</v>
      </c>
      <c r="AI254" s="95">
        <f t="shared" ref="AI254" si="658">IF(L254&lt;15000000,0,IF(AND(15000000&lt;=L254,L254&lt;20000000),1000000,IF(AND(20000000&lt;=L254,L254&lt;30000000),2000000,IF(AND(30000000&lt;=L254,L254&lt;60000000),3000000,IF(AND(60000000&lt;=L254,L254&lt;100000000),4000000,IF(AND(100000000&lt;=L254,L254&lt;150000000),5000000,IF(AND(150000000&lt;=L254,L254&lt;230000000),6000000,7000000)))))))</f>
        <v>0</v>
      </c>
      <c r="AJ254" s="95">
        <f t="shared" ref="AJ254" si="659">+AI254-AH254</f>
        <v>0</v>
      </c>
      <c r="AK254" s="4">
        <v>0</v>
      </c>
      <c r="AM254" s="4">
        <f t="shared" si="484"/>
        <v>0</v>
      </c>
      <c r="AN254" s="96">
        <f t="shared" ref="AN254:AN274" si="660">SUM(AL254,AI254,AF254,U254)</f>
        <v>0</v>
      </c>
      <c r="AO254" s="96">
        <f t="shared" ref="AO254:AO274" si="661">+AN254-AM254</f>
        <v>0</v>
      </c>
      <c r="AP254" t="s">
        <v>43</v>
      </c>
      <c r="AQ254"/>
      <c r="AR254" s="18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</row>
    <row r="255" spans="1:80" x14ac:dyDescent="0.25">
      <c r="A255" s="20">
        <v>1538</v>
      </c>
      <c r="B255" t="s">
        <v>263</v>
      </c>
      <c r="C255" t="s">
        <v>2</v>
      </c>
      <c r="D255" t="s">
        <v>317</v>
      </c>
      <c r="E255" t="s">
        <v>387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92">
        <f t="shared" si="478"/>
        <v>0</v>
      </c>
      <c r="O255" s="92">
        <f t="shared" si="479"/>
        <v>0</v>
      </c>
      <c r="P255" s="2">
        <v>0</v>
      </c>
      <c r="Q255" s="92">
        <f t="shared" si="480"/>
        <v>0</v>
      </c>
      <c r="R255" s="92">
        <f t="shared" si="481"/>
        <v>0</v>
      </c>
      <c r="S255" s="15">
        <v>0.1</v>
      </c>
      <c r="T255" s="2">
        <v>0</v>
      </c>
      <c r="U255" s="92">
        <f t="shared" si="482"/>
        <v>0</v>
      </c>
      <c r="V255" s="92">
        <f t="shared" si="483"/>
        <v>0</v>
      </c>
      <c r="W255" s="13">
        <v>0.3</v>
      </c>
      <c r="X255" s="13"/>
      <c r="Y255" s="13"/>
      <c r="Z255" s="97">
        <f t="shared" ref="Z255:Z274" si="662">IF(L255&lt;150000000,P255,IF(AND(L255&gt;150000000,P255&gt;150000000),150000000,P255))*30%</f>
        <v>0</v>
      </c>
      <c r="AA255" s="15">
        <v>0</v>
      </c>
      <c r="AB255" s="98">
        <f t="shared" si="653"/>
        <v>0</v>
      </c>
      <c r="AC255" s="97">
        <f t="shared" si="654"/>
        <v>0</v>
      </c>
      <c r="AD255" s="97">
        <f t="shared" si="655"/>
        <v>0</v>
      </c>
      <c r="AE255" s="2">
        <v>0</v>
      </c>
      <c r="AF255" s="97">
        <f t="shared" si="656"/>
        <v>0</v>
      </c>
      <c r="AG255" s="97">
        <f t="shared" si="657"/>
        <v>0</v>
      </c>
      <c r="AH255" s="2">
        <v>0</v>
      </c>
      <c r="AI255" s="2"/>
      <c r="AJ255" s="2"/>
      <c r="AK255" s="4">
        <v>0</v>
      </c>
      <c r="AM255" s="4">
        <f t="shared" si="484"/>
        <v>0</v>
      </c>
      <c r="AN255" s="96">
        <f t="shared" si="660"/>
        <v>0</v>
      </c>
      <c r="AO255" s="96">
        <f t="shared" si="661"/>
        <v>0</v>
      </c>
      <c r="AP255" t="s">
        <v>325</v>
      </c>
      <c r="AQ255"/>
      <c r="AR255" s="18"/>
      <c r="AV255"/>
      <c r="AW255"/>
      <c r="AX255"/>
      <c r="AY255"/>
      <c r="AZ255"/>
      <c r="BA255"/>
      <c r="BB255"/>
      <c r="BC255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</row>
    <row r="256" spans="1:80" s="35" customFormat="1" x14ac:dyDescent="0.25">
      <c r="A256" s="20">
        <v>1539</v>
      </c>
      <c r="B256" t="s">
        <v>263</v>
      </c>
      <c r="C256" t="s">
        <v>9</v>
      </c>
      <c r="D256" t="s">
        <v>368</v>
      </c>
      <c r="E256" t="s">
        <v>388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92">
        <f t="shared" si="478"/>
        <v>0</v>
      </c>
      <c r="O256" s="92">
        <f t="shared" si="479"/>
        <v>0</v>
      </c>
      <c r="P256" s="2">
        <v>0</v>
      </c>
      <c r="Q256" s="92">
        <f t="shared" si="480"/>
        <v>0</v>
      </c>
      <c r="R256" s="92">
        <f t="shared" si="481"/>
        <v>0</v>
      </c>
      <c r="S256" s="15">
        <v>0.1</v>
      </c>
      <c r="T256" s="2">
        <v>0</v>
      </c>
      <c r="U256" s="92">
        <f t="shared" si="482"/>
        <v>0</v>
      </c>
      <c r="V256" s="92">
        <f t="shared" si="483"/>
        <v>0</v>
      </c>
      <c r="W256" s="13">
        <v>0.3</v>
      </c>
      <c r="X256" s="13"/>
      <c r="Y256" s="13"/>
      <c r="Z256" s="97">
        <f t="shared" si="662"/>
        <v>0</v>
      </c>
      <c r="AA256" s="15">
        <v>0</v>
      </c>
      <c r="AB256" s="98">
        <f t="shared" si="653"/>
        <v>0</v>
      </c>
      <c r="AC256" s="97">
        <f t="shared" si="654"/>
        <v>0</v>
      </c>
      <c r="AD256" s="97">
        <f t="shared" si="655"/>
        <v>0</v>
      </c>
      <c r="AE256" s="2">
        <v>0</v>
      </c>
      <c r="AF256" s="97">
        <f t="shared" si="656"/>
        <v>0</v>
      </c>
      <c r="AG256" s="97">
        <f t="shared" si="657"/>
        <v>0</v>
      </c>
      <c r="AH256" s="2">
        <v>0</v>
      </c>
      <c r="AI256" s="2"/>
      <c r="AJ256" s="2"/>
      <c r="AK256" s="4">
        <v>0</v>
      </c>
      <c r="AL256" s="4"/>
      <c r="AM256" s="4">
        <f t="shared" si="484"/>
        <v>0</v>
      </c>
      <c r="AN256" s="96">
        <f t="shared" si="660"/>
        <v>0</v>
      </c>
      <c r="AO256" s="96">
        <f t="shared" si="661"/>
        <v>0</v>
      </c>
      <c r="AP256" t="s">
        <v>39</v>
      </c>
      <c r="AR256" s="48"/>
      <c r="AS256" s="37"/>
      <c r="AT256" s="37"/>
      <c r="AU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  <c r="BK256" s="37"/>
      <c r="BL256" s="37"/>
      <c r="BM256" s="37"/>
      <c r="BN256" s="37"/>
    </row>
    <row r="257" spans="1:80" x14ac:dyDescent="0.25">
      <c r="A257" s="20">
        <v>1542</v>
      </c>
      <c r="B257" t="s">
        <v>263</v>
      </c>
      <c r="C257" t="s">
        <v>2</v>
      </c>
      <c r="D257" t="s">
        <v>283</v>
      </c>
      <c r="E257" t="s">
        <v>389</v>
      </c>
      <c r="F257" s="2">
        <v>11510310000</v>
      </c>
      <c r="G257" s="2">
        <v>0</v>
      </c>
      <c r="H257" s="2">
        <v>11510310000</v>
      </c>
      <c r="I257" s="2">
        <v>24394953</v>
      </c>
      <c r="J257" s="2">
        <v>0</v>
      </c>
      <c r="K257" s="2">
        <v>24394953</v>
      </c>
      <c r="L257" s="2">
        <v>19790829</v>
      </c>
      <c r="M257" s="2">
        <v>0</v>
      </c>
      <c r="N257" s="92">
        <f t="shared" si="478"/>
        <v>0</v>
      </c>
      <c r="O257" s="92">
        <f t="shared" si="479"/>
        <v>0</v>
      </c>
      <c r="P257" s="2">
        <v>19790829</v>
      </c>
      <c r="Q257" s="92">
        <f t="shared" si="480"/>
        <v>19790829</v>
      </c>
      <c r="R257" s="92">
        <f t="shared" si="481"/>
        <v>0</v>
      </c>
      <c r="S257" s="15">
        <v>0.1</v>
      </c>
      <c r="T257" s="2">
        <v>0</v>
      </c>
      <c r="U257" s="92">
        <f t="shared" si="482"/>
        <v>0</v>
      </c>
      <c r="V257" s="92">
        <f t="shared" si="483"/>
        <v>0</v>
      </c>
      <c r="W257" s="13">
        <v>0.3</v>
      </c>
      <c r="X257" s="13"/>
      <c r="Y257" s="13"/>
      <c r="Z257" s="97">
        <f t="shared" si="662"/>
        <v>5937248.7000000002</v>
      </c>
      <c r="AA257" s="15">
        <v>0</v>
      </c>
      <c r="AB257" s="98">
        <f t="shared" si="653"/>
        <v>0</v>
      </c>
      <c r="AC257" s="97">
        <f t="shared" si="654"/>
        <v>0</v>
      </c>
      <c r="AD257" s="97">
        <f t="shared" si="655"/>
        <v>0</v>
      </c>
      <c r="AE257" s="2">
        <v>5937248.7000000002</v>
      </c>
      <c r="AF257" s="97">
        <f t="shared" si="656"/>
        <v>5937248.7000000002</v>
      </c>
      <c r="AG257" s="97">
        <f t="shared" si="657"/>
        <v>0</v>
      </c>
      <c r="AH257" s="2">
        <v>0</v>
      </c>
      <c r="AI257" s="2"/>
      <c r="AJ257" s="2"/>
      <c r="AK257" s="4">
        <v>5937248.7000000002</v>
      </c>
      <c r="AM257" s="4">
        <f t="shared" si="484"/>
        <v>5937248.7000000002</v>
      </c>
      <c r="AN257" s="96">
        <f t="shared" si="660"/>
        <v>5937248.7000000002</v>
      </c>
      <c r="AO257" s="96">
        <f t="shared" si="661"/>
        <v>0</v>
      </c>
      <c r="AP257" t="s">
        <v>43</v>
      </c>
      <c r="AQ257"/>
      <c r="AR257" s="18"/>
      <c r="AV257"/>
      <c r="AW257"/>
      <c r="AX257"/>
      <c r="AY257"/>
    </row>
    <row r="258" spans="1:80" x14ac:dyDescent="0.25">
      <c r="A258" s="20">
        <v>1543</v>
      </c>
      <c r="B258" t="s">
        <v>263</v>
      </c>
      <c r="C258" t="s">
        <v>2</v>
      </c>
      <c r="D258" t="s">
        <v>200</v>
      </c>
      <c r="E258" t="s">
        <v>390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92">
        <f t="shared" si="478"/>
        <v>0</v>
      </c>
      <c r="O258" s="92">
        <f t="shared" si="479"/>
        <v>0</v>
      </c>
      <c r="P258" s="2">
        <v>0</v>
      </c>
      <c r="Q258" s="92">
        <f t="shared" si="480"/>
        <v>0</v>
      </c>
      <c r="R258" s="92">
        <f t="shared" si="481"/>
        <v>0</v>
      </c>
      <c r="S258" s="15">
        <v>0.1</v>
      </c>
      <c r="T258" s="2">
        <v>0</v>
      </c>
      <c r="U258" s="92">
        <f t="shared" si="482"/>
        <v>0</v>
      </c>
      <c r="V258" s="92">
        <f t="shared" si="483"/>
        <v>0</v>
      </c>
      <c r="W258" s="13">
        <v>0.3</v>
      </c>
      <c r="X258" s="13"/>
      <c r="Y258" s="13"/>
      <c r="Z258" s="97">
        <f t="shared" si="662"/>
        <v>0</v>
      </c>
      <c r="AA258" s="15">
        <v>0</v>
      </c>
      <c r="AB258" s="98">
        <f t="shared" si="653"/>
        <v>0</v>
      </c>
      <c r="AC258" s="97">
        <f t="shared" si="654"/>
        <v>0</v>
      </c>
      <c r="AD258" s="97">
        <f t="shared" si="655"/>
        <v>0</v>
      </c>
      <c r="AE258" s="2">
        <v>0</v>
      </c>
      <c r="AF258" s="97">
        <f t="shared" si="656"/>
        <v>0</v>
      </c>
      <c r="AG258" s="97">
        <f t="shared" si="657"/>
        <v>0</v>
      </c>
      <c r="AH258" s="2">
        <v>0</v>
      </c>
      <c r="AI258" s="2"/>
      <c r="AJ258" s="2"/>
      <c r="AK258" s="4">
        <v>0</v>
      </c>
      <c r="AM258" s="4">
        <f t="shared" si="484"/>
        <v>0</v>
      </c>
      <c r="AN258" s="96">
        <f t="shared" si="660"/>
        <v>0</v>
      </c>
      <c r="AO258" s="96">
        <f t="shared" si="661"/>
        <v>0</v>
      </c>
      <c r="AP258" t="s">
        <v>184</v>
      </c>
      <c r="AQ258"/>
      <c r="AR258" s="18"/>
      <c r="AV258"/>
      <c r="AW258"/>
      <c r="AX258"/>
      <c r="AY258"/>
    </row>
    <row r="259" spans="1:80" x14ac:dyDescent="0.25">
      <c r="A259" s="20">
        <v>1544</v>
      </c>
      <c r="B259" t="s">
        <v>263</v>
      </c>
      <c r="C259" t="s">
        <v>2</v>
      </c>
      <c r="D259" t="s">
        <v>200</v>
      </c>
      <c r="E259" t="s">
        <v>391</v>
      </c>
      <c r="F259" s="2">
        <v>26083643000</v>
      </c>
      <c r="G259" s="2">
        <v>0</v>
      </c>
      <c r="H259" s="2">
        <v>26083643000</v>
      </c>
      <c r="I259" s="2">
        <v>43674987</v>
      </c>
      <c r="J259" s="2">
        <v>0</v>
      </c>
      <c r="K259" s="2">
        <v>43674987</v>
      </c>
      <c r="L259" s="2">
        <v>33241529.800000001</v>
      </c>
      <c r="M259" s="2">
        <v>0</v>
      </c>
      <c r="N259" s="92">
        <f t="shared" ref="N259:N322" si="663">J259-G259*0.04/100</f>
        <v>0</v>
      </c>
      <c r="O259" s="92">
        <f t="shared" ref="O259:O322" si="664">+N259-M259</f>
        <v>0</v>
      </c>
      <c r="P259" s="2">
        <v>33241529.800000001</v>
      </c>
      <c r="Q259" s="92">
        <f t="shared" ref="Q259:Q322" si="665">K259-H259*0.04/100</f>
        <v>33241529.800000001</v>
      </c>
      <c r="R259" s="92">
        <f t="shared" ref="R259:R322" si="666">+Q259-P259</f>
        <v>0</v>
      </c>
      <c r="S259" s="15">
        <v>0.1</v>
      </c>
      <c r="T259" s="2">
        <v>0</v>
      </c>
      <c r="U259" s="92">
        <f t="shared" ref="U259:U322" si="667">+S259*N259</f>
        <v>0</v>
      </c>
      <c r="V259" s="92">
        <f t="shared" ref="V259:V322" si="668">+U259-T259</f>
        <v>0</v>
      </c>
      <c r="W259" s="13">
        <v>0.3</v>
      </c>
      <c r="X259" s="13"/>
      <c r="Y259" s="13"/>
      <c r="Z259" s="97">
        <f t="shared" si="662"/>
        <v>9972458.9399999995</v>
      </c>
      <c r="AA259" s="15">
        <v>0</v>
      </c>
      <c r="AB259" s="98">
        <f t="shared" si="653"/>
        <v>0</v>
      </c>
      <c r="AC259" s="97">
        <f t="shared" si="654"/>
        <v>0</v>
      </c>
      <c r="AD259" s="97">
        <f t="shared" si="655"/>
        <v>0</v>
      </c>
      <c r="AE259" s="2">
        <v>9972458.9399999995</v>
      </c>
      <c r="AF259" s="97">
        <f t="shared" si="656"/>
        <v>9972458.9399999995</v>
      </c>
      <c r="AG259" s="97">
        <f t="shared" si="657"/>
        <v>0</v>
      </c>
      <c r="AH259" s="2">
        <v>0</v>
      </c>
      <c r="AI259" s="2"/>
      <c r="AJ259" s="2"/>
      <c r="AK259" s="4">
        <v>9972458.9399999995</v>
      </c>
      <c r="AM259" s="4">
        <f t="shared" ref="AM259:AM322" si="669">AK259+AL259</f>
        <v>9972458.9399999995</v>
      </c>
      <c r="AN259" s="96">
        <f t="shared" si="660"/>
        <v>9972458.9399999995</v>
      </c>
      <c r="AO259" s="96">
        <f t="shared" si="661"/>
        <v>0</v>
      </c>
      <c r="AP259" t="s">
        <v>184</v>
      </c>
      <c r="AQ259"/>
      <c r="AR259" s="18"/>
      <c r="AV259"/>
      <c r="AW259"/>
      <c r="AX259"/>
      <c r="AY259"/>
    </row>
    <row r="260" spans="1:80" x14ac:dyDescent="0.25">
      <c r="A260" s="20">
        <v>1545</v>
      </c>
      <c r="B260" t="s">
        <v>263</v>
      </c>
      <c r="C260" t="s">
        <v>2</v>
      </c>
      <c r="D260" t="s">
        <v>317</v>
      </c>
      <c r="E260" t="s">
        <v>392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92">
        <f t="shared" si="663"/>
        <v>0</v>
      </c>
      <c r="O260" s="92">
        <f t="shared" si="664"/>
        <v>0</v>
      </c>
      <c r="P260" s="2">
        <v>0</v>
      </c>
      <c r="Q260" s="92">
        <f t="shared" si="665"/>
        <v>0</v>
      </c>
      <c r="R260" s="92">
        <f t="shared" si="666"/>
        <v>0</v>
      </c>
      <c r="S260" s="15">
        <v>0.1</v>
      </c>
      <c r="T260" s="2">
        <v>0</v>
      </c>
      <c r="U260" s="92">
        <f t="shared" si="667"/>
        <v>0</v>
      </c>
      <c r="V260" s="92">
        <f t="shared" si="668"/>
        <v>0</v>
      </c>
      <c r="W260" s="13">
        <v>0.3</v>
      </c>
      <c r="X260" s="13"/>
      <c r="Y260" s="13"/>
      <c r="Z260" s="97">
        <f t="shared" si="662"/>
        <v>0</v>
      </c>
      <c r="AA260" s="15">
        <v>0</v>
      </c>
      <c r="AB260" s="98">
        <f t="shared" si="653"/>
        <v>0</v>
      </c>
      <c r="AC260" s="97">
        <f t="shared" si="654"/>
        <v>0</v>
      </c>
      <c r="AD260" s="97">
        <f t="shared" si="655"/>
        <v>0</v>
      </c>
      <c r="AE260" s="2">
        <v>0</v>
      </c>
      <c r="AF260" s="97">
        <f t="shared" si="656"/>
        <v>0</v>
      </c>
      <c r="AG260" s="97">
        <f t="shared" si="657"/>
        <v>0</v>
      </c>
      <c r="AH260" s="2">
        <v>0</v>
      </c>
      <c r="AI260" s="2"/>
      <c r="AJ260" s="2"/>
      <c r="AK260" s="4">
        <v>0</v>
      </c>
      <c r="AM260" s="4">
        <f t="shared" si="669"/>
        <v>0</v>
      </c>
      <c r="AN260" s="96">
        <f t="shared" si="660"/>
        <v>0</v>
      </c>
      <c r="AO260" s="96">
        <f t="shared" si="661"/>
        <v>0</v>
      </c>
      <c r="AP260" t="s">
        <v>326</v>
      </c>
      <c r="AQ260"/>
      <c r="AR260" s="18"/>
      <c r="AV260"/>
      <c r="AW260"/>
      <c r="AX260"/>
      <c r="AY260"/>
    </row>
    <row r="261" spans="1:80" x14ac:dyDescent="0.25">
      <c r="A261" s="20">
        <v>1546</v>
      </c>
      <c r="B261" t="s">
        <v>263</v>
      </c>
      <c r="C261" t="s">
        <v>2</v>
      </c>
      <c r="D261" t="s">
        <v>4</v>
      </c>
      <c r="E261" t="s">
        <v>393</v>
      </c>
      <c r="F261" s="2">
        <v>59964416000</v>
      </c>
      <c r="G261" s="2">
        <v>0</v>
      </c>
      <c r="H261" s="2">
        <v>59964416000</v>
      </c>
      <c r="I261" s="2">
        <v>98779314</v>
      </c>
      <c r="J261" s="2">
        <v>0</v>
      </c>
      <c r="K261" s="2">
        <v>98779314</v>
      </c>
      <c r="L261" s="2">
        <v>74793547.599999994</v>
      </c>
      <c r="M261" s="2">
        <v>0</v>
      </c>
      <c r="N261" s="92">
        <f t="shared" si="663"/>
        <v>0</v>
      </c>
      <c r="O261" s="92">
        <f t="shared" si="664"/>
        <v>0</v>
      </c>
      <c r="P261" s="2">
        <v>74793547.599999994</v>
      </c>
      <c r="Q261" s="92">
        <f t="shared" si="665"/>
        <v>74793547.599999994</v>
      </c>
      <c r="R261" s="92">
        <f t="shared" si="666"/>
        <v>0</v>
      </c>
      <c r="S261" s="15">
        <v>0.1</v>
      </c>
      <c r="T261" s="2">
        <v>0</v>
      </c>
      <c r="U261" s="92">
        <f t="shared" si="667"/>
        <v>0</v>
      </c>
      <c r="V261" s="92">
        <f t="shared" si="668"/>
        <v>0</v>
      </c>
      <c r="W261" s="13">
        <v>0.3</v>
      </c>
      <c r="X261" s="13"/>
      <c r="Y261" s="13"/>
      <c r="Z261" s="97">
        <f t="shared" si="662"/>
        <v>22438064.279999997</v>
      </c>
      <c r="AA261" s="15">
        <v>0</v>
      </c>
      <c r="AB261" s="98">
        <f t="shared" si="653"/>
        <v>0</v>
      </c>
      <c r="AC261" s="97">
        <f t="shared" si="654"/>
        <v>0</v>
      </c>
      <c r="AD261" s="97">
        <f t="shared" si="655"/>
        <v>0</v>
      </c>
      <c r="AE261" s="2">
        <v>22438064.280000001</v>
      </c>
      <c r="AF261" s="97">
        <f t="shared" si="656"/>
        <v>22438064.279999997</v>
      </c>
      <c r="AG261" s="97">
        <f t="shared" si="657"/>
        <v>0</v>
      </c>
      <c r="AH261" s="2">
        <v>0</v>
      </c>
      <c r="AI261" s="2"/>
      <c r="AJ261" s="2"/>
      <c r="AK261" s="4">
        <v>22438064.280000001</v>
      </c>
      <c r="AM261" s="4">
        <f t="shared" si="669"/>
        <v>22438064.280000001</v>
      </c>
      <c r="AN261" s="96">
        <f t="shared" si="660"/>
        <v>22438064.279999997</v>
      </c>
      <c r="AO261" s="96">
        <f t="shared" si="661"/>
        <v>0</v>
      </c>
      <c r="AP261" t="s">
        <v>215</v>
      </c>
      <c r="AQ261"/>
      <c r="AR261" s="18"/>
      <c r="AV261"/>
      <c r="AW261"/>
      <c r="AX261"/>
      <c r="AY261"/>
    </row>
    <row r="262" spans="1:80" x14ac:dyDescent="0.25">
      <c r="A262" s="20">
        <v>1555</v>
      </c>
      <c r="B262" t="s">
        <v>263</v>
      </c>
      <c r="C262" t="s">
        <v>2</v>
      </c>
      <c r="D262" t="s">
        <v>200</v>
      </c>
      <c r="E262" t="s">
        <v>394</v>
      </c>
      <c r="F262" s="2">
        <v>3037024000</v>
      </c>
      <c r="G262" s="2">
        <v>0</v>
      </c>
      <c r="H262" s="2">
        <v>3037024000</v>
      </c>
      <c r="I262" s="2">
        <v>9523712</v>
      </c>
      <c r="J262" s="2">
        <v>0</v>
      </c>
      <c r="K262" s="2">
        <v>9523712</v>
      </c>
      <c r="L262" s="2">
        <v>8308902.4000000004</v>
      </c>
      <c r="M262" s="2">
        <v>0</v>
      </c>
      <c r="N262" s="92">
        <f t="shared" si="663"/>
        <v>0</v>
      </c>
      <c r="O262" s="92">
        <f t="shared" si="664"/>
        <v>0</v>
      </c>
      <c r="P262" s="2">
        <v>8308902.4000000004</v>
      </c>
      <c r="Q262" s="92">
        <f t="shared" si="665"/>
        <v>8308902.4000000004</v>
      </c>
      <c r="R262" s="92">
        <f t="shared" si="666"/>
        <v>0</v>
      </c>
      <c r="S262" s="15">
        <v>0.1</v>
      </c>
      <c r="T262" s="2">
        <v>0</v>
      </c>
      <c r="U262" s="92">
        <f t="shared" si="667"/>
        <v>0</v>
      </c>
      <c r="V262" s="92">
        <f t="shared" si="668"/>
        <v>0</v>
      </c>
      <c r="W262" s="13">
        <v>0.3</v>
      </c>
      <c r="X262" s="13"/>
      <c r="Y262" s="13"/>
      <c r="Z262" s="97">
        <f t="shared" si="662"/>
        <v>2492670.7200000002</v>
      </c>
      <c r="AA262" s="15">
        <v>0</v>
      </c>
      <c r="AB262" s="98">
        <f t="shared" si="653"/>
        <v>0</v>
      </c>
      <c r="AC262" s="97">
        <f t="shared" si="654"/>
        <v>0</v>
      </c>
      <c r="AD262" s="97">
        <f t="shared" si="655"/>
        <v>0</v>
      </c>
      <c r="AE262" s="2">
        <v>2492670.7200000002</v>
      </c>
      <c r="AF262" s="97">
        <f t="shared" si="656"/>
        <v>2492670.7200000002</v>
      </c>
      <c r="AG262" s="97">
        <f t="shared" si="657"/>
        <v>0</v>
      </c>
      <c r="AH262" s="2">
        <v>0</v>
      </c>
      <c r="AI262" s="2"/>
      <c r="AJ262" s="2"/>
      <c r="AK262" s="4">
        <v>2492670.7200000002</v>
      </c>
      <c r="AM262" s="4">
        <f t="shared" si="669"/>
        <v>2492670.7200000002</v>
      </c>
      <c r="AN262" s="96">
        <f t="shared" si="660"/>
        <v>2492670.7200000002</v>
      </c>
      <c r="AO262" s="96">
        <f t="shared" si="661"/>
        <v>0</v>
      </c>
      <c r="AP262" t="s">
        <v>241</v>
      </c>
      <c r="AQ262"/>
      <c r="AR262" s="18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</row>
    <row r="263" spans="1:80" x14ac:dyDescent="0.25">
      <c r="A263" s="20">
        <v>1558</v>
      </c>
      <c r="B263" t="s">
        <v>263</v>
      </c>
      <c r="C263" t="s">
        <v>9</v>
      </c>
      <c r="D263" t="s">
        <v>15</v>
      </c>
      <c r="E263" t="s">
        <v>395</v>
      </c>
      <c r="F263" s="2">
        <v>11453508000</v>
      </c>
      <c r="G263" s="2">
        <v>0</v>
      </c>
      <c r="H263" s="2">
        <v>11453508000</v>
      </c>
      <c r="I263" s="2">
        <v>22115303</v>
      </c>
      <c r="J263" s="2">
        <v>0</v>
      </c>
      <c r="K263" s="2">
        <v>22115303</v>
      </c>
      <c r="L263" s="2">
        <v>17533899.800000001</v>
      </c>
      <c r="M263" s="2">
        <v>0</v>
      </c>
      <c r="N263" s="92">
        <f t="shared" si="663"/>
        <v>0</v>
      </c>
      <c r="O263" s="92">
        <f t="shared" si="664"/>
        <v>0</v>
      </c>
      <c r="P263" s="2">
        <v>17533899.800000001</v>
      </c>
      <c r="Q263" s="92">
        <f t="shared" si="665"/>
        <v>17533899.800000001</v>
      </c>
      <c r="R263" s="92">
        <f t="shared" si="666"/>
        <v>0</v>
      </c>
      <c r="S263" s="15">
        <v>0.1</v>
      </c>
      <c r="T263" s="2">
        <v>0</v>
      </c>
      <c r="U263" s="92">
        <f t="shared" si="667"/>
        <v>0</v>
      </c>
      <c r="V263" s="92">
        <f t="shared" si="668"/>
        <v>0</v>
      </c>
      <c r="W263" s="13">
        <v>0.3</v>
      </c>
      <c r="X263" s="13"/>
      <c r="Y263" s="13"/>
      <c r="Z263" s="97">
        <f t="shared" si="662"/>
        <v>5260169.9400000004</v>
      </c>
      <c r="AA263" s="15">
        <v>0</v>
      </c>
      <c r="AB263" s="98">
        <f t="shared" si="653"/>
        <v>0</v>
      </c>
      <c r="AC263" s="97">
        <f t="shared" si="654"/>
        <v>0</v>
      </c>
      <c r="AD263" s="97">
        <f t="shared" si="655"/>
        <v>0</v>
      </c>
      <c r="AE263" s="2">
        <v>5260169.9400000004</v>
      </c>
      <c r="AF263" s="97">
        <f t="shared" si="656"/>
        <v>5260169.9400000004</v>
      </c>
      <c r="AG263" s="97">
        <f t="shared" si="657"/>
        <v>0</v>
      </c>
      <c r="AH263" s="2">
        <v>0</v>
      </c>
      <c r="AI263" s="2"/>
      <c r="AJ263" s="2"/>
      <c r="AK263" s="4">
        <v>5260169.9400000004</v>
      </c>
      <c r="AM263" s="4">
        <f t="shared" si="669"/>
        <v>5260169.9400000004</v>
      </c>
      <c r="AN263" s="96">
        <f t="shared" si="660"/>
        <v>5260169.9400000004</v>
      </c>
      <c r="AO263" s="96">
        <f t="shared" si="661"/>
        <v>0</v>
      </c>
      <c r="AP263" t="s">
        <v>26</v>
      </c>
      <c r="AQ263"/>
      <c r="AR263" s="18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</row>
    <row r="264" spans="1:80" x14ac:dyDescent="0.25">
      <c r="A264" s="20">
        <v>1559</v>
      </c>
      <c r="B264" t="s">
        <v>263</v>
      </c>
      <c r="C264" t="s">
        <v>2</v>
      </c>
      <c r="D264" t="s">
        <v>284</v>
      </c>
      <c r="E264" t="s">
        <v>396</v>
      </c>
      <c r="F264" s="2">
        <v>66460000</v>
      </c>
      <c r="G264" s="2">
        <v>43660000</v>
      </c>
      <c r="H264" s="2">
        <v>22800000</v>
      </c>
      <c r="I264" s="2">
        <v>232610</v>
      </c>
      <c r="J264" s="2">
        <v>152810</v>
      </c>
      <c r="K264" s="2">
        <v>79800</v>
      </c>
      <c r="L264" s="2">
        <v>206026</v>
      </c>
      <c r="M264" s="2">
        <v>135346</v>
      </c>
      <c r="N264" s="92">
        <f t="shared" si="663"/>
        <v>135346</v>
      </c>
      <c r="O264" s="92">
        <f t="shared" si="664"/>
        <v>0</v>
      </c>
      <c r="P264" s="2">
        <v>70680</v>
      </c>
      <c r="Q264" s="92">
        <f t="shared" si="665"/>
        <v>70680</v>
      </c>
      <c r="R264" s="92">
        <f t="shared" si="666"/>
        <v>0</v>
      </c>
      <c r="S264" s="15">
        <v>0.1</v>
      </c>
      <c r="T264" s="2">
        <v>13534.6</v>
      </c>
      <c r="U264" s="92">
        <f t="shared" si="667"/>
        <v>13534.6</v>
      </c>
      <c r="V264" s="92">
        <f t="shared" si="668"/>
        <v>0</v>
      </c>
      <c r="W264" s="13">
        <v>0.3</v>
      </c>
      <c r="X264" s="13"/>
      <c r="Y264" s="13"/>
      <c r="Z264" s="97">
        <f t="shared" si="662"/>
        <v>21204</v>
      </c>
      <c r="AA264" s="15">
        <v>0</v>
      </c>
      <c r="AB264" s="98">
        <f t="shared" si="653"/>
        <v>0</v>
      </c>
      <c r="AC264" s="97">
        <f t="shared" si="654"/>
        <v>0</v>
      </c>
      <c r="AD264" s="97">
        <f t="shared" si="655"/>
        <v>0</v>
      </c>
      <c r="AE264" s="2">
        <v>21204</v>
      </c>
      <c r="AF264" s="97">
        <f t="shared" si="656"/>
        <v>21204</v>
      </c>
      <c r="AG264" s="97">
        <f t="shared" si="657"/>
        <v>0</v>
      </c>
      <c r="AH264" s="2">
        <v>0</v>
      </c>
      <c r="AI264" s="2"/>
      <c r="AJ264" s="2"/>
      <c r="AK264" s="4">
        <v>34738.6</v>
      </c>
      <c r="AM264" s="4">
        <f t="shared" si="669"/>
        <v>34738.6</v>
      </c>
      <c r="AN264" s="96">
        <f t="shared" si="660"/>
        <v>34738.6</v>
      </c>
      <c r="AO264" s="96">
        <f t="shared" si="661"/>
        <v>0</v>
      </c>
      <c r="AP264" t="s">
        <v>166</v>
      </c>
      <c r="AQ264"/>
      <c r="AR264" s="18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</row>
    <row r="265" spans="1:80" x14ac:dyDescent="0.25">
      <c r="A265" s="20">
        <v>1565</v>
      </c>
      <c r="B265" t="s">
        <v>263</v>
      </c>
      <c r="C265" t="s">
        <v>2</v>
      </c>
      <c r="D265" t="s">
        <v>8</v>
      </c>
      <c r="E265" t="s">
        <v>397</v>
      </c>
      <c r="F265" s="2">
        <v>733690000</v>
      </c>
      <c r="G265" s="2">
        <v>0</v>
      </c>
      <c r="H265" s="2">
        <v>733690000</v>
      </c>
      <c r="I265" s="2">
        <v>2226130</v>
      </c>
      <c r="J265" s="2">
        <v>0</v>
      </c>
      <c r="K265" s="2">
        <v>2226130</v>
      </c>
      <c r="L265" s="2">
        <v>1932654</v>
      </c>
      <c r="M265" s="2">
        <v>0</v>
      </c>
      <c r="N265" s="92">
        <f t="shared" si="663"/>
        <v>0</v>
      </c>
      <c r="O265" s="92">
        <f t="shared" si="664"/>
        <v>0</v>
      </c>
      <c r="P265" s="2">
        <v>1932654</v>
      </c>
      <c r="Q265" s="92">
        <f t="shared" si="665"/>
        <v>1932654</v>
      </c>
      <c r="R265" s="92">
        <f t="shared" si="666"/>
        <v>0</v>
      </c>
      <c r="S265" s="15">
        <v>0.1</v>
      </c>
      <c r="T265" s="2">
        <v>0</v>
      </c>
      <c r="U265" s="92">
        <f t="shared" si="667"/>
        <v>0</v>
      </c>
      <c r="V265" s="92">
        <f t="shared" si="668"/>
        <v>0</v>
      </c>
      <c r="W265" s="13">
        <v>0.3</v>
      </c>
      <c r="X265" s="13"/>
      <c r="Y265" s="13"/>
      <c r="Z265" s="97">
        <f t="shared" si="662"/>
        <v>579796.19999999995</v>
      </c>
      <c r="AA265" s="15">
        <v>0</v>
      </c>
      <c r="AB265" s="98">
        <f t="shared" si="653"/>
        <v>0</v>
      </c>
      <c r="AC265" s="97">
        <f t="shared" si="654"/>
        <v>0</v>
      </c>
      <c r="AD265" s="97">
        <f t="shared" si="655"/>
        <v>0</v>
      </c>
      <c r="AE265" s="2">
        <v>579796.19999999995</v>
      </c>
      <c r="AF265" s="97">
        <f t="shared" si="656"/>
        <v>579796.19999999995</v>
      </c>
      <c r="AG265" s="97">
        <f t="shared" si="657"/>
        <v>0</v>
      </c>
      <c r="AH265" s="2">
        <v>0</v>
      </c>
      <c r="AI265" s="2"/>
      <c r="AJ265" s="2"/>
      <c r="AK265" s="4">
        <v>579796.19999999995</v>
      </c>
      <c r="AM265" s="4">
        <f t="shared" si="669"/>
        <v>579796.19999999995</v>
      </c>
      <c r="AN265" s="96">
        <f t="shared" si="660"/>
        <v>579796.19999999995</v>
      </c>
      <c r="AO265" s="96">
        <f t="shared" si="661"/>
        <v>0</v>
      </c>
      <c r="AP265" t="s">
        <v>33</v>
      </c>
      <c r="AQ265"/>
      <c r="AR265" s="18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</row>
    <row r="266" spans="1:80" s="32" customFormat="1" x14ac:dyDescent="0.25">
      <c r="A266" s="20">
        <v>1566</v>
      </c>
      <c r="B266" t="s">
        <v>263</v>
      </c>
      <c r="C266" t="s">
        <v>2</v>
      </c>
      <c r="D266" t="s">
        <v>200</v>
      </c>
      <c r="E266" t="s">
        <v>398</v>
      </c>
      <c r="F266" s="2">
        <v>11474116000</v>
      </c>
      <c r="G266" s="2">
        <v>1525288000</v>
      </c>
      <c r="H266" s="2">
        <v>9948828000</v>
      </c>
      <c r="I266" s="2">
        <v>32629493</v>
      </c>
      <c r="J266" s="2">
        <v>4233032</v>
      </c>
      <c r="K266" s="2">
        <v>28396461</v>
      </c>
      <c r="L266" s="2">
        <v>28039846.600000001</v>
      </c>
      <c r="M266" s="2">
        <v>3622916.8</v>
      </c>
      <c r="N266" s="92">
        <f t="shared" si="663"/>
        <v>3622916.8</v>
      </c>
      <c r="O266" s="92">
        <f t="shared" si="664"/>
        <v>0</v>
      </c>
      <c r="P266" s="2">
        <v>24416929.800000001</v>
      </c>
      <c r="Q266" s="92">
        <f t="shared" si="665"/>
        <v>24416929.800000001</v>
      </c>
      <c r="R266" s="92">
        <f t="shared" si="666"/>
        <v>0</v>
      </c>
      <c r="S266" s="15">
        <v>0.1</v>
      </c>
      <c r="T266" s="2">
        <v>362291.68</v>
      </c>
      <c r="U266" s="92">
        <f t="shared" si="667"/>
        <v>362291.68</v>
      </c>
      <c r="V266" s="92">
        <f t="shared" si="668"/>
        <v>0</v>
      </c>
      <c r="W266" s="13">
        <v>0.3</v>
      </c>
      <c r="X266" s="13"/>
      <c r="Y266" s="13"/>
      <c r="Z266" s="97">
        <f t="shared" si="662"/>
        <v>7325078.9400000004</v>
      </c>
      <c r="AA266" s="15">
        <v>0</v>
      </c>
      <c r="AB266" s="98">
        <f t="shared" si="653"/>
        <v>0</v>
      </c>
      <c r="AC266" s="97">
        <f t="shared" si="654"/>
        <v>0</v>
      </c>
      <c r="AD266" s="97">
        <f t="shared" si="655"/>
        <v>0</v>
      </c>
      <c r="AE266" s="2">
        <v>7325078.9400000004</v>
      </c>
      <c r="AF266" s="97">
        <f t="shared" si="656"/>
        <v>7325078.9400000004</v>
      </c>
      <c r="AG266" s="97">
        <f t="shared" si="657"/>
        <v>0</v>
      </c>
      <c r="AH266" s="2">
        <v>0</v>
      </c>
      <c r="AI266" s="2"/>
      <c r="AJ266" s="2"/>
      <c r="AK266" s="4">
        <v>7687370.6200000001</v>
      </c>
      <c r="AL266" s="4"/>
      <c r="AM266" s="4">
        <f t="shared" si="669"/>
        <v>7687370.6200000001</v>
      </c>
      <c r="AN266" s="96">
        <f t="shared" si="660"/>
        <v>7687370.6200000001</v>
      </c>
      <c r="AO266" s="96">
        <f t="shared" si="661"/>
        <v>0</v>
      </c>
      <c r="AP266" t="s">
        <v>184</v>
      </c>
      <c r="AR266" s="49"/>
      <c r="AS266" s="33"/>
      <c r="AT266" s="33"/>
      <c r="AU266" s="33"/>
    </row>
    <row r="267" spans="1:80" x14ac:dyDescent="0.25">
      <c r="A267" s="20">
        <v>1568</v>
      </c>
      <c r="B267" t="s">
        <v>263</v>
      </c>
      <c r="C267" t="s">
        <v>2</v>
      </c>
      <c r="D267" t="s">
        <v>4</v>
      </c>
      <c r="E267" t="s">
        <v>399</v>
      </c>
      <c r="F267" s="2">
        <v>14387796000</v>
      </c>
      <c r="G267" s="2">
        <v>0</v>
      </c>
      <c r="H267" s="2">
        <v>14387796000</v>
      </c>
      <c r="I267" s="2">
        <v>31057292</v>
      </c>
      <c r="J267" s="2">
        <v>0</v>
      </c>
      <c r="K267" s="2">
        <v>31057292</v>
      </c>
      <c r="L267" s="2">
        <v>25302173.600000001</v>
      </c>
      <c r="M267" s="2">
        <v>0</v>
      </c>
      <c r="N267" s="92">
        <f t="shared" si="663"/>
        <v>0</v>
      </c>
      <c r="O267" s="92">
        <f t="shared" si="664"/>
        <v>0</v>
      </c>
      <c r="P267" s="2">
        <v>25302173.600000001</v>
      </c>
      <c r="Q267" s="92">
        <f t="shared" si="665"/>
        <v>25302173.600000001</v>
      </c>
      <c r="R267" s="92">
        <f t="shared" si="666"/>
        <v>0</v>
      </c>
      <c r="S267" s="15">
        <v>0.1</v>
      </c>
      <c r="T267" s="2">
        <v>0</v>
      </c>
      <c r="U267" s="92">
        <f t="shared" si="667"/>
        <v>0</v>
      </c>
      <c r="V267" s="92">
        <f t="shared" si="668"/>
        <v>0</v>
      </c>
      <c r="W267" s="13">
        <v>0.3</v>
      </c>
      <c r="X267" s="13"/>
      <c r="Y267" s="13"/>
      <c r="Z267" s="97">
        <f t="shared" si="662"/>
        <v>7590652.0800000001</v>
      </c>
      <c r="AA267" s="15">
        <v>0</v>
      </c>
      <c r="AB267" s="98">
        <f t="shared" si="653"/>
        <v>0</v>
      </c>
      <c r="AC267" s="97">
        <f t="shared" si="654"/>
        <v>0</v>
      </c>
      <c r="AD267" s="97">
        <f t="shared" si="655"/>
        <v>0</v>
      </c>
      <c r="AE267" s="2">
        <v>7590652.0800000001</v>
      </c>
      <c r="AF267" s="97">
        <f t="shared" si="656"/>
        <v>7590652.0800000001</v>
      </c>
      <c r="AG267" s="97">
        <f t="shared" si="657"/>
        <v>0</v>
      </c>
      <c r="AH267" s="2">
        <v>0</v>
      </c>
      <c r="AI267" s="2"/>
      <c r="AJ267" s="2"/>
      <c r="AK267" s="4">
        <v>7590652.0800000001</v>
      </c>
      <c r="AM267" s="4">
        <f t="shared" si="669"/>
        <v>7590652.0800000001</v>
      </c>
      <c r="AN267" s="96">
        <f t="shared" si="660"/>
        <v>7590652.0800000001</v>
      </c>
      <c r="AO267" s="96">
        <f t="shared" si="661"/>
        <v>0</v>
      </c>
      <c r="AP267" t="s">
        <v>215</v>
      </c>
      <c r="AQ267"/>
      <c r="AR267" s="18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</row>
    <row r="268" spans="1:80" x14ac:dyDescent="0.25">
      <c r="A268" s="20">
        <v>1571</v>
      </c>
      <c r="B268" t="s">
        <v>263</v>
      </c>
      <c r="C268" t="s">
        <v>9</v>
      </c>
      <c r="D268" t="s">
        <v>367</v>
      </c>
      <c r="E268" t="s">
        <v>406</v>
      </c>
      <c r="F268" s="2">
        <v>207600000</v>
      </c>
      <c r="G268" s="2">
        <v>0</v>
      </c>
      <c r="H268" s="2">
        <v>207600000</v>
      </c>
      <c r="I268" s="2">
        <v>726600</v>
      </c>
      <c r="J268" s="2">
        <v>0</v>
      </c>
      <c r="K268" s="2">
        <v>726600</v>
      </c>
      <c r="L268" s="2">
        <v>643560</v>
      </c>
      <c r="M268" s="2">
        <v>0</v>
      </c>
      <c r="N268" s="92">
        <f t="shared" si="663"/>
        <v>0</v>
      </c>
      <c r="O268" s="92">
        <f t="shared" si="664"/>
        <v>0</v>
      </c>
      <c r="P268" s="2">
        <v>643560</v>
      </c>
      <c r="Q268" s="92">
        <f t="shared" si="665"/>
        <v>643560</v>
      </c>
      <c r="R268" s="92">
        <f t="shared" si="666"/>
        <v>0</v>
      </c>
      <c r="S268" s="15">
        <v>0.1</v>
      </c>
      <c r="T268" s="2">
        <v>0</v>
      </c>
      <c r="U268" s="92">
        <f t="shared" si="667"/>
        <v>0</v>
      </c>
      <c r="V268" s="92">
        <f t="shared" si="668"/>
        <v>0</v>
      </c>
      <c r="W268" s="13">
        <v>0.3</v>
      </c>
      <c r="X268" s="13"/>
      <c r="Y268" s="13"/>
      <c r="Z268" s="97">
        <f t="shared" si="662"/>
        <v>193068</v>
      </c>
      <c r="AA268" s="15">
        <v>0</v>
      </c>
      <c r="AB268" s="98">
        <f t="shared" si="653"/>
        <v>0</v>
      </c>
      <c r="AC268" s="97">
        <f t="shared" si="654"/>
        <v>0</v>
      </c>
      <c r="AD268" s="97">
        <f t="shared" si="655"/>
        <v>0</v>
      </c>
      <c r="AE268" s="2">
        <v>193068</v>
      </c>
      <c r="AF268" s="97">
        <f t="shared" si="656"/>
        <v>193068</v>
      </c>
      <c r="AG268" s="97">
        <f t="shared" si="657"/>
        <v>0</v>
      </c>
      <c r="AH268" s="2">
        <v>0</v>
      </c>
      <c r="AI268" s="2"/>
      <c r="AJ268" s="2"/>
      <c r="AK268" s="4">
        <v>193068</v>
      </c>
      <c r="AM268" s="4">
        <f t="shared" si="669"/>
        <v>193068</v>
      </c>
      <c r="AN268" s="96">
        <f t="shared" si="660"/>
        <v>193068</v>
      </c>
      <c r="AO268" s="96">
        <f t="shared" si="661"/>
        <v>0</v>
      </c>
      <c r="AP268" t="s">
        <v>35</v>
      </c>
      <c r="AQ268"/>
      <c r="AR268" s="1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</row>
    <row r="269" spans="1:80" x14ac:dyDescent="0.25">
      <c r="A269" s="20">
        <v>1572</v>
      </c>
      <c r="B269" t="s">
        <v>263</v>
      </c>
      <c r="C269" t="s">
        <v>2</v>
      </c>
      <c r="D269" t="s">
        <v>200</v>
      </c>
      <c r="E269" t="s">
        <v>400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92">
        <f t="shared" si="663"/>
        <v>0</v>
      </c>
      <c r="O269" s="92">
        <f t="shared" si="664"/>
        <v>0</v>
      </c>
      <c r="P269" s="2">
        <v>0</v>
      </c>
      <c r="Q269" s="92">
        <f t="shared" si="665"/>
        <v>0</v>
      </c>
      <c r="R269" s="92">
        <f t="shared" si="666"/>
        <v>0</v>
      </c>
      <c r="S269" s="15">
        <v>0.1</v>
      </c>
      <c r="T269" s="2">
        <v>0</v>
      </c>
      <c r="U269" s="92">
        <f t="shared" si="667"/>
        <v>0</v>
      </c>
      <c r="V269" s="92">
        <f t="shared" si="668"/>
        <v>0</v>
      </c>
      <c r="W269" s="13">
        <v>0.3</v>
      </c>
      <c r="X269" s="13"/>
      <c r="Y269" s="13"/>
      <c r="Z269" s="97">
        <f t="shared" si="662"/>
        <v>0</v>
      </c>
      <c r="AA269" s="15">
        <v>0</v>
      </c>
      <c r="AB269" s="98">
        <f t="shared" si="653"/>
        <v>0</v>
      </c>
      <c r="AC269" s="97">
        <f t="shared" si="654"/>
        <v>0</v>
      </c>
      <c r="AD269" s="97">
        <f t="shared" si="655"/>
        <v>0</v>
      </c>
      <c r="AE269" s="2">
        <v>0</v>
      </c>
      <c r="AF269" s="97">
        <f t="shared" si="656"/>
        <v>0</v>
      </c>
      <c r="AG269" s="97">
        <f t="shared" si="657"/>
        <v>0</v>
      </c>
      <c r="AH269" s="2">
        <v>0</v>
      </c>
      <c r="AI269" s="2"/>
      <c r="AJ269" s="2"/>
      <c r="AK269" s="4">
        <v>0</v>
      </c>
      <c r="AM269" s="4">
        <f t="shared" si="669"/>
        <v>0</v>
      </c>
      <c r="AN269" s="96">
        <f t="shared" si="660"/>
        <v>0</v>
      </c>
      <c r="AO269" s="96">
        <f t="shared" si="661"/>
        <v>0</v>
      </c>
      <c r="AP269" t="s">
        <v>241</v>
      </c>
      <c r="AQ269"/>
      <c r="AR269" s="18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</row>
    <row r="270" spans="1:80" x14ac:dyDescent="0.25">
      <c r="A270" s="20">
        <v>1573</v>
      </c>
      <c r="B270" t="s">
        <v>263</v>
      </c>
      <c r="C270" t="s">
        <v>2</v>
      </c>
      <c r="D270" t="s">
        <v>200</v>
      </c>
      <c r="E270" t="s">
        <v>401</v>
      </c>
      <c r="F270" s="2">
        <v>504233000</v>
      </c>
      <c r="G270" s="2">
        <v>0</v>
      </c>
      <c r="H270" s="2">
        <v>504233000</v>
      </c>
      <c r="I270" s="2">
        <v>1352864</v>
      </c>
      <c r="J270" s="2">
        <v>0</v>
      </c>
      <c r="K270" s="2">
        <v>1352864</v>
      </c>
      <c r="L270" s="2">
        <v>1151170.8</v>
      </c>
      <c r="M270" s="2">
        <v>0</v>
      </c>
      <c r="N270" s="92">
        <f t="shared" si="663"/>
        <v>0</v>
      </c>
      <c r="O270" s="92">
        <f t="shared" si="664"/>
        <v>0</v>
      </c>
      <c r="P270" s="2">
        <v>1151170.8</v>
      </c>
      <c r="Q270" s="92">
        <f t="shared" si="665"/>
        <v>1151170.8</v>
      </c>
      <c r="R270" s="92">
        <f t="shared" si="666"/>
        <v>0</v>
      </c>
      <c r="S270" s="15">
        <v>0.1</v>
      </c>
      <c r="T270" s="2">
        <v>0</v>
      </c>
      <c r="U270" s="92">
        <f t="shared" si="667"/>
        <v>0</v>
      </c>
      <c r="V270" s="92">
        <f t="shared" si="668"/>
        <v>0</v>
      </c>
      <c r="W270" s="13">
        <v>0.3</v>
      </c>
      <c r="X270" s="13"/>
      <c r="Y270" s="13"/>
      <c r="Z270" s="97">
        <f t="shared" si="662"/>
        <v>345351.24</v>
      </c>
      <c r="AA270" s="15">
        <v>0</v>
      </c>
      <c r="AB270" s="98">
        <f t="shared" si="653"/>
        <v>0</v>
      </c>
      <c r="AC270" s="97">
        <f t="shared" si="654"/>
        <v>0</v>
      </c>
      <c r="AD270" s="97">
        <f t="shared" si="655"/>
        <v>0</v>
      </c>
      <c r="AE270" s="2">
        <v>345351.24</v>
      </c>
      <c r="AF270" s="97">
        <f t="shared" si="656"/>
        <v>345351.24</v>
      </c>
      <c r="AG270" s="97">
        <f t="shared" si="657"/>
        <v>0</v>
      </c>
      <c r="AH270" s="2">
        <v>0</v>
      </c>
      <c r="AI270" s="2"/>
      <c r="AJ270" s="2"/>
      <c r="AK270" s="4">
        <v>345351.24</v>
      </c>
      <c r="AM270" s="4">
        <f t="shared" si="669"/>
        <v>345351.24</v>
      </c>
      <c r="AN270" s="96">
        <f t="shared" si="660"/>
        <v>345351.24</v>
      </c>
      <c r="AO270" s="96">
        <f t="shared" si="661"/>
        <v>0</v>
      </c>
      <c r="AP270" t="s">
        <v>241</v>
      </c>
      <c r="AQ270"/>
      <c r="AR270" s="18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</row>
    <row r="271" spans="1:80" x14ac:dyDescent="0.25">
      <c r="A271" s="20">
        <v>1574</v>
      </c>
      <c r="B271" t="s">
        <v>263</v>
      </c>
      <c r="C271" t="s">
        <v>2</v>
      </c>
      <c r="D271" t="s">
        <v>4</v>
      </c>
      <c r="E271" t="s">
        <v>402</v>
      </c>
      <c r="F271" s="2">
        <v>66934188000</v>
      </c>
      <c r="G271" s="2">
        <v>24094873000</v>
      </c>
      <c r="H271" s="2">
        <v>42839315000</v>
      </c>
      <c r="I271" s="2">
        <v>112770982</v>
      </c>
      <c r="J271" s="2">
        <v>40908833</v>
      </c>
      <c r="K271" s="2">
        <v>71862149</v>
      </c>
      <c r="L271" s="2">
        <v>85997306.799999997</v>
      </c>
      <c r="M271" s="2">
        <v>31270883.800000001</v>
      </c>
      <c r="N271" s="92">
        <f t="shared" si="663"/>
        <v>31270883.800000001</v>
      </c>
      <c r="O271" s="92">
        <f t="shared" si="664"/>
        <v>0</v>
      </c>
      <c r="P271" s="2">
        <v>54726423</v>
      </c>
      <c r="Q271" s="92">
        <f t="shared" si="665"/>
        <v>54726423</v>
      </c>
      <c r="R271" s="92">
        <f t="shared" si="666"/>
        <v>0</v>
      </c>
      <c r="S271" s="15">
        <v>0.1</v>
      </c>
      <c r="T271" s="2">
        <v>3127088.38</v>
      </c>
      <c r="U271" s="92">
        <f t="shared" si="667"/>
        <v>3127088.3800000004</v>
      </c>
      <c r="V271" s="92">
        <f t="shared" si="668"/>
        <v>0</v>
      </c>
      <c r="W271" s="13">
        <v>0.3</v>
      </c>
      <c r="X271" s="13"/>
      <c r="Y271" s="13"/>
      <c r="Z271" s="97">
        <f t="shared" si="662"/>
        <v>16417926.899999999</v>
      </c>
      <c r="AA271" s="15">
        <v>0</v>
      </c>
      <c r="AB271" s="98">
        <f t="shared" si="653"/>
        <v>0</v>
      </c>
      <c r="AC271" s="97">
        <f t="shared" si="654"/>
        <v>0</v>
      </c>
      <c r="AD271" s="97">
        <f t="shared" si="655"/>
        <v>0</v>
      </c>
      <c r="AE271" s="2">
        <v>16417926.9</v>
      </c>
      <c r="AF271" s="97">
        <f t="shared" si="656"/>
        <v>16417926.899999999</v>
      </c>
      <c r="AG271" s="97">
        <f t="shared" si="657"/>
        <v>0</v>
      </c>
      <c r="AH271" s="2">
        <v>0</v>
      </c>
      <c r="AI271" s="2"/>
      <c r="AJ271" s="2"/>
      <c r="AK271" s="4">
        <v>19545015.280000001</v>
      </c>
      <c r="AM271" s="4">
        <f t="shared" si="669"/>
        <v>19545015.280000001</v>
      </c>
      <c r="AN271" s="96">
        <f t="shared" si="660"/>
        <v>19545015.279999997</v>
      </c>
      <c r="AO271" s="96">
        <f t="shared" si="661"/>
        <v>0</v>
      </c>
      <c r="AP271" t="s">
        <v>277</v>
      </c>
      <c r="AQ271"/>
      <c r="AR271" s="18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</row>
    <row r="272" spans="1:80" s="34" customFormat="1" x14ac:dyDescent="0.25">
      <c r="A272" s="70">
        <v>1575</v>
      </c>
      <c r="B272" s="34" t="s">
        <v>263</v>
      </c>
      <c r="C272" s="34" t="s">
        <v>2</v>
      </c>
      <c r="D272" s="34" t="s">
        <v>200</v>
      </c>
      <c r="E272" s="34" t="s">
        <v>403</v>
      </c>
      <c r="F272" s="71">
        <v>671363514000</v>
      </c>
      <c r="G272" s="71">
        <v>0</v>
      </c>
      <c r="H272" s="71">
        <v>671363514000</v>
      </c>
      <c r="I272" s="71">
        <v>1010029217</v>
      </c>
      <c r="J272" s="71">
        <v>0</v>
      </c>
      <c r="K272" s="71">
        <v>1010029217</v>
      </c>
      <c r="L272" s="71">
        <v>741483811.39999998</v>
      </c>
      <c r="M272" s="71">
        <v>0</v>
      </c>
      <c r="N272" s="92">
        <f t="shared" si="663"/>
        <v>0</v>
      </c>
      <c r="O272" s="92">
        <f t="shared" si="664"/>
        <v>0</v>
      </c>
      <c r="P272" s="71">
        <v>741483811.39999998</v>
      </c>
      <c r="Q272" s="92">
        <f t="shared" si="665"/>
        <v>741483811.39999998</v>
      </c>
      <c r="R272" s="92">
        <f t="shared" si="666"/>
        <v>0</v>
      </c>
      <c r="S272" s="72">
        <v>0.5</v>
      </c>
      <c r="T272" s="71">
        <v>0</v>
      </c>
      <c r="U272" s="92">
        <f t="shared" si="667"/>
        <v>0</v>
      </c>
      <c r="V272" s="92">
        <f t="shared" si="668"/>
        <v>0</v>
      </c>
      <c r="W272" s="73">
        <v>0.5</v>
      </c>
      <c r="X272" s="73"/>
      <c r="Y272" s="73"/>
      <c r="Z272" s="97">
        <v>0</v>
      </c>
      <c r="AA272" s="72">
        <v>0.5</v>
      </c>
      <c r="AB272" s="72">
        <v>0.5</v>
      </c>
      <c r="AC272" s="97">
        <f t="shared" si="654"/>
        <v>0</v>
      </c>
      <c r="AD272" s="97">
        <f>+AB272*Q272</f>
        <v>370741905.69999999</v>
      </c>
      <c r="AE272" s="71">
        <f>P272*W272</f>
        <v>370741905.69999999</v>
      </c>
      <c r="AF272" s="97">
        <f t="shared" si="656"/>
        <v>370741905.69999999</v>
      </c>
      <c r="AG272" s="97">
        <f t="shared" si="657"/>
        <v>0</v>
      </c>
      <c r="AH272" s="71">
        <v>0</v>
      </c>
      <c r="AI272" s="71"/>
      <c r="AJ272" s="71"/>
      <c r="AK272" s="75">
        <f>T272+AE272</f>
        <v>370741905.69999999</v>
      </c>
      <c r="AL272" s="75"/>
      <c r="AM272" s="75">
        <f t="shared" si="669"/>
        <v>370741905.69999999</v>
      </c>
      <c r="AN272" s="96">
        <f t="shared" si="660"/>
        <v>370741905.69999999</v>
      </c>
      <c r="AO272" s="96">
        <f t="shared" si="661"/>
        <v>0</v>
      </c>
      <c r="AP272" s="34" t="s">
        <v>203</v>
      </c>
      <c r="AR272" s="74"/>
      <c r="AS272" s="75"/>
      <c r="AT272" s="75"/>
      <c r="AU272" s="75"/>
    </row>
    <row r="273" spans="1:80" x14ac:dyDescent="0.25">
      <c r="A273" s="20">
        <v>1576</v>
      </c>
      <c r="B273" t="s">
        <v>263</v>
      </c>
      <c r="C273" t="s">
        <v>9</v>
      </c>
      <c r="D273" t="s">
        <v>367</v>
      </c>
      <c r="E273" t="s">
        <v>404</v>
      </c>
      <c r="F273" s="2">
        <v>9472794000</v>
      </c>
      <c r="G273" s="2">
        <v>0</v>
      </c>
      <c r="H273" s="2">
        <v>9472794000</v>
      </c>
      <c r="I273" s="2">
        <v>20970737</v>
      </c>
      <c r="J273" s="2">
        <v>0</v>
      </c>
      <c r="K273" s="2">
        <v>20970737</v>
      </c>
      <c r="L273" s="2">
        <v>17181619.399999999</v>
      </c>
      <c r="M273" s="2">
        <v>0</v>
      </c>
      <c r="N273" s="92">
        <f t="shared" si="663"/>
        <v>0</v>
      </c>
      <c r="O273" s="92">
        <f t="shared" si="664"/>
        <v>0</v>
      </c>
      <c r="P273" s="2">
        <v>17181619.399999999</v>
      </c>
      <c r="Q273" s="92">
        <f t="shared" si="665"/>
        <v>17181619.399999999</v>
      </c>
      <c r="R273" s="92">
        <f t="shared" si="666"/>
        <v>0</v>
      </c>
      <c r="S273" s="15">
        <v>0.1</v>
      </c>
      <c r="T273" s="2">
        <v>0</v>
      </c>
      <c r="U273" s="92">
        <f t="shared" si="667"/>
        <v>0</v>
      </c>
      <c r="V273" s="92">
        <f t="shared" si="668"/>
        <v>0</v>
      </c>
      <c r="W273" s="13">
        <v>0.3</v>
      </c>
      <c r="X273" s="13"/>
      <c r="Y273" s="13"/>
      <c r="Z273" s="97">
        <f t="shared" si="662"/>
        <v>5154485.8199999994</v>
      </c>
      <c r="AA273" s="15">
        <v>0</v>
      </c>
      <c r="AB273" s="98">
        <f t="shared" si="653"/>
        <v>0</v>
      </c>
      <c r="AC273" s="97">
        <f t="shared" si="654"/>
        <v>0</v>
      </c>
      <c r="AD273" s="97">
        <f t="shared" si="655"/>
        <v>0</v>
      </c>
      <c r="AE273" s="2">
        <v>5154485.82</v>
      </c>
      <c r="AF273" s="97">
        <f t="shared" si="656"/>
        <v>5154485.8199999994</v>
      </c>
      <c r="AG273" s="97">
        <f t="shared" si="657"/>
        <v>0</v>
      </c>
      <c r="AH273" s="2">
        <v>0</v>
      </c>
      <c r="AI273" s="2"/>
      <c r="AJ273" s="2"/>
      <c r="AK273" s="4">
        <v>5154485.82</v>
      </c>
      <c r="AM273" s="4">
        <f t="shared" si="669"/>
        <v>5154485.82</v>
      </c>
      <c r="AN273" s="96">
        <f t="shared" si="660"/>
        <v>5154485.8199999994</v>
      </c>
      <c r="AO273" s="96">
        <f t="shared" si="661"/>
        <v>0</v>
      </c>
      <c r="AP273" t="s">
        <v>35</v>
      </c>
      <c r="AQ273"/>
      <c r="AR273" s="18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</row>
    <row r="274" spans="1:80" x14ac:dyDescent="0.25">
      <c r="A274" s="20">
        <v>1579</v>
      </c>
      <c r="B274" t="s">
        <v>263</v>
      </c>
      <c r="C274" t="s">
        <v>2</v>
      </c>
      <c r="D274" t="s">
        <v>317</v>
      </c>
      <c r="E274" t="s">
        <v>178</v>
      </c>
      <c r="F274" s="2">
        <v>1603281000</v>
      </c>
      <c r="G274" s="2">
        <v>0</v>
      </c>
      <c r="H274" s="2">
        <v>1603281000</v>
      </c>
      <c r="I274" s="2">
        <v>5079206</v>
      </c>
      <c r="J274" s="2">
        <v>0</v>
      </c>
      <c r="K274" s="2">
        <v>5079206</v>
      </c>
      <c r="L274" s="2">
        <v>4437893.5999999996</v>
      </c>
      <c r="M274" s="2">
        <v>0</v>
      </c>
      <c r="N274" s="92">
        <f t="shared" si="663"/>
        <v>0</v>
      </c>
      <c r="O274" s="92">
        <f t="shared" si="664"/>
        <v>0</v>
      </c>
      <c r="P274" s="2">
        <v>4437893.5999999996</v>
      </c>
      <c r="Q274" s="92">
        <f t="shared" si="665"/>
        <v>4437893.5999999996</v>
      </c>
      <c r="R274" s="92">
        <f t="shared" si="666"/>
        <v>0</v>
      </c>
      <c r="S274" s="15">
        <v>0.1</v>
      </c>
      <c r="T274" s="2">
        <v>0</v>
      </c>
      <c r="U274" s="92">
        <f t="shared" si="667"/>
        <v>0</v>
      </c>
      <c r="V274" s="92">
        <f t="shared" si="668"/>
        <v>0</v>
      </c>
      <c r="W274" s="13">
        <v>0.3</v>
      </c>
      <c r="X274" s="13"/>
      <c r="Y274" s="13"/>
      <c r="Z274" s="97">
        <f t="shared" si="662"/>
        <v>1331368.0799999998</v>
      </c>
      <c r="AA274" s="15">
        <v>0</v>
      </c>
      <c r="AB274" s="98">
        <f t="shared" si="653"/>
        <v>0</v>
      </c>
      <c r="AC274" s="97">
        <f t="shared" si="654"/>
        <v>0</v>
      </c>
      <c r="AD274" s="97">
        <f t="shared" si="655"/>
        <v>0</v>
      </c>
      <c r="AE274" s="2">
        <v>1331368.08</v>
      </c>
      <c r="AF274" s="97">
        <f t="shared" si="656"/>
        <v>1331368.0799999998</v>
      </c>
      <c r="AG274" s="97">
        <f t="shared" si="657"/>
        <v>0</v>
      </c>
      <c r="AH274" s="2">
        <v>0</v>
      </c>
      <c r="AI274" s="2"/>
      <c r="AJ274" s="2"/>
      <c r="AK274" s="4">
        <v>1331368.08</v>
      </c>
      <c r="AM274" s="4">
        <f t="shared" si="669"/>
        <v>1331368.08</v>
      </c>
      <c r="AN274" s="96">
        <f t="shared" si="660"/>
        <v>1331368.0799999998</v>
      </c>
      <c r="AO274" s="96">
        <f t="shared" si="661"/>
        <v>0</v>
      </c>
      <c r="AP274" t="s">
        <v>325</v>
      </c>
      <c r="AQ274"/>
      <c r="AR274" s="18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</row>
    <row r="275" spans="1:80" x14ac:dyDescent="0.25">
      <c r="A275" s="20">
        <v>1580</v>
      </c>
      <c r="B275" t="s">
        <v>264</v>
      </c>
      <c r="C275" t="s">
        <v>2</v>
      </c>
      <c r="D275" t="s">
        <v>538</v>
      </c>
      <c r="E275" t="s">
        <v>407</v>
      </c>
      <c r="F275" s="2">
        <v>8492848000</v>
      </c>
      <c r="G275" s="2">
        <v>2063059000</v>
      </c>
      <c r="H275" s="2">
        <v>6429789000</v>
      </c>
      <c r="I275" s="2">
        <v>23306509</v>
      </c>
      <c r="J275" s="2">
        <v>6176357</v>
      </c>
      <c r="K275" s="2">
        <v>17130152</v>
      </c>
      <c r="L275" s="2">
        <v>19909369.800000001</v>
      </c>
      <c r="M275" s="2">
        <v>5351133.4000000004</v>
      </c>
      <c r="N275" s="92">
        <f t="shared" si="663"/>
        <v>5351133.4000000004</v>
      </c>
      <c r="O275" s="92">
        <f t="shared" si="664"/>
        <v>0</v>
      </c>
      <c r="P275" s="2">
        <v>14558236.4</v>
      </c>
      <c r="Q275" s="92">
        <f t="shared" si="665"/>
        <v>14558236.4</v>
      </c>
      <c r="R275" s="92">
        <f t="shared" si="666"/>
        <v>0</v>
      </c>
      <c r="S275" s="15">
        <v>0.1</v>
      </c>
      <c r="T275" s="2">
        <v>535113.34</v>
      </c>
      <c r="U275" s="92">
        <f t="shared" si="667"/>
        <v>535113.34000000008</v>
      </c>
      <c r="V275" s="92">
        <f t="shared" si="668"/>
        <v>0</v>
      </c>
      <c r="W275" s="13">
        <v>0.1</v>
      </c>
      <c r="X275" s="93">
        <f t="shared" ref="X275" si="670">IF(L275&lt;15000000,0%,IF(AND(15000000&lt;=L275,L275&lt;30000000),10%,IF(AND(30000000&lt;=L275,L275&lt;60000000),15%,IF(AND(60000000&lt;=L275,L275&lt;100000000),20%,25%))))</f>
        <v>0.1</v>
      </c>
      <c r="Y275" s="92">
        <f t="shared" ref="Y275" si="671">+X275-W275</f>
        <v>0</v>
      </c>
      <c r="Z275" s="92">
        <f t="shared" ref="Z275" si="672">IF(L275&lt;150000000,P275,IF(AND(L275&gt;150000000,P275&gt;150000000),150000000,P275))*X275</f>
        <v>1455823.6400000001</v>
      </c>
      <c r="AA275" s="15">
        <v>0</v>
      </c>
      <c r="AB275" s="94">
        <f t="shared" ref="AB275:AB283" si="673">IF(L275&lt;150000000,0%,IF(AND(150000000&lt;=L275,L275&lt;230000000),40%,IF(AND(230000000&lt;=L275,L275&lt;300000000),45%,50%)))</f>
        <v>0</v>
      </c>
      <c r="AC275" s="92">
        <f t="shared" ref="AC275:AC283" si="674">+AB275-AA275</f>
        <v>0</v>
      </c>
      <c r="AD275" s="92">
        <f t="shared" ref="AD275:AD283" si="675">IF(P275-150000000&lt;0,0,(P275-150000000))*AB275</f>
        <v>0</v>
      </c>
      <c r="AE275" s="2">
        <v>1455823.64</v>
      </c>
      <c r="AF275" s="92">
        <f t="shared" ref="AF275:AF283" si="676">+AD275+Z275</f>
        <v>1455823.6400000001</v>
      </c>
      <c r="AG275" s="92">
        <f t="shared" ref="AG275:AG283" si="677">+AF275-AE275</f>
        <v>0</v>
      </c>
      <c r="AH275" s="2">
        <v>1000000</v>
      </c>
      <c r="AI275" s="95">
        <f t="shared" ref="AI275" si="678">IF(L275&lt;15000000,0,IF(AND(15000000&lt;=L275,L275&lt;20000000),1000000,IF(AND(20000000&lt;=L275,L275&lt;30000000),2000000,IF(AND(30000000&lt;=L275,L275&lt;60000000),3000000,IF(AND(60000000&lt;=L275,L275&lt;100000000),4000000,IF(AND(100000000&lt;=L275,L275&lt;150000000),5000000,IF(AND(150000000&lt;=L275,L275&lt;230000000),6000000,7000000)))))))</f>
        <v>1000000</v>
      </c>
      <c r="AJ275" s="95">
        <f t="shared" ref="AJ275" si="679">+AI275-AH275</f>
        <v>0</v>
      </c>
      <c r="AK275" s="4">
        <v>2990936.98</v>
      </c>
      <c r="AM275" s="4">
        <f t="shared" si="669"/>
        <v>2990936.98</v>
      </c>
      <c r="AN275" s="96">
        <f t="shared" ref="AN275:AN283" si="680">SUM(AL275,AI275,AF275,U275)</f>
        <v>2990936.9800000004</v>
      </c>
      <c r="AO275" s="96">
        <f t="shared" ref="AO275:AO283" si="681">+AN275-AM275</f>
        <v>0</v>
      </c>
      <c r="AP275" t="s">
        <v>107</v>
      </c>
      <c r="AQ275"/>
      <c r="AR275" s="18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</row>
    <row r="276" spans="1:80" x14ac:dyDescent="0.25">
      <c r="A276" s="20">
        <v>1581</v>
      </c>
      <c r="B276" t="s">
        <v>263</v>
      </c>
      <c r="C276" t="s">
        <v>2</v>
      </c>
      <c r="D276" t="s">
        <v>317</v>
      </c>
      <c r="E276" t="s">
        <v>408</v>
      </c>
      <c r="F276" s="2">
        <v>97945000</v>
      </c>
      <c r="G276" s="2">
        <v>0</v>
      </c>
      <c r="H276" s="2">
        <v>97945000</v>
      </c>
      <c r="I276" s="2">
        <v>342809</v>
      </c>
      <c r="J276" s="2">
        <v>0</v>
      </c>
      <c r="K276" s="2">
        <v>342809</v>
      </c>
      <c r="L276" s="2">
        <v>303631</v>
      </c>
      <c r="M276" s="2">
        <v>0</v>
      </c>
      <c r="N276" s="92">
        <f t="shared" si="663"/>
        <v>0</v>
      </c>
      <c r="O276" s="92">
        <f t="shared" si="664"/>
        <v>0</v>
      </c>
      <c r="P276" s="2">
        <v>303631</v>
      </c>
      <c r="Q276" s="92">
        <f t="shared" si="665"/>
        <v>303631</v>
      </c>
      <c r="R276" s="92">
        <f t="shared" si="666"/>
        <v>0</v>
      </c>
      <c r="S276" s="15">
        <v>0.1</v>
      </c>
      <c r="T276" s="2">
        <v>0</v>
      </c>
      <c r="U276" s="92">
        <f t="shared" si="667"/>
        <v>0</v>
      </c>
      <c r="V276" s="92">
        <f t="shared" si="668"/>
        <v>0</v>
      </c>
      <c r="W276" s="13">
        <v>0.3</v>
      </c>
      <c r="X276" s="13"/>
      <c r="Y276" s="13"/>
      <c r="Z276" s="97">
        <f t="shared" ref="Z276:Z283" si="682">IF(L276&lt;150000000,P276,IF(AND(L276&gt;150000000,P276&gt;150000000),150000000,P276))*30%</f>
        <v>91089.3</v>
      </c>
      <c r="AA276" s="15">
        <v>0</v>
      </c>
      <c r="AB276" s="98">
        <f t="shared" si="673"/>
        <v>0</v>
      </c>
      <c r="AC276" s="97">
        <f t="shared" si="674"/>
        <v>0</v>
      </c>
      <c r="AD276" s="97">
        <f t="shared" si="675"/>
        <v>0</v>
      </c>
      <c r="AE276" s="2">
        <v>91089.3</v>
      </c>
      <c r="AF276" s="97">
        <f t="shared" si="676"/>
        <v>91089.3</v>
      </c>
      <c r="AG276" s="97">
        <f t="shared" si="677"/>
        <v>0</v>
      </c>
      <c r="AH276" s="2">
        <v>0</v>
      </c>
      <c r="AI276" s="2"/>
      <c r="AJ276" s="2"/>
      <c r="AK276" s="4">
        <v>91089.3</v>
      </c>
      <c r="AM276" s="4">
        <f t="shared" si="669"/>
        <v>91089.3</v>
      </c>
      <c r="AN276" s="96">
        <f t="shared" si="680"/>
        <v>91089.3</v>
      </c>
      <c r="AO276" s="96">
        <f t="shared" si="681"/>
        <v>0</v>
      </c>
      <c r="AP276" t="s">
        <v>326</v>
      </c>
      <c r="AQ276"/>
      <c r="AR276" s="18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</row>
    <row r="277" spans="1:80" s="39" customFormat="1" x14ac:dyDescent="0.25">
      <c r="A277" s="20">
        <v>1586</v>
      </c>
      <c r="B277" t="s">
        <v>263</v>
      </c>
      <c r="C277" t="s">
        <v>2</v>
      </c>
      <c r="D277" t="s">
        <v>284</v>
      </c>
      <c r="E277" t="s">
        <v>409</v>
      </c>
      <c r="F277" s="2">
        <v>5445598000</v>
      </c>
      <c r="G277" s="2">
        <v>120140000</v>
      </c>
      <c r="H277" s="2">
        <v>5325458000</v>
      </c>
      <c r="I277" s="2">
        <v>10698880</v>
      </c>
      <c r="J277" s="2">
        <v>420490</v>
      </c>
      <c r="K277" s="2">
        <v>10278390</v>
      </c>
      <c r="L277" s="2">
        <v>8520640.8000000007</v>
      </c>
      <c r="M277" s="2">
        <v>372434</v>
      </c>
      <c r="N277" s="92">
        <f t="shared" si="663"/>
        <v>372434</v>
      </c>
      <c r="O277" s="92">
        <f t="shared" si="664"/>
        <v>0</v>
      </c>
      <c r="P277" s="2">
        <v>8148206.7999999998</v>
      </c>
      <c r="Q277" s="92">
        <f t="shared" si="665"/>
        <v>8148206.7999999998</v>
      </c>
      <c r="R277" s="92">
        <f t="shared" si="666"/>
        <v>0</v>
      </c>
      <c r="S277" s="15">
        <v>0.1</v>
      </c>
      <c r="T277" s="2">
        <v>37243.4</v>
      </c>
      <c r="U277" s="92">
        <f t="shared" si="667"/>
        <v>37243.4</v>
      </c>
      <c r="V277" s="92">
        <f t="shared" si="668"/>
        <v>0</v>
      </c>
      <c r="W277" s="13">
        <v>0.3</v>
      </c>
      <c r="X277" s="13"/>
      <c r="Y277" s="13"/>
      <c r="Z277" s="97">
        <f t="shared" si="682"/>
        <v>2444462.04</v>
      </c>
      <c r="AA277" s="15">
        <v>0</v>
      </c>
      <c r="AB277" s="98">
        <f t="shared" si="673"/>
        <v>0</v>
      </c>
      <c r="AC277" s="97">
        <f t="shared" si="674"/>
        <v>0</v>
      </c>
      <c r="AD277" s="97">
        <f t="shared" si="675"/>
        <v>0</v>
      </c>
      <c r="AE277" s="2">
        <v>2444462.04</v>
      </c>
      <c r="AF277" s="97">
        <f t="shared" si="676"/>
        <v>2444462.04</v>
      </c>
      <c r="AG277" s="97">
        <f t="shared" si="677"/>
        <v>0</v>
      </c>
      <c r="AH277" s="2">
        <v>0</v>
      </c>
      <c r="AI277" s="2"/>
      <c r="AJ277" s="2"/>
      <c r="AK277" s="4">
        <v>2481705.44</v>
      </c>
      <c r="AL277" s="4"/>
      <c r="AM277" s="4">
        <f t="shared" si="669"/>
        <v>2481705.44</v>
      </c>
      <c r="AN277" s="96">
        <f t="shared" si="680"/>
        <v>2481705.44</v>
      </c>
      <c r="AO277" s="96">
        <f t="shared" si="681"/>
        <v>0</v>
      </c>
      <c r="AP277" t="s">
        <v>192</v>
      </c>
      <c r="AQ277"/>
      <c r="AR277" s="18"/>
      <c r="AS277" s="4"/>
      <c r="AT277" s="4"/>
      <c r="AU277" s="4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</row>
    <row r="278" spans="1:80" x14ac:dyDescent="0.25">
      <c r="A278" s="20">
        <v>1587</v>
      </c>
      <c r="B278" t="s">
        <v>263</v>
      </c>
      <c r="C278" t="s">
        <v>2</v>
      </c>
      <c r="D278" t="s">
        <v>284</v>
      </c>
      <c r="E278" t="s">
        <v>410</v>
      </c>
      <c r="F278" s="2">
        <v>596722000</v>
      </c>
      <c r="G278" s="2">
        <v>529724000</v>
      </c>
      <c r="H278" s="2">
        <v>66998000</v>
      </c>
      <c r="I278" s="2">
        <v>1380228</v>
      </c>
      <c r="J278" s="2">
        <v>1145734</v>
      </c>
      <c r="K278" s="2">
        <v>234494</v>
      </c>
      <c r="L278" s="2">
        <v>1141539.2</v>
      </c>
      <c r="M278" s="2">
        <v>933844.4</v>
      </c>
      <c r="N278" s="92">
        <f t="shared" si="663"/>
        <v>933844.4</v>
      </c>
      <c r="O278" s="92">
        <f t="shared" si="664"/>
        <v>0</v>
      </c>
      <c r="P278" s="2">
        <v>207694.8</v>
      </c>
      <c r="Q278" s="92">
        <f t="shared" si="665"/>
        <v>207694.8</v>
      </c>
      <c r="R278" s="92">
        <f t="shared" si="666"/>
        <v>0</v>
      </c>
      <c r="S278" s="15">
        <v>0.1</v>
      </c>
      <c r="T278" s="2">
        <v>93384.44</v>
      </c>
      <c r="U278" s="92">
        <f t="shared" si="667"/>
        <v>93384.44</v>
      </c>
      <c r="V278" s="92">
        <f t="shared" si="668"/>
        <v>0</v>
      </c>
      <c r="W278" s="13">
        <v>0.3</v>
      </c>
      <c r="X278" s="13"/>
      <c r="Y278" s="13"/>
      <c r="Z278" s="97">
        <f t="shared" si="682"/>
        <v>62308.439999999995</v>
      </c>
      <c r="AA278" s="15">
        <v>0</v>
      </c>
      <c r="AB278" s="98">
        <f t="shared" si="673"/>
        <v>0</v>
      </c>
      <c r="AC278" s="97">
        <f t="shared" si="674"/>
        <v>0</v>
      </c>
      <c r="AD278" s="97">
        <f t="shared" si="675"/>
        <v>0</v>
      </c>
      <c r="AE278" s="2">
        <v>62308.44</v>
      </c>
      <c r="AF278" s="97">
        <f t="shared" si="676"/>
        <v>62308.439999999995</v>
      </c>
      <c r="AG278" s="97">
        <f t="shared" si="677"/>
        <v>0</v>
      </c>
      <c r="AH278" s="2">
        <v>0</v>
      </c>
      <c r="AI278" s="2"/>
      <c r="AJ278" s="2"/>
      <c r="AK278" s="4">
        <v>155692.88</v>
      </c>
      <c r="AM278" s="4">
        <f t="shared" si="669"/>
        <v>155692.88</v>
      </c>
      <c r="AN278" s="96">
        <f t="shared" si="680"/>
        <v>155692.88</v>
      </c>
      <c r="AO278" s="96">
        <f t="shared" si="681"/>
        <v>0</v>
      </c>
      <c r="AP278" t="s">
        <v>192</v>
      </c>
      <c r="AQ278"/>
      <c r="AR278" s="1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</row>
    <row r="279" spans="1:80" x14ac:dyDescent="0.25">
      <c r="A279" s="20">
        <v>1589</v>
      </c>
      <c r="B279" t="s">
        <v>263</v>
      </c>
      <c r="C279" t="s">
        <v>2</v>
      </c>
      <c r="D279" t="s">
        <v>369</v>
      </c>
      <c r="E279" t="s">
        <v>411</v>
      </c>
      <c r="F279" s="2">
        <v>2597113900</v>
      </c>
      <c r="G279" s="2">
        <v>0</v>
      </c>
      <c r="H279" s="2">
        <v>2597113900</v>
      </c>
      <c r="I279" s="2">
        <v>7611890</v>
      </c>
      <c r="J279" s="2">
        <v>0</v>
      </c>
      <c r="K279" s="2">
        <v>7611890</v>
      </c>
      <c r="L279" s="2">
        <v>6573044.4400000004</v>
      </c>
      <c r="M279" s="2">
        <v>0</v>
      </c>
      <c r="N279" s="92">
        <f t="shared" si="663"/>
        <v>0</v>
      </c>
      <c r="O279" s="92">
        <f t="shared" si="664"/>
        <v>0</v>
      </c>
      <c r="P279" s="2">
        <v>6573044.4400000004</v>
      </c>
      <c r="Q279" s="92">
        <f t="shared" si="665"/>
        <v>6573044.4399999995</v>
      </c>
      <c r="R279" s="92">
        <f t="shared" si="666"/>
        <v>0</v>
      </c>
      <c r="S279" s="15">
        <v>0.1</v>
      </c>
      <c r="T279" s="2">
        <v>0</v>
      </c>
      <c r="U279" s="92">
        <f t="shared" si="667"/>
        <v>0</v>
      </c>
      <c r="V279" s="92">
        <f t="shared" si="668"/>
        <v>0</v>
      </c>
      <c r="W279" s="13">
        <v>0.3</v>
      </c>
      <c r="X279" s="13"/>
      <c r="Y279" s="13"/>
      <c r="Z279" s="97">
        <f t="shared" si="682"/>
        <v>1971913.3319999999</v>
      </c>
      <c r="AA279" s="15">
        <v>0</v>
      </c>
      <c r="AB279" s="98">
        <f t="shared" si="673"/>
        <v>0</v>
      </c>
      <c r="AC279" s="97">
        <f t="shared" si="674"/>
        <v>0</v>
      </c>
      <c r="AD279" s="97">
        <f t="shared" si="675"/>
        <v>0</v>
      </c>
      <c r="AE279" s="2">
        <v>1971913.3319999999</v>
      </c>
      <c r="AF279" s="97">
        <f t="shared" si="676"/>
        <v>1971913.3319999999</v>
      </c>
      <c r="AG279" s="97">
        <f t="shared" si="677"/>
        <v>0</v>
      </c>
      <c r="AH279" s="2">
        <v>0</v>
      </c>
      <c r="AI279" s="2"/>
      <c r="AJ279" s="2"/>
      <c r="AK279" s="4">
        <v>1971913.3319999999</v>
      </c>
      <c r="AM279" s="4">
        <f t="shared" si="669"/>
        <v>1971913.3319999999</v>
      </c>
      <c r="AN279" s="96">
        <f t="shared" si="680"/>
        <v>1971913.3319999999</v>
      </c>
      <c r="AO279" s="96">
        <f t="shared" si="681"/>
        <v>0</v>
      </c>
      <c r="AP279" t="s">
        <v>412</v>
      </c>
      <c r="AQ279"/>
      <c r="AR279" s="18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</row>
    <row r="280" spans="1:80" s="51" customFormat="1" x14ac:dyDescent="0.25">
      <c r="A280" s="20">
        <v>1591</v>
      </c>
      <c r="B280" t="s">
        <v>263</v>
      </c>
      <c r="C280" t="s">
        <v>2</v>
      </c>
      <c r="D280" t="s">
        <v>369</v>
      </c>
      <c r="E280" t="s">
        <v>413</v>
      </c>
      <c r="F280" s="2">
        <v>435926000</v>
      </c>
      <c r="G280" s="2">
        <v>0</v>
      </c>
      <c r="H280" s="2">
        <v>435926000</v>
      </c>
      <c r="I280" s="2">
        <v>1525743</v>
      </c>
      <c r="J280" s="2">
        <v>0</v>
      </c>
      <c r="K280" s="2">
        <v>1525743</v>
      </c>
      <c r="L280" s="2">
        <v>1351372.6</v>
      </c>
      <c r="M280" s="2">
        <v>0</v>
      </c>
      <c r="N280" s="92">
        <f t="shared" si="663"/>
        <v>0</v>
      </c>
      <c r="O280" s="92">
        <f t="shared" si="664"/>
        <v>0</v>
      </c>
      <c r="P280" s="2">
        <v>1351372.6</v>
      </c>
      <c r="Q280" s="92">
        <f t="shared" si="665"/>
        <v>1351372.6</v>
      </c>
      <c r="R280" s="92">
        <f t="shared" si="666"/>
        <v>0</v>
      </c>
      <c r="S280" s="15">
        <v>0.1</v>
      </c>
      <c r="T280" s="2">
        <v>0</v>
      </c>
      <c r="U280" s="92">
        <f t="shared" si="667"/>
        <v>0</v>
      </c>
      <c r="V280" s="92">
        <f t="shared" si="668"/>
        <v>0</v>
      </c>
      <c r="W280" s="13">
        <v>0.3</v>
      </c>
      <c r="X280" s="13"/>
      <c r="Y280" s="13"/>
      <c r="Z280" s="97">
        <f t="shared" si="682"/>
        <v>405411.78</v>
      </c>
      <c r="AA280" s="15">
        <v>0</v>
      </c>
      <c r="AB280" s="98">
        <f t="shared" si="673"/>
        <v>0</v>
      </c>
      <c r="AC280" s="97">
        <f t="shared" si="674"/>
        <v>0</v>
      </c>
      <c r="AD280" s="97">
        <f t="shared" si="675"/>
        <v>0</v>
      </c>
      <c r="AE280" s="2">
        <v>405411.78</v>
      </c>
      <c r="AF280" s="97">
        <f t="shared" si="676"/>
        <v>405411.78</v>
      </c>
      <c r="AG280" s="97">
        <f t="shared" si="677"/>
        <v>0</v>
      </c>
      <c r="AH280" s="2">
        <v>0</v>
      </c>
      <c r="AI280" s="2"/>
      <c r="AJ280" s="2"/>
      <c r="AK280" s="4">
        <v>405411.78</v>
      </c>
      <c r="AL280" s="4"/>
      <c r="AM280" s="4">
        <f t="shared" si="669"/>
        <v>405411.78</v>
      </c>
      <c r="AN280" s="96">
        <f t="shared" si="680"/>
        <v>405411.78</v>
      </c>
      <c r="AO280" s="96">
        <f t="shared" si="681"/>
        <v>0</v>
      </c>
      <c r="AP280" t="s">
        <v>412</v>
      </c>
      <c r="AR280" s="52"/>
      <c r="AS280" s="53"/>
      <c r="AT280" s="53"/>
      <c r="AU280" s="53"/>
    </row>
    <row r="281" spans="1:80" s="35" customFormat="1" x14ac:dyDescent="0.25">
      <c r="A281" s="20">
        <v>1593</v>
      </c>
      <c r="B281" t="s">
        <v>263</v>
      </c>
      <c r="C281" t="s">
        <v>2</v>
      </c>
      <c r="D281" t="s">
        <v>317</v>
      </c>
      <c r="E281" t="s">
        <v>371</v>
      </c>
      <c r="F281" s="2">
        <v>4256351000</v>
      </c>
      <c r="G281" s="2">
        <v>0</v>
      </c>
      <c r="H281" s="2">
        <v>4256351000</v>
      </c>
      <c r="I281" s="2">
        <v>12025503</v>
      </c>
      <c r="J281" s="2">
        <v>0</v>
      </c>
      <c r="K281" s="2">
        <v>12025503</v>
      </c>
      <c r="L281" s="2">
        <v>10322962.6</v>
      </c>
      <c r="M281" s="2">
        <v>0</v>
      </c>
      <c r="N281" s="92">
        <f t="shared" si="663"/>
        <v>0</v>
      </c>
      <c r="O281" s="92">
        <f t="shared" si="664"/>
        <v>0</v>
      </c>
      <c r="P281" s="2">
        <v>10322962.6</v>
      </c>
      <c r="Q281" s="92">
        <f t="shared" si="665"/>
        <v>10322962.6</v>
      </c>
      <c r="R281" s="92">
        <f t="shared" si="666"/>
        <v>0</v>
      </c>
      <c r="S281" s="15">
        <v>0.1</v>
      </c>
      <c r="T281" s="2">
        <v>0</v>
      </c>
      <c r="U281" s="92">
        <f t="shared" si="667"/>
        <v>0</v>
      </c>
      <c r="V281" s="92">
        <f t="shared" si="668"/>
        <v>0</v>
      </c>
      <c r="W281" s="13">
        <v>0.3</v>
      </c>
      <c r="X281" s="13"/>
      <c r="Y281" s="13"/>
      <c r="Z281" s="97">
        <f t="shared" si="682"/>
        <v>3096888.78</v>
      </c>
      <c r="AA281" s="15">
        <v>0</v>
      </c>
      <c r="AB281" s="98">
        <f t="shared" si="673"/>
        <v>0</v>
      </c>
      <c r="AC281" s="97">
        <f t="shared" si="674"/>
        <v>0</v>
      </c>
      <c r="AD281" s="97">
        <f t="shared" si="675"/>
        <v>0</v>
      </c>
      <c r="AE281" s="2">
        <v>3096888.78</v>
      </c>
      <c r="AF281" s="97">
        <f t="shared" si="676"/>
        <v>3096888.78</v>
      </c>
      <c r="AG281" s="97">
        <f t="shared" si="677"/>
        <v>0</v>
      </c>
      <c r="AH281" s="2">
        <v>0</v>
      </c>
      <c r="AI281" s="2"/>
      <c r="AJ281" s="2"/>
      <c r="AK281" s="4">
        <v>3096888.78</v>
      </c>
      <c r="AL281" s="4"/>
      <c r="AM281" s="4">
        <f t="shared" si="669"/>
        <v>3096888.78</v>
      </c>
      <c r="AN281" s="96">
        <f t="shared" si="680"/>
        <v>3096888.78</v>
      </c>
      <c r="AO281" s="96">
        <f t="shared" si="681"/>
        <v>0</v>
      </c>
      <c r="AP281" t="s">
        <v>326</v>
      </c>
      <c r="AQ281"/>
      <c r="AR281" s="18"/>
      <c r="AS281" s="4"/>
      <c r="AT281" s="4"/>
      <c r="AU281" s="4"/>
      <c r="AV281"/>
    </row>
    <row r="282" spans="1:80" s="40" customFormat="1" x14ac:dyDescent="0.25">
      <c r="A282" s="20">
        <v>1594</v>
      </c>
      <c r="B282" t="s">
        <v>263</v>
      </c>
      <c r="C282" t="s">
        <v>2</v>
      </c>
      <c r="D282" t="s">
        <v>284</v>
      </c>
      <c r="E282" t="s">
        <v>414</v>
      </c>
      <c r="F282" s="2">
        <v>7798676000</v>
      </c>
      <c r="G282" s="2">
        <v>1920000</v>
      </c>
      <c r="H282" s="2">
        <v>7796756000</v>
      </c>
      <c r="I282" s="2">
        <v>18194136</v>
      </c>
      <c r="J282" s="2">
        <v>6720</v>
      </c>
      <c r="K282" s="2">
        <v>18187416</v>
      </c>
      <c r="L282" s="2">
        <v>15074665.6</v>
      </c>
      <c r="M282" s="2">
        <v>5952</v>
      </c>
      <c r="N282" s="92">
        <f t="shared" si="663"/>
        <v>5952</v>
      </c>
      <c r="O282" s="92">
        <f t="shared" si="664"/>
        <v>0</v>
      </c>
      <c r="P282" s="2">
        <v>15068713.6</v>
      </c>
      <c r="Q282" s="92">
        <f t="shared" si="665"/>
        <v>15068713.6</v>
      </c>
      <c r="R282" s="92">
        <f t="shared" si="666"/>
        <v>0</v>
      </c>
      <c r="S282" s="15">
        <v>0.1</v>
      </c>
      <c r="T282" s="2">
        <v>595.20000000000005</v>
      </c>
      <c r="U282" s="92">
        <f t="shared" si="667"/>
        <v>595.20000000000005</v>
      </c>
      <c r="V282" s="92">
        <f t="shared" si="668"/>
        <v>0</v>
      </c>
      <c r="W282" s="13">
        <v>0.3</v>
      </c>
      <c r="X282" s="13"/>
      <c r="Y282" s="13"/>
      <c r="Z282" s="97">
        <f t="shared" si="682"/>
        <v>4520614.08</v>
      </c>
      <c r="AA282" s="15">
        <v>0</v>
      </c>
      <c r="AB282" s="98">
        <f t="shared" si="673"/>
        <v>0</v>
      </c>
      <c r="AC282" s="97">
        <f t="shared" si="674"/>
        <v>0</v>
      </c>
      <c r="AD282" s="97">
        <f t="shared" si="675"/>
        <v>0</v>
      </c>
      <c r="AE282" s="2">
        <v>4520614.08</v>
      </c>
      <c r="AF282" s="97">
        <f t="shared" si="676"/>
        <v>4520614.08</v>
      </c>
      <c r="AG282" s="97">
        <f t="shared" si="677"/>
        <v>0</v>
      </c>
      <c r="AH282" s="2">
        <v>0</v>
      </c>
      <c r="AI282" s="2"/>
      <c r="AJ282" s="2"/>
      <c r="AK282" s="4">
        <v>4521209.28</v>
      </c>
      <c r="AL282" s="4"/>
      <c r="AM282" s="4">
        <f t="shared" si="669"/>
        <v>4521209.28</v>
      </c>
      <c r="AN282" s="96">
        <f t="shared" si="680"/>
        <v>4521209.28</v>
      </c>
      <c r="AO282" s="96">
        <f t="shared" si="681"/>
        <v>0</v>
      </c>
      <c r="AP282" t="s">
        <v>166</v>
      </c>
      <c r="AQ282"/>
      <c r="AR282" s="18"/>
      <c r="AS282" s="4"/>
      <c r="AT282" s="4"/>
      <c r="AU282" s="4"/>
      <c r="AV28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</row>
    <row r="283" spans="1:80" x14ac:dyDescent="0.25">
      <c r="A283" s="20">
        <v>1595</v>
      </c>
      <c r="B283" t="s">
        <v>263</v>
      </c>
      <c r="C283" t="s">
        <v>2</v>
      </c>
      <c r="D283" t="s">
        <v>284</v>
      </c>
      <c r="E283" t="s">
        <v>415</v>
      </c>
      <c r="F283" s="2">
        <v>1283924000</v>
      </c>
      <c r="G283" s="2">
        <v>686827000</v>
      </c>
      <c r="H283" s="2">
        <v>597097000</v>
      </c>
      <c r="I283" s="2">
        <v>4175709</v>
      </c>
      <c r="J283" s="2">
        <v>2246143</v>
      </c>
      <c r="K283" s="2">
        <v>1929566</v>
      </c>
      <c r="L283" s="2">
        <v>3662139.4</v>
      </c>
      <c r="M283" s="2">
        <v>1971412.2</v>
      </c>
      <c r="N283" s="92">
        <f t="shared" si="663"/>
        <v>1971412.2</v>
      </c>
      <c r="O283" s="92">
        <f t="shared" si="664"/>
        <v>0</v>
      </c>
      <c r="P283" s="2">
        <v>1690727.2</v>
      </c>
      <c r="Q283" s="92">
        <f t="shared" si="665"/>
        <v>1690727.2</v>
      </c>
      <c r="R283" s="92">
        <f t="shared" si="666"/>
        <v>0</v>
      </c>
      <c r="S283" s="15">
        <v>0.1</v>
      </c>
      <c r="T283" s="2">
        <v>197141.22</v>
      </c>
      <c r="U283" s="92">
        <f t="shared" si="667"/>
        <v>197141.22</v>
      </c>
      <c r="V283" s="92">
        <f t="shared" si="668"/>
        <v>0</v>
      </c>
      <c r="W283" s="13">
        <v>0.3</v>
      </c>
      <c r="X283" s="13"/>
      <c r="Y283" s="13"/>
      <c r="Z283" s="97">
        <f t="shared" si="682"/>
        <v>507218.16</v>
      </c>
      <c r="AA283" s="15">
        <v>0</v>
      </c>
      <c r="AB283" s="98">
        <f t="shared" si="673"/>
        <v>0</v>
      </c>
      <c r="AC283" s="97">
        <f t="shared" si="674"/>
        <v>0</v>
      </c>
      <c r="AD283" s="97">
        <f t="shared" si="675"/>
        <v>0</v>
      </c>
      <c r="AE283" s="2">
        <v>507218.16</v>
      </c>
      <c r="AF283" s="97">
        <f t="shared" si="676"/>
        <v>507218.16</v>
      </c>
      <c r="AG283" s="97">
        <f t="shared" si="677"/>
        <v>0</v>
      </c>
      <c r="AH283" s="2">
        <v>0</v>
      </c>
      <c r="AI283" s="2"/>
      <c r="AJ283" s="2"/>
      <c r="AK283" s="4">
        <v>704359.38</v>
      </c>
      <c r="AM283" s="4">
        <f t="shared" si="669"/>
        <v>704359.38</v>
      </c>
      <c r="AN283" s="96">
        <f t="shared" si="680"/>
        <v>704359.38</v>
      </c>
      <c r="AO283" s="96">
        <f t="shared" si="681"/>
        <v>0</v>
      </c>
      <c r="AP283" t="s">
        <v>166</v>
      </c>
      <c r="AQ283"/>
      <c r="AR283" s="18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</row>
    <row r="284" spans="1:80" s="34" customFormat="1" x14ac:dyDescent="0.25">
      <c r="A284" s="70">
        <v>1596</v>
      </c>
      <c r="B284" s="34" t="s">
        <v>264</v>
      </c>
      <c r="C284" s="34" t="s">
        <v>2</v>
      </c>
      <c r="D284" s="34" t="s">
        <v>369</v>
      </c>
      <c r="E284" s="34" t="s">
        <v>416</v>
      </c>
      <c r="F284" s="71">
        <v>12821731000</v>
      </c>
      <c r="G284" s="71">
        <v>0</v>
      </c>
      <c r="H284" s="71">
        <v>12821731000</v>
      </c>
      <c r="I284" s="71">
        <v>25335923</v>
      </c>
      <c r="J284" s="71">
        <v>0</v>
      </c>
      <c r="K284" s="71">
        <v>25335923</v>
      </c>
      <c r="L284" s="71">
        <v>20207230.600000001</v>
      </c>
      <c r="M284" s="71">
        <v>0</v>
      </c>
      <c r="N284" s="92">
        <f t="shared" si="663"/>
        <v>0</v>
      </c>
      <c r="O284" s="92">
        <f t="shared" si="664"/>
        <v>0</v>
      </c>
      <c r="P284" s="71">
        <v>20207230.600000001</v>
      </c>
      <c r="Q284" s="92">
        <f t="shared" si="665"/>
        <v>20207230.600000001</v>
      </c>
      <c r="R284" s="92">
        <f t="shared" si="666"/>
        <v>0</v>
      </c>
      <c r="S284" s="72">
        <v>0.1</v>
      </c>
      <c r="T284" s="71">
        <v>0</v>
      </c>
      <c r="U284" s="92">
        <f t="shared" si="667"/>
        <v>0</v>
      </c>
      <c r="V284" s="92">
        <f t="shared" si="668"/>
        <v>0</v>
      </c>
      <c r="W284" s="73">
        <v>0.1</v>
      </c>
      <c r="X284" s="93">
        <f t="shared" ref="X284:X285" si="683">IF(L284&lt;15000000,0%,IF(AND(15000000&lt;=L284,L284&lt;30000000),10%,IF(AND(30000000&lt;=L284,L284&lt;60000000),15%,IF(AND(60000000&lt;=L284,L284&lt;100000000),20%,25%))))</f>
        <v>0.1</v>
      </c>
      <c r="Y284" s="92">
        <f t="shared" ref="Y284:Y285" si="684">+X284-W284</f>
        <v>0</v>
      </c>
      <c r="Z284" s="92">
        <f t="shared" ref="Z284:Z285" si="685">IF(L284&lt;150000000,P284,IF(AND(L284&gt;150000000,P284&gt;150000000),150000000,P284))*X284</f>
        <v>2020723.0600000003</v>
      </c>
      <c r="AA284" s="72">
        <v>0</v>
      </c>
      <c r="AB284" s="94">
        <f t="shared" ref="AB284:AB287" si="686">IF(L284&lt;150000000,0%,IF(AND(150000000&lt;=L284,L284&lt;230000000),40%,IF(AND(230000000&lt;=L284,L284&lt;300000000),45%,50%)))</f>
        <v>0</v>
      </c>
      <c r="AC284" s="92">
        <f t="shared" ref="AC284:AC287" si="687">+AB284-AA284</f>
        <v>0</v>
      </c>
      <c r="AD284" s="92">
        <f t="shared" ref="AD284:AD287" si="688">IF(P284-150000000&lt;0,0,(P284-150000000))*AB284</f>
        <v>0</v>
      </c>
      <c r="AE284" s="71">
        <v>2020723.06</v>
      </c>
      <c r="AF284" s="92">
        <f t="shared" ref="AF284:AF287" si="689">+AD284+Z284</f>
        <v>2020723.0600000003</v>
      </c>
      <c r="AG284" s="92">
        <f t="shared" ref="AG284:AG287" si="690">+AF284-AE284</f>
        <v>0</v>
      </c>
      <c r="AH284" s="71">
        <v>2000000</v>
      </c>
      <c r="AI284" s="95">
        <f t="shared" ref="AI284:AI285" si="691">IF(L284&lt;15000000,0,IF(AND(15000000&lt;=L284,L284&lt;20000000),1000000,IF(AND(20000000&lt;=L284,L284&lt;30000000),2000000,IF(AND(30000000&lt;=L284,L284&lt;60000000),3000000,IF(AND(60000000&lt;=L284,L284&lt;100000000),4000000,IF(AND(100000000&lt;=L284,L284&lt;150000000),5000000,IF(AND(150000000&lt;=L284,L284&lt;230000000),6000000,7000000)))))))</f>
        <v>2000000</v>
      </c>
      <c r="AJ284" s="95">
        <f t="shared" ref="AJ284:AJ285" si="692">+AI284-AH284</f>
        <v>0</v>
      </c>
      <c r="AK284" s="75">
        <v>4020723.06</v>
      </c>
      <c r="AL284" s="75">
        <v>4000000</v>
      </c>
      <c r="AM284" s="75">
        <f t="shared" si="669"/>
        <v>8020723.0600000005</v>
      </c>
      <c r="AN284" s="96">
        <f t="shared" ref="AN284:AN287" si="693">SUM(AL284,AI284,AF284,U284)</f>
        <v>8020723.0600000005</v>
      </c>
      <c r="AO284" s="96">
        <f t="shared" ref="AO284:AO287" si="694">+AN284-AM284</f>
        <v>0</v>
      </c>
      <c r="AP284" s="34" t="s">
        <v>412</v>
      </c>
      <c r="AR284" s="74"/>
      <c r="AS284" s="75"/>
      <c r="AT284" s="75"/>
      <c r="AU284" s="75"/>
    </row>
    <row r="285" spans="1:80" s="35" customFormat="1" x14ac:dyDescent="0.25">
      <c r="A285" s="20">
        <v>1599</v>
      </c>
      <c r="B285" t="s">
        <v>264</v>
      </c>
      <c r="C285" t="s">
        <v>9</v>
      </c>
      <c r="D285" t="s">
        <v>368</v>
      </c>
      <c r="E285" t="s">
        <v>417</v>
      </c>
      <c r="F285" s="2">
        <v>9461535000</v>
      </c>
      <c r="G285" s="2">
        <v>0</v>
      </c>
      <c r="H285" s="2">
        <v>9461535000</v>
      </c>
      <c r="I285" s="2">
        <v>15821912</v>
      </c>
      <c r="J285" s="2">
        <v>0</v>
      </c>
      <c r="K285" s="2">
        <v>15821912</v>
      </c>
      <c r="L285" s="2">
        <v>12037298</v>
      </c>
      <c r="M285" s="2">
        <v>0</v>
      </c>
      <c r="N285" s="92">
        <f t="shared" si="663"/>
        <v>0</v>
      </c>
      <c r="O285" s="92">
        <f t="shared" si="664"/>
        <v>0</v>
      </c>
      <c r="P285" s="2">
        <v>12037298</v>
      </c>
      <c r="Q285" s="92">
        <f t="shared" si="665"/>
        <v>12037298</v>
      </c>
      <c r="R285" s="92">
        <f t="shared" si="666"/>
        <v>0</v>
      </c>
      <c r="S285" s="15">
        <v>0</v>
      </c>
      <c r="T285" s="2">
        <v>0</v>
      </c>
      <c r="U285" s="92">
        <f t="shared" si="667"/>
        <v>0</v>
      </c>
      <c r="V285" s="92">
        <f t="shared" si="668"/>
        <v>0</v>
      </c>
      <c r="W285" s="13">
        <v>0</v>
      </c>
      <c r="X285" s="93">
        <f t="shared" si="683"/>
        <v>0</v>
      </c>
      <c r="Y285" s="92">
        <f t="shared" si="684"/>
        <v>0</v>
      </c>
      <c r="Z285" s="92">
        <f t="shared" si="685"/>
        <v>0</v>
      </c>
      <c r="AA285" s="15">
        <v>0</v>
      </c>
      <c r="AB285" s="94">
        <f t="shared" si="686"/>
        <v>0</v>
      </c>
      <c r="AC285" s="92">
        <f t="shared" si="687"/>
        <v>0</v>
      </c>
      <c r="AD285" s="92">
        <f t="shared" si="688"/>
        <v>0</v>
      </c>
      <c r="AE285" s="2">
        <v>0</v>
      </c>
      <c r="AF285" s="92">
        <f t="shared" si="689"/>
        <v>0</v>
      </c>
      <c r="AG285" s="92">
        <f t="shared" si="690"/>
        <v>0</v>
      </c>
      <c r="AH285" s="2">
        <v>0</v>
      </c>
      <c r="AI285" s="95">
        <f t="shared" si="691"/>
        <v>0</v>
      </c>
      <c r="AJ285" s="95">
        <f t="shared" si="692"/>
        <v>0</v>
      </c>
      <c r="AK285" s="4">
        <v>0</v>
      </c>
      <c r="AL285" s="4"/>
      <c r="AM285" s="4">
        <f t="shared" si="669"/>
        <v>0</v>
      </c>
      <c r="AN285" s="96">
        <f t="shared" si="693"/>
        <v>0</v>
      </c>
      <c r="AO285" s="96">
        <f t="shared" si="694"/>
        <v>0</v>
      </c>
      <c r="AP285" t="s">
        <v>39</v>
      </c>
      <c r="AQ285"/>
      <c r="AR285" s="18"/>
      <c r="AS285" s="4"/>
      <c r="AT285" s="4"/>
      <c r="AU285" s="4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</row>
    <row r="286" spans="1:80" s="40" customFormat="1" x14ac:dyDescent="0.25">
      <c r="A286" s="20">
        <v>1600</v>
      </c>
      <c r="B286" t="s">
        <v>263</v>
      </c>
      <c r="C286" t="s">
        <v>9</v>
      </c>
      <c r="D286" t="s">
        <v>15</v>
      </c>
      <c r="E286" t="s">
        <v>418</v>
      </c>
      <c r="F286" s="2">
        <v>23806878000</v>
      </c>
      <c r="G286" s="2">
        <v>0</v>
      </c>
      <c r="H286" s="2">
        <v>23806878000</v>
      </c>
      <c r="I286" s="2">
        <v>37625562</v>
      </c>
      <c r="J286" s="2">
        <v>0</v>
      </c>
      <c r="K286" s="2">
        <v>37625562</v>
      </c>
      <c r="L286" s="2">
        <v>28102810.800000001</v>
      </c>
      <c r="M286" s="2">
        <v>0</v>
      </c>
      <c r="N286" s="92">
        <f t="shared" si="663"/>
        <v>0</v>
      </c>
      <c r="O286" s="92">
        <f t="shared" si="664"/>
        <v>0</v>
      </c>
      <c r="P286" s="2">
        <v>28102810.800000001</v>
      </c>
      <c r="Q286" s="92">
        <f t="shared" si="665"/>
        <v>28102810.800000001</v>
      </c>
      <c r="R286" s="92">
        <f t="shared" si="666"/>
        <v>0</v>
      </c>
      <c r="S286" s="15">
        <v>0.1</v>
      </c>
      <c r="T286" s="2">
        <v>0</v>
      </c>
      <c r="U286" s="92">
        <f t="shared" si="667"/>
        <v>0</v>
      </c>
      <c r="V286" s="92">
        <f t="shared" si="668"/>
        <v>0</v>
      </c>
      <c r="W286" s="13">
        <v>0.3</v>
      </c>
      <c r="X286" s="13"/>
      <c r="Y286" s="13"/>
      <c r="Z286" s="97">
        <f t="shared" ref="Z286:Z287" si="695">IF(L286&lt;150000000,P286,IF(AND(L286&gt;150000000,P286&gt;150000000),150000000,P286))*30%</f>
        <v>8430843.2400000002</v>
      </c>
      <c r="AA286" s="15">
        <v>0</v>
      </c>
      <c r="AB286" s="98">
        <f t="shared" si="686"/>
        <v>0</v>
      </c>
      <c r="AC286" s="97">
        <f t="shared" si="687"/>
        <v>0</v>
      </c>
      <c r="AD286" s="97">
        <f t="shared" si="688"/>
        <v>0</v>
      </c>
      <c r="AE286" s="2">
        <v>8430843.2400000002</v>
      </c>
      <c r="AF286" s="97">
        <f t="shared" si="689"/>
        <v>8430843.2400000002</v>
      </c>
      <c r="AG286" s="97">
        <f t="shared" si="690"/>
        <v>0</v>
      </c>
      <c r="AH286" s="2">
        <v>0</v>
      </c>
      <c r="AI286" s="2"/>
      <c r="AJ286" s="2"/>
      <c r="AK286" s="4">
        <v>8430843.2400000002</v>
      </c>
      <c r="AL286" s="4"/>
      <c r="AM286" s="4">
        <f t="shared" si="669"/>
        <v>8430843.2400000002</v>
      </c>
      <c r="AN286" s="96">
        <f t="shared" si="693"/>
        <v>8430843.2400000002</v>
      </c>
      <c r="AO286" s="96">
        <f t="shared" si="694"/>
        <v>0</v>
      </c>
      <c r="AP286" t="s">
        <v>17</v>
      </c>
      <c r="AQ286"/>
      <c r="AR286" s="18"/>
      <c r="AS286" s="4"/>
      <c r="AT286" s="4"/>
      <c r="AU286" s="4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</row>
    <row r="287" spans="1:80" s="39" customFormat="1" x14ac:dyDescent="0.25">
      <c r="A287" s="20">
        <v>1601</v>
      </c>
      <c r="B287" t="s">
        <v>263</v>
      </c>
      <c r="C287" t="s">
        <v>9</v>
      </c>
      <c r="D287" t="s">
        <v>15</v>
      </c>
      <c r="E287" t="s">
        <v>30</v>
      </c>
      <c r="F287" s="2">
        <v>32157487000</v>
      </c>
      <c r="G287" s="2">
        <v>0</v>
      </c>
      <c r="H287" s="2">
        <v>32157487000</v>
      </c>
      <c r="I287" s="2">
        <v>49096734</v>
      </c>
      <c r="J287" s="2">
        <v>0</v>
      </c>
      <c r="K287" s="2">
        <v>49096734</v>
      </c>
      <c r="L287" s="2">
        <v>36233739.200000003</v>
      </c>
      <c r="M287" s="2">
        <v>0</v>
      </c>
      <c r="N287" s="92">
        <f t="shared" si="663"/>
        <v>0</v>
      </c>
      <c r="O287" s="92">
        <f t="shared" si="664"/>
        <v>0</v>
      </c>
      <c r="P287" s="2">
        <v>36233739.200000003</v>
      </c>
      <c r="Q287" s="92">
        <f t="shared" si="665"/>
        <v>36233739.200000003</v>
      </c>
      <c r="R287" s="92">
        <f t="shared" si="666"/>
        <v>0</v>
      </c>
      <c r="S287" s="15">
        <v>0.1</v>
      </c>
      <c r="T287" s="2">
        <v>0</v>
      </c>
      <c r="U287" s="92">
        <f t="shared" si="667"/>
        <v>0</v>
      </c>
      <c r="V287" s="92">
        <f t="shared" si="668"/>
        <v>0</v>
      </c>
      <c r="W287" s="13">
        <v>0.3</v>
      </c>
      <c r="X287" s="13"/>
      <c r="Y287" s="13"/>
      <c r="Z287" s="97">
        <f t="shared" si="695"/>
        <v>10870121.76</v>
      </c>
      <c r="AA287" s="15">
        <v>0</v>
      </c>
      <c r="AB287" s="98">
        <f t="shared" si="686"/>
        <v>0</v>
      </c>
      <c r="AC287" s="97">
        <f t="shared" si="687"/>
        <v>0</v>
      </c>
      <c r="AD287" s="97">
        <f t="shared" si="688"/>
        <v>0</v>
      </c>
      <c r="AE287" s="2">
        <v>10870121.76</v>
      </c>
      <c r="AF287" s="97">
        <f t="shared" si="689"/>
        <v>10870121.76</v>
      </c>
      <c r="AG287" s="97">
        <f t="shared" si="690"/>
        <v>0</v>
      </c>
      <c r="AH287" s="2">
        <v>0</v>
      </c>
      <c r="AI287" s="2"/>
      <c r="AJ287" s="2"/>
      <c r="AK287" s="4">
        <v>10870121.76</v>
      </c>
      <c r="AL287" s="4"/>
      <c r="AM287" s="4">
        <f t="shared" si="669"/>
        <v>10870121.76</v>
      </c>
      <c r="AN287" s="96">
        <f t="shared" si="693"/>
        <v>10870121.76</v>
      </c>
      <c r="AO287" s="96">
        <f t="shared" si="694"/>
        <v>0</v>
      </c>
      <c r="AP287" t="s">
        <v>24</v>
      </c>
      <c r="AQ287"/>
      <c r="AR287" s="18"/>
      <c r="AS287" s="4"/>
      <c r="AT287" s="4"/>
      <c r="AU287" s="4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</row>
    <row r="288" spans="1:80" s="34" customFormat="1" x14ac:dyDescent="0.25">
      <c r="A288" s="70">
        <v>1602</v>
      </c>
      <c r="B288" s="34" t="s">
        <v>264</v>
      </c>
      <c r="C288" s="34" t="s">
        <v>2</v>
      </c>
      <c r="D288" s="34" t="s">
        <v>369</v>
      </c>
      <c r="E288" s="34" t="s">
        <v>419</v>
      </c>
      <c r="F288" s="71">
        <v>540085000</v>
      </c>
      <c r="G288" s="71">
        <v>0</v>
      </c>
      <c r="H288" s="71">
        <v>540085000</v>
      </c>
      <c r="I288" s="71">
        <v>1749273</v>
      </c>
      <c r="J288" s="71">
        <v>0</v>
      </c>
      <c r="K288" s="71">
        <v>1749273</v>
      </c>
      <c r="L288" s="71">
        <v>1533239</v>
      </c>
      <c r="M288" s="71">
        <v>0</v>
      </c>
      <c r="N288" s="92">
        <f t="shared" si="663"/>
        <v>0</v>
      </c>
      <c r="O288" s="92">
        <f t="shared" si="664"/>
        <v>0</v>
      </c>
      <c r="P288" s="71">
        <v>1533239</v>
      </c>
      <c r="Q288" s="92">
        <f t="shared" si="665"/>
        <v>1533239</v>
      </c>
      <c r="R288" s="92">
        <f t="shared" si="666"/>
        <v>0</v>
      </c>
      <c r="S288" s="72">
        <v>0</v>
      </c>
      <c r="T288" s="71">
        <v>0</v>
      </c>
      <c r="U288" s="92">
        <f t="shared" si="667"/>
        <v>0</v>
      </c>
      <c r="V288" s="92">
        <f t="shared" si="668"/>
        <v>0</v>
      </c>
      <c r="W288" s="73">
        <v>0</v>
      </c>
      <c r="X288" s="93">
        <f t="shared" ref="X288" si="696">IF(L288&lt;15000000,0%,IF(AND(15000000&lt;=L288,L288&lt;30000000),10%,IF(AND(30000000&lt;=L288,L288&lt;60000000),15%,IF(AND(60000000&lt;=L288,L288&lt;100000000),20%,25%))))</f>
        <v>0</v>
      </c>
      <c r="Y288" s="92">
        <f t="shared" ref="Y288" si="697">+X288-W288</f>
        <v>0</v>
      </c>
      <c r="Z288" s="92">
        <f t="shared" ref="Z288" si="698">IF(L288&lt;150000000,P288,IF(AND(L288&gt;150000000,P288&gt;150000000),150000000,P288))*X288</f>
        <v>0</v>
      </c>
      <c r="AA288" s="72">
        <v>0</v>
      </c>
      <c r="AB288" s="94">
        <f t="shared" ref="AB288:AB300" si="699">IF(L288&lt;150000000,0%,IF(AND(150000000&lt;=L288,L288&lt;230000000),40%,IF(AND(230000000&lt;=L288,L288&lt;300000000),45%,50%)))</f>
        <v>0</v>
      </c>
      <c r="AC288" s="92">
        <f t="shared" ref="AC288:AC300" si="700">+AB288-AA288</f>
        <v>0</v>
      </c>
      <c r="AD288" s="92">
        <f t="shared" ref="AD288:AD300" si="701">IF(P288-150000000&lt;0,0,(P288-150000000))*AB288</f>
        <v>0</v>
      </c>
      <c r="AE288" s="71">
        <v>0</v>
      </c>
      <c r="AF288" s="92">
        <f t="shared" ref="AF288:AF300" si="702">+AD288+Z288</f>
        <v>0</v>
      </c>
      <c r="AG288" s="92">
        <f t="shared" ref="AG288:AG300" si="703">+AF288-AE288</f>
        <v>0</v>
      </c>
      <c r="AH288" s="71">
        <v>0</v>
      </c>
      <c r="AI288" s="95">
        <f t="shared" ref="AI288" si="704">IF(L288&lt;15000000,0,IF(AND(15000000&lt;=L288,L288&lt;20000000),1000000,IF(AND(20000000&lt;=L288,L288&lt;30000000),2000000,IF(AND(30000000&lt;=L288,L288&lt;60000000),3000000,IF(AND(60000000&lt;=L288,L288&lt;100000000),4000000,IF(AND(100000000&lt;=L288,L288&lt;150000000),5000000,IF(AND(150000000&lt;=L288,L288&lt;230000000),6000000,7000000)))))))</f>
        <v>0</v>
      </c>
      <c r="AJ288" s="95">
        <f t="shared" ref="AJ288" si="705">+AI288-AH288</f>
        <v>0</v>
      </c>
      <c r="AK288" s="75">
        <v>0</v>
      </c>
      <c r="AL288" s="75">
        <v>4000000</v>
      </c>
      <c r="AM288" s="75">
        <f t="shared" si="669"/>
        <v>4000000</v>
      </c>
      <c r="AN288" s="96">
        <f t="shared" ref="AN288:AN300" si="706">SUM(AL288,AI288,AF288,U288)</f>
        <v>4000000</v>
      </c>
      <c r="AO288" s="96">
        <f t="shared" ref="AO288:AO300" si="707">+AN288-AM288</f>
        <v>0</v>
      </c>
      <c r="AP288" s="34" t="s">
        <v>412</v>
      </c>
      <c r="AR288" s="74"/>
      <c r="AS288" s="75"/>
      <c r="AT288" s="75"/>
      <c r="AU288" s="75"/>
    </row>
    <row r="289" spans="1:80" x14ac:dyDescent="0.25">
      <c r="A289" s="20">
        <v>1603</v>
      </c>
      <c r="B289" t="s">
        <v>263</v>
      </c>
      <c r="C289" t="s">
        <v>2</v>
      </c>
      <c r="D289" t="s">
        <v>284</v>
      </c>
      <c r="E289" t="s">
        <v>420</v>
      </c>
      <c r="F289" s="2">
        <v>801868000</v>
      </c>
      <c r="G289" s="2">
        <v>0</v>
      </c>
      <c r="H289" s="2">
        <v>801868000</v>
      </c>
      <c r="I289" s="2">
        <v>2633439</v>
      </c>
      <c r="J289" s="2">
        <v>0</v>
      </c>
      <c r="K289" s="2">
        <v>2633439</v>
      </c>
      <c r="L289" s="2">
        <v>2312691.7999999998</v>
      </c>
      <c r="M289" s="2">
        <v>0</v>
      </c>
      <c r="N289" s="92">
        <f t="shared" si="663"/>
        <v>0</v>
      </c>
      <c r="O289" s="92">
        <f t="shared" si="664"/>
        <v>0</v>
      </c>
      <c r="P289" s="2">
        <v>2312691.7999999998</v>
      </c>
      <c r="Q289" s="92">
        <f t="shared" si="665"/>
        <v>2312691.7999999998</v>
      </c>
      <c r="R289" s="92">
        <f t="shared" si="666"/>
        <v>0</v>
      </c>
      <c r="S289" s="15">
        <v>0.1</v>
      </c>
      <c r="T289" s="2">
        <v>0</v>
      </c>
      <c r="U289" s="92">
        <f t="shared" si="667"/>
        <v>0</v>
      </c>
      <c r="V289" s="92">
        <f t="shared" si="668"/>
        <v>0</v>
      </c>
      <c r="W289" s="13">
        <v>0.3</v>
      </c>
      <c r="X289" s="13"/>
      <c r="Y289" s="13"/>
      <c r="Z289" s="97">
        <f t="shared" ref="Z289:Z300" si="708">IF(L289&lt;150000000,P289,IF(AND(L289&gt;150000000,P289&gt;150000000),150000000,P289))*30%</f>
        <v>693807.53999999992</v>
      </c>
      <c r="AA289" s="15">
        <v>0</v>
      </c>
      <c r="AB289" s="98">
        <f t="shared" si="699"/>
        <v>0</v>
      </c>
      <c r="AC289" s="97">
        <f t="shared" si="700"/>
        <v>0</v>
      </c>
      <c r="AD289" s="97">
        <f t="shared" si="701"/>
        <v>0</v>
      </c>
      <c r="AE289" s="2">
        <v>693807.54</v>
      </c>
      <c r="AF289" s="97">
        <f t="shared" si="702"/>
        <v>693807.53999999992</v>
      </c>
      <c r="AG289" s="97">
        <f t="shared" si="703"/>
        <v>0</v>
      </c>
      <c r="AH289" s="2">
        <v>0</v>
      </c>
      <c r="AI289" s="2"/>
      <c r="AJ289" s="2"/>
      <c r="AK289" s="4">
        <v>693807.54</v>
      </c>
      <c r="AM289" s="4">
        <f t="shared" si="669"/>
        <v>693807.54</v>
      </c>
      <c r="AN289" s="96">
        <f t="shared" si="706"/>
        <v>693807.53999999992</v>
      </c>
      <c r="AO289" s="96">
        <f t="shared" si="707"/>
        <v>0</v>
      </c>
      <c r="AP289" t="s">
        <v>166</v>
      </c>
      <c r="AQ289"/>
      <c r="AR289" s="18"/>
      <c r="AV289"/>
      <c r="AW289"/>
      <c r="AX289"/>
      <c r="AY289"/>
    </row>
    <row r="290" spans="1:80" x14ac:dyDescent="0.25">
      <c r="A290" s="20">
        <v>1604</v>
      </c>
      <c r="B290" t="s">
        <v>263</v>
      </c>
      <c r="C290" t="s">
        <v>2</v>
      </c>
      <c r="D290" t="s">
        <v>284</v>
      </c>
      <c r="E290" t="s">
        <v>421</v>
      </c>
      <c r="F290" s="2">
        <v>5359715000</v>
      </c>
      <c r="G290" s="2">
        <v>139700000</v>
      </c>
      <c r="H290" s="2">
        <v>5220015000</v>
      </c>
      <c r="I290" s="2">
        <v>14660294</v>
      </c>
      <c r="J290" s="2">
        <v>488950</v>
      </c>
      <c r="K290" s="2">
        <v>14171344</v>
      </c>
      <c r="L290" s="2">
        <v>12516408</v>
      </c>
      <c r="M290" s="2">
        <v>433070</v>
      </c>
      <c r="N290" s="92">
        <f t="shared" si="663"/>
        <v>433070</v>
      </c>
      <c r="O290" s="92">
        <f t="shared" si="664"/>
        <v>0</v>
      </c>
      <c r="P290" s="2">
        <v>12083338</v>
      </c>
      <c r="Q290" s="92">
        <f t="shared" si="665"/>
        <v>12083338</v>
      </c>
      <c r="R290" s="92">
        <f t="shared" si="666"/>
        <v>0</v>
      </c>
      <c r="S290" s="15">
        <v>0.1</v>
      </c>
      <c r="T290" s="2">
        <v>43307</v>
      </c>
      <c r="U290" s="92">
        <f t="shared" si="667"/>
        <v>43307</v>
      </c>
      <c r="V290" s="92">
        <f t="shared" si="668"/>
        <v>0</v>
      </c>
      <c r="W290" s="13">
        <v>0.3</v>
      </c>
      <c r="X290" s="13"/>
      <c r="Y290" s="13"/>
      <c r="Z290" s="97">
        <f t="shared" si="708"/>
        <v>3625001.4</v>
      </c>
      <c r="AA290" s="15">
        <v>0</v>
      </c>
      <c r="AB290" s="98">
        <f t="shared" si="699"/>
        <v>0</v>
      </c>
      <c r="AC290" s="97">
        <f t="shared" si="700"/>
        <v>0</v>
      </c>
      <c r="AD290" s="97">
        <f t="shared" si="701"/>
        <v>0</v>
      </c>
      <c r="AE290" s="2">
        <v>3625001.4</v>
      </c>
      <c r="AF290" s="97">
        <f t="shared" si="702"/>
        <v>3625001.4</v>
      </c>
      <c r="AG290" s="97">
        <f t="shared" si="703"/>
        <v>0</v>
      </c>
      <c r="AH290" s="2">
        <v>0</v>
      </c>
      <c r="AI290" s="2"/>
      <c r="AJ290" s="2"/>
      <c r="AK290" s="4">
        <v>3668308.4</v>
      </c>
      <c r="AM290" s="4">
        <f t="shared" si="669"/>
        <v>3668308.4</v>
      </c>
      <c r="AN290" s="96">
        <f t="shared" si="706"/>
        <v>3668308.4</v>
      </c>
      <c r="AO290" s="96">
        <f t="shared" si="707"/>
        <v>0</v>
      </c>
      <c r="AP290" t="s">
        <v>166</v>
      </c>
      <c r="AQ290"/>
      <c r="AR290" s="18"/>
      <c r="AV290"/>
      <c r="AW290"/>
      <c r="AX290"/>
      <c r="AY290"/>
    </row>
    <row r="291" spans="1:80" s="39" customFormat="1" x14ac:dyDescent="0.25">
      <c r="A291" s="20">
        <v>1605</v>
      </c>
      <c r="B291" t="s">
        <v>263</v>
      </c>
      <c r="C291" t="s">
        <v>2</v>
      </c>
      <c r="D291" t="s">
        <v>284</v>
      </c>
      <c r="E291" t="s">
        <v>422</v>
      </c>
      <c r="F291" s="2">
        <v>325457000</v>
      </c>
      <c r="G291" s="2">
        <v>0</v>
      </c>
      <c r="H291" s="2">
        <v>325457000</v>
      </c>
      <c r="I291" s="2">
        <v>1139102</v>
      </c>
      <c r="J291" s="2">
        <v>0</v>
      </c>
      <c r="K291" s="2">
        <v>1139102</v>
      </c>
      <c r="L291" s="2">
        <v>1008919.2</v>
      </c>
      <c r="M291" s="2">
        <v>0</v>
      </c>
      <c r="N291" s="92">
        <f t="shared" si="663"/>
        <v>0</v>
      </c>
      <c r="O291" s="92">
        <f t="shared" si="664"/>
        <v>0</v>
      </c>
      <c r="P291" s="2">
        <v>1008919.2</v>
      </c>
      <c r="Q291" s="92">
        <f t="shared" si="665"/>
        <v>1008919.2</v>
      </c>
      <c r="R291" s="92">
        <f t="shared" si="666"/>
        <v>0</v>
      </c>
      <c r="S291" s="15">
        <v>0.1</v>
      </c>
      <c r="T291" s="2">
        <v>0</v>
      </c>
      <c r="U291" s="92">
        <f t="shared" si="667"/>
        <v>0</v>
      </c>
      <c r="V291" s="92">
        <f t="shared" si="668"/>
        <v>0</v>
      </c>
      <c r="W291" s="13">
        <v>0.3</v>
      </c>
      <c r="X291" s="13"/>
      <c r="Y291" s="13"/>
      <c r="Z291" s="97">
        <f t="shared" si="708"/>
        <v>302675.75999999995</v>
      </c>
      <c r="AA291" s="15">
        <v>0</v>
      </c>
      <c r="AB291" s="98">
        <f t="shared" si="699"/>
        <v>0</v>
      </c>
      <c r="AC291" s="97">
        <f t="shared" si="700"/>
        <v>0</v>
      </c>
      <c r="AD291" s="97">
        <f t="shared" si="701"/>
        <v>0</v>
      </c>
      <c r="AE291" s="2">
        <v>302675.76</v>
      </c>
      <c r="AF291" s="97">
        <f t="shared" si="702"/>
        <v>302675.75999999995</v>
      </c>
      <c r="AG291" s="97">
        <f t="shared" si="703"/>
        <v>0</v>
      </c>
      <c r="AH291" s="2">
        <v>0</v>
      </c>
      <c r="AI291" s="2"/>
      <c r="AJ291" s="2"/>
      <c r="AK291" s="4">
        <v>302675.76</v>
      </c>
      <c r="AL291" s="4"/>
      <c r="AM291" s="4">
        <f t="shared" si="669"/>
        <v>302675.76</v>
      </c>
      <c r="AN291" s="96">
        <f t="shared" si="706"/>
        <v>302675.75999999995</v>
      </c>
      <c r="AO291" s="96">
        <f t="shared" si="707"/>
        <v>0</v>
      </c>
      <c r="AP291" t="s">
        <v>166</v>
      </c>
      <c r="AQ291"/>
      <c r="AR291" s="18"/>
      <c r="AS291" s="4"/>
      <c r="AT291" s="4"/>
      <c r="AU291" s="4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</row>
    <row r="292" spans="1:80" s="35" customFormat="1" x14ac:dyDescent="0.25">
      <c r="A292" s="20">
        <v>1606</v>
      </c>
      <c r="B292" t="s">
        <v>263</v>
      </c>
      <c r="C292" t="s">
        <v>2</v>
      </c>
      <c r="D292" t="s">
        <v>317</v>
      </c>
      <c r="E292" t="s">
        <v>423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92">
        <f t="shared" si="663"/>
        <v>0</v>
      </c>
      <c r="O292" s="92">
        <f t="shared" si="664"/>
        <v>0</v>
      </c>
      <c r="P292" s="2">
        <v>0</v>
      </c>
      <c r="Q292" s="92">
        <f t="shared" si="665"/>
        <v>0</v>
      </c>
      <c r="R292" s="92">
        <f t="shared" si="666"/>
        <v>0</v>
      </c>
      <c r="S292" s="15">
        <v>0.1</v>
      </c>
      <c r="T292" s="2">
        <v>0</v>
      </c>
      <c r="U292" s="92">
        <f t="shared" si="667"/>
        <v>0</v>
      </c>
      <c r="V292" s="92">
        <f t="shared" si="668"/>
        <v>0</v>
      </c>
      <c r="W292" s="13">
        <v>0.3</v>
      </c>
      <c r="X292" s="13"/>
      <c r="Y292" s="13"/>
      <c r="Z292" s="97">
        <f t="shared" si="708"/>
        <v>0</v>
      </c>
      <c r="AA292" s="15">
        <v>0</v>
      </c>
      <c r="AB292" s="98">
        <f t="shared" si="699"/>
        <v>0</v>
      </c>
      <c r="AC292" s="97">
        <f t="shared" si="700"/>
        <v>0</v>
      </c>
      <c r="AD292" s="97">
        <f t="shared" si="701"/>
        <v>0</v>
      </c>
      <c r="AE292" s="2">
        <v>0</v>
      </c>
      <c r="AF292" s="97">
        <f t="shared" si="702"/>
        <v>0</v>
      </c>
      <c r="AG292" s="97">
        <f t="shared" si="703"/>
        <v>0</v>
      </c>
      <c r="AH292" s="2">
        <v>0</v>
      </c>
      <c r="AI292" s="2"/>
      <c r="AJ292" s="2"/>
      <c r="AK292" s="4">
        <v>0</v>
      </c>
      <c r="AL292" s="4"/>
      <c r="AM292" s="4">
        <f t="shared" si="669"/>
        <v>0</v>
      </c>
      <c r="AN292" s="96">
        <f t="shared" si="706"/>
        <v>0</v>
      </c>
      <c r="AO292" s="96">
        <f t="shared" si="707"/>
        <v>0</v>
      </c>
      <c r="AP292" t="s">
        <v>326</v>
      </c>
      <c r="AR292" s="48"/>
      <c r="AS292" s="37"/>
      <c r="AT292" s="37"/>
      <c r="AU292" s="37"/>
    </row>
    <row r="293" spans="1:80" s="40" customFormat="1" x14ac:dyDescent="0.25">
      <c r="A293" s="20">
        <v>1612</v>
      </c>
      <c r="B293" t="s">
        <v>263</v>
      </c>
      <c r="C293" t="s">
        <v>2</v>
      </c>
      <c r="D293" t="s">
        <v>4</v>
      </c>
      <c r="E293" t="s">
        <v>424</v>
      </c>
      <c r="F293" s="2">
        <v>365289000</v>
      </c>
      <c r="G293" s="2">
        <v>0</v>
      </c>
      <c r="H293" s="2">
        <v>365289000</v>
      </c>
      <c r="I293" s="2">
        <v>1226780</v>
      </c>
      <c r="J293" s="2">
        <v>0</v>
      </c>
      <c r="K293" s="2">
        <v>1226780</v>
      </c>
      <c r="L293" s="2">
        <v>1080664.3999999999</v>
      </c>
      <c r="M293" s="2">
        <v>0</v>
      </c>
      <c r="N293" s="92">
        <f t="shared" si="663"/>
        <v>0</v>
      </c>
      <c r="O293" s="92">
        <f t="shared" si="664"/>
        <v>0</v>
      </c>
      <c r="P293" s="2">
        <v>1080664.3999999999</v>
      </c>
      <c r="Q293" s="92">
        <f t="shared" si="665"/>
        <v>1080664.3999999999</v>
      </c>
      <c r="R293" s="92">
        <f t="shared" si="666"/>
        <v>0</v>
      </c>
      <c r="S293" s="15">
        <v>0.1</v>
      </c>
      <c r="T293" s="2">
        <v>0</v>
      </c>
      <c r="U293" s="92">
        <f t="shared" si="667"/>
        <v>0</v>
      </c>
      <c r="V293" s="92">
        <f t="shared" si="668"/>
        <v>0</v>
      </c>
      <c r="W293" s="13">
        <v>0.3</v>
      </c>
      <c r="X293" s="13"/>
      <c r="Y293" s="13"/>
      <c r="Z293" s="97">
        <f t="shared" si="708"/>
        <v>324199.31999999995</v>
      </c>
      <c r="AA293" s="15">
        <v>0</v>
      </c>
      <c r="AB293" s="98">
        <f t="shared" si="699"/>
        <v>0</v>
      </c>
      <c r="AC293" s="97">
        <f t="shared" si="700"/>
        <v>0</v>
      </c>
      <c r="AD293" s="97">
        <f t="shared" si="701"/>
        <v>0</v>
      </c>
      <c r="AE293" s="2">
        <v>324199.32</v>
      </c>
      <c r="AF293" s="97">
        <f t="shared" si="702"/>
        <v>324199.31999999995</v>
      </c>
      <c r="AG293" s="97">
        <f t="shared" si="703"/>
        <v>0</v>
      </c>
      <c r="AH293" s="2">
        <v>0</v>
      </c>
      <c r="AI293" s="2"/>
      <c r="AJ293" s="2"/>
      <c r="AK293" s="4">
        <v>324199.32</v>
      </c>
      <c r="AL293" s="4"/>
      <c r="AM293" s="4">
        <f t="shared" si="669"/>
        <v>324199.32</v>
      </c>
      <c r="AN293" s="96">
        <f t="shared" si="706"/>
        <v>324199.31999999995</v>
      </c>
      <c r="AO293" s="96">
        <f t="shared" si="707"/>
        <v>0</v>
      </c>
      <c r="AP293" t="s">
        <v>215</v>
      </c>
      <c r="AQ293"/>
      <c r="AR293" s="18"/>
      <c r="AS293" s="4"/>
      <c r="AT293" s="4"/>
      <c r="AU293" s="4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</row>
    <row r="294" spans="1:80" x14ac:dyDescent="0.25">
      <c r="A294" s="20">
        <v>1613</v>
      </c>
      <c r="B294" t="s">
        <v>263</v>
      </c>
      <c r="C294" t="s">
        <v>2</v>
      </c>
      <c r="D294" t="s">
        <v>200</v>
      </c>
      <c r="E294" t="s">
        <v>425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92">
        <f t="shared" si="663"/>
        <v>0</v>
      </c>
      <c r="O294" s="92">
        <f t="shared" si="664"/>
        <v>0</v>
      </c>
      <c r="P294" s="2">
        <v>0</v>
      </c>
      <c r="Q294" s="92">
        <f t="shared" si="665"/>
        <v>0</v>
      </c>
      <c r="R294" s="92">
        <f t="shared" si="666"/>
        <v>0</v>
      </c>
      <c r="S294" s="15">
        <v>0.1</v>
      </c>
      <c r="T294" s="2">
        <v>0</v>
      </c>
      <c r="U294" s="92">
        <f t="shared" si="667"/>
        <v>0</v>
      </c>
      <c r="V294" s="92">
        <f t="shared" si="668"/>
        <v>0</v>
      </c>
      <c r="W294" s="13">
        <v>0.3</v>
      </c>
      <c r="X294" s="13"/>
      <c r="Y294" s="13"/>
      <c r="Z294" s="97">
        <f t="shared" si="708"/>
        <v>0</v>
      </c>
      <c r="AA294" s="15">
        <v>0</v>
      </c>
      <c r="AB294" s="98">
        <f t="shared" si="699"/>
        <v>0</v>
      </c>
      <c r="AC294" s="97">
        <f t="shared" si="700"/>
        <v>0</v>
      </c>
      <c r="AD294" s="97">
        <f t="shared" si="701"/>
        <v>0</v>
      </c>
      <c r="AE294" s="2">
        <v>0</v>
      </c>
      <c r="AF294" s="97">
        <f t="shared" si="702"/>
        <v>0</v>
      </c>
      <c r="AG294" s="97">
        <f t="shared" si="703"/>
        <v>0</v>
      </c>
      <c r="AH294" s="2">
        <v>0</v>
      </c>
      <c r="AI294" s="2"/>
      <c r="AJ294" s="2"/>
      <c r="AK294" s="4">
        <v>0</v>
      </c>
      <c r="AM294" s="4">
        <f t="shared" si="669"/>
        <v>0</v>
      </c>
      <c r="AN294" s="96">
        <f t="shared" si="706"/>
        <v>0</v>
      </c>
      <c r="AO294" s="96">
        <f t="shared" si="707"/>
        <v>0</v>
      </c>
      <c r="AP294" t="s">
        <v>241</v>
      </c>
      <c r="AQ294"/>
      <c r="AR294" s="18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</row>
    <row r="295" spans="1:80" s="35" customFormat="1" x14ac:dyDescent="0.25">
      <c r="A295" s="20">
        <v>1614</v>
      </c>
      <c r="B295" t="s">
        <v>263</v>
      </c>
      <c r="C295" t="s">
        <v>2</v>
      </c>
      <c r="D295" t="s">
        <v>200</v>
      </c>
      <c r="E295" t="s">
        <v>426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92">
        <f t="shared" si="663"/>
        <v>0</v>
      </c>
      <c r="O295" s="92">
        <f t="shared" si="664"/>
        <v>0</v>
      </c>
      <c r="P295" s="2">
        <v>0</v>
      </c>
      <c r="Q295" s="92">
        <f t="shared" si="665"/>
        <v>0</v>
      </c>
      <c r="R295" s="92">
        <f t="shared" si="666"/>
        <v>0</v>
      </c>
      <c r="S295" s="15">
        <v>0.1</v>
      </c>
      <c r="T295" s="2">
        <v>0</v>
      </c>
      <c r="U295" s="92">
        <f t="shared" si="667"/>
        <v>0</v>
      </c>
      <c r="V295" s="92">
        <f t="shared" si="668"/>
        <v>0</v>
      </c>
      <c r="W295" s="13">
        <v>0.3</v>
      </c>
      <c r="X295" s="13"/>
      <c r="Y295" s="13"/>
      <c r="Z295" s="97">
        <f t="shared" si="708"/>
        <v>0</v>
      </c>
      <c r="AA295" s="15">
        <v>0</v>
      </c>
      <c r="AB295" s="98">
        <f t="shared" si="699"/>
        <v>0</v>
      </c>
      <c r="AC295" s="97">
        <f t="shared" si="700"/>
        <v>0</v>
      </c>
      <c r="AD295" s="97">
        <f t="shared" si="701"/>
        <v>0</v>
      </c>
      <c r="AE295" s="2">
        <v>0</v>
      </c>
      <c r="AF295" s="97">
        <f t="shared" si="702"/>
        <v>0</v>
      </c>
      <c r="AG295" s="97">
        <f t="shared" si="703"/>
        <v>0</v>
      </c>
      <c r="AH295" s="2">
        <v>0</v>
      </c>
      <c r="AI295" s="2"/>
      <c r="AJ295" s="2"/>
      <c r="AK295" s="4">
        <v>0</v>
      </c>
      <c r="AL295" s="4"/>
      <c r="AM295" s="4">
        <f t="shared" si="669"/>
        <v>0</v>
      </c>
      <c r="AN295" s="96">
        <f t="shared" si="706"/>
        <v>0</v>
      </c>
      <c r="AO295" s="96">
        <f t="shared" si="707"/>
        <v>0</v>
      </c>
      <c r="AP295" t="s">
        <v>241</v>
      </c>
      <c r="AQ295"/>
      <c r="AR295" s="18"/>
      <c r="AS295" s="4"/>
      <c r="AT295" s="4"/>
      <c r="AU295" s="4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</row>
    <row r="296" spans="1:80" s="35" customFormat="1" x14ac:dyDescent="0.25">
      <c r="A296" s="20">
        <v>1615</v>
      </c>
      <c r="B296" t="s">
        <v>263</v>
      </c>
      <c r="C296" t="s">
        <v>2</v>
      </c>
      <c r="D296" t="s">
        <v>317</v>
      </c>
      <c r="E296" t="s">
        <v>427</v>
      </c>
      <c r="F296" s="2">
        <v>1406091000</v>
      </c>
      <c r="G296" s="2">
        <v>0</v>
      </c>
      <c r="H296" s="2">
        <v>1406091000</v>
      </c>
      <c r="I296" s="2">
        <v>4439623</v>
      </c>
      <c r="J296" s="2">
        <v>0</v>
      </c>
      <c r="K296" s="2">
        <v>4439623</v>
      </c>
      <c r="L296" s="2">
        <v>3877186.6</v>
      </c>
      <c r="M296" s="2">
        <v>0</v>
      </c>
      <c r="N296" s="92">
        <f t="shared" si="663"/>
        <v>0</v>
      </c>
      <c r="O296" s="92">
        <f t="shared" si="664"/>
        <v>0</v>
      </c>
      <c r="P296" s="2">
        <v>3877186.6</v>
      </c>
      <c r="Q296" s="92">
        <f t="shared" si="665"/>
        <v>3877186.6</v>
      </c>
      <c r="R296" s="92">
        <f t="shared" si="666"/>
        <v>0</v>
      </c>
      <c r="S296" s="15">
        <v>0.1</v>
      </c>
      <c r="T296" s="2">
        <v>0</v>
      </c>
      <c r="U296" s="92">
        <f t="shared" si="667"/>
        <v>0</v>
      </c>
      <c r="V296" s="92">
        <f t="shared" si="668"/>
        <v>0</v>
      </c>
      <c r="W296" s="13">
        <v>0.3</v>
      </c>
      <c r="X296" s="13"/>
      <c r="Y296" s="13"/>
      <c r="Z296" s="97">
        <f t="shared" si="708"/>
        <v>1163155.98</v>
      </c>
      <c r="AA296" s="15">
        <v>0</v>
      </c>
      <c r="AB296" s="98">
        <f t="shared" si="699"/>
        <v>0</v>
      </c>
      <c r="AC296" s="97">
        <f t="shared" si="700"/>
        <v>0</v>
      </c>
      <c r="AD296" s="97">
        <f t="shared" si="701"/>
        <v>0</v>
      </c>
      <c r="AE296" s="2">
        <v>1163155.98</v>
      </c>
      <c r="AF296" s="97">
        <f t="shared" si="702"/>
        <v>1163155.98</v>
      </c>
      <c r="AG296" s="97">
        <f t="shared" si="703"/>
        <v>0</v>
      </c>
      <c r="AH296" s="2">
        <v>0</v>
      </c>
      <c r="AI296" s="2"/>
      <c r="AJ296" s="2"/>
      <c r="AK296" s="4">
        <v>1163155.98</v>
      </c>
      <c r="AL296" s="4"/>
      <c r="AM296" s="4">
        <f t="shared" si="669"/>
        <v>1163155.98</v>
      </c>
      <c r="AN296" s="96">
        <f t="shared" si="706"/>
        <v>1163155.98</v>
      </c>
      <c r="AO296" s="96">
        <f t="shared" si="707"/>
        <v>0</v>
      </c>
      <c r="AP296" t="s">
        <v>326</v>
      </c>
      <c r="AR296" s="48"/>
      <c r="AS296" s="37"/>
      <c r="AT296" s="37"/>
      <c r="AU296" s="37"/>
    </row>
    <row r="297" spans="1:80" x14ac:dyDescent="0.25">
      <c r="A297" s="20">
        <v>1618</v>
      </c>
      <c r="B297" t="s">
        <v>263</v>
      </c>
      <c r="C297" t="s">
        <v>2</v>
      </c>
      <c r="D297" t="s">
        <v>200</v>
      </c>
      <c r="E297" t="s">
        <v>430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92">
        <f t="shared" si="663"/>
        <v>0</v>
      </c>
      <c r="O297" s="92">
        <f t="shared" si="664"/>
        <v>0</v>
      </c>
      <c r="P297" s="2">
        <v>0</v>
      </c>
      <c r="Q297" s="92">
        <f t="shared" si="665"/>
        <v>0</v>
      </c>
      <c r="R297" s="92">
        <f t="shared" si="666"/>
        <v>0</v>
      </c>
      <c r="S297" s="15">
        <v>0.1</v>
      </c>
      <c r="T297" s="2">
        <v>0</v>
      </c>
      <c r="U297" s="92">
        <f t="shared" si="667"/>
        <v>0</v>
      </c>
      <c r="V297" s="92">
        <f t="shared" si="668"/>
        <v>0</v>
      </c>
      <c r="W297" s="13">
        <v>0.3</v>
      </c>
      <c r="X297" s="13"/>
      <c r="Y297" s="13"/>
      <c r="Z297" s="97">
        <f t="shared" si="708"/>
        <v>0</v>
      </c>
      <c r="AA297" s="15">
        <v>0</v>
      </c>
      <c r="AB297" s="98">
        <f t="shared" si="699"/>
        <v>0</v>
      </c>
      <c r="AC297" s="97">
        <f t="shared" si="700"/>
        <v>0</v>
      </c>
      <c r="AD297" s="97">
        <f t="shared" si="701"/>
        <v>0</v>
      </c>
      <c r="AE297" s="2">
        <v>0</v>
      </c>
      <c r="AF297" s="97">
        <f t="shared" si="702"/>
        <v>0</v>
      </c>
      <c r="AG297" s="97">
        <f t="shared" si="703"/>
        <v>0</v>
      </c>
      <c r="AH297" s="2">
        <v>0</v>
      </c>
      <c r="AI297" s="2"/>
      <c r="AJ297" s="2"/>
      <c r="AK297" s="4">
        <v>0</v>
      </c>
      <c r="AM297" s="4">
        <f t="shared" si="669"/>
        <v>0</v>
      </c>
      <c r="AN297" s="96">
        <f t="shared" si="706"/>
        <v>0</v>
      </c>
      <c r="AO297" s="96">
        <f t="shared" si="707"/>
        <v>0</v>
      </c>
      <c r="AP297" t="s">
        <v>184</v>
      </c>
      <c r="AQ297"/>
      <c r="AR297" s="18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</row>
    <row r="298" spans="1:80" s="35" customFormat="1" x14ac:dyDescent="0.25">
      <c r="A298" s="20">
        <v>1621</v>
      </c>
      <c r="B298" t="s">
        <v>263</v>
      </c>
      <c r="C298" t="s">
        <v>2</v>
      </c>
      <c r="D298" t="s">
        <v>317</v>
      </c>
      <c r="E298" t="s">
        <v>431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92">
        <f t="shared" si="663"/>
        <v>0</v>
      </c>
      <c r="O298" s="92">
        <f t="shared" si="664"/>
        <v>0</v>
      </c>
      <c r="P298" s="2">
        <v>0</v>
      </c>
      <c r="Q298" s="92">
        <f t="shared" si="665"/>
        <v>0</v>
      </c>
      <c r="R298" s="92">
        <f t="shared" si="666"/>
        <v>0</v>
      </c>
      <c r="S298" s="15">
        <v>0.1</v>
      </c>
      <c r="T298" s="2">
        <v>0</v>
      </c>
      <c r="U298" s="92">
        <f t="shared" si="667"/>
        <v>0</v>
      </c>
      <c r="V298" s="92">
        <f t="shared" si="668"/>
        <v>0</v>
      </c>
      <c r="W298" s="13">
        <v>0.3</v>
      </c>
      <c r="X298" s="13"/>
      <c r="Y298" s="13"/>
      <c r="Z298" s="97">
        <f t="shared" si="708"/>
        <v>0</v>
      </c>
      <c r="AA298" s="15">
        <v>0</v>
      </c>
      <c r="AB298" s="98">
        <f t="shared" si="699"/>
        <v>0</v>
      </c>
      <c r="AC298" s="97">
        <f t="shared" si="700"/>
        <v>0</v>
      </c>
      <c r="AD298" s="97">
        <f t="shared" si="701"/>
        <v>0</v>
      </c>
      <c r="AE298" s="2">
        <v>0</v>
      </c>
      <c r="AF298" s="97">
        <f t="shared" si="702"/>
        <v>0</v>
      </c>
      <c r="AG298" s="97">
        <f t="shared" si="703"/>
        <v>0</v>
      </c>
      <c r="AH298" s="2">
        <v>0</v>
      </c>
      <c r="AI298" s="2"/>
      <c r="AJ298" s="2"/>
      <c r="AK298" s="4">
        <v>0</v>
      </c>
      <c r="AL298" s="4"/>
      <c r="AM298" s="4">
        <f t="shared" si="669"/>
        <v>0</v>
      </c>
      <c r="AN298" s="96">
        <f t="shared" si="706"/>
        <v>0</v>
      </c>
      <c r="AO298" s="96">
        <f t="shared" si="707"/>
        <v>0</v>
      </c>
      <c r="AP298" t="s">
        <v>326</v>
      </c>
      <c r="AQ298"/>
      <c r="AR298" s="18"/>
      <c r="AS298" s="4"/>
      <c r="AT298" s="4"/>
      <c r="AU298" s="4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</row>
    <row r="299" spans="1:80" s="39" customFormat="1" x14ac:dyDescent="0.25">
      <c r="A299" s="20">
        <v>1622</v>
      </c>
      <c r="B299" t="s">
        <v>263</v>
      </c>
      <c r="C299" t="s">
        <v>2</v>
      </c>
      <c r="D299" t="s">
        <v>284</v>
      </c>
      <c r="E299" t="s">
        <v>432</v>
      </c>
      <c r="F299" s="2">
        <v>8350234000</v>
      </c>
      <c r="G299" s="2">
        <v>0</v>
      </c>
      <c r="H299" s="2">
        <v>8350234000</v>
      </c>
      <c r="I299" s="2">
        <v>22187005</v>
      </c>
      <c r="J299" s="2">
        <v>0</v>
      </c>
      <c r="K299" s="2">
        <v>22187005</v>
      </c>
      <c r="L299" s="2">
        <v>18846911.399999999</v>
      </c>
      <c r="M299" s="2">
        <v>0</v>
      </c>
      <c r="N299" s="92">
        <f t="shared" si="663"/>
        <v>0</v>
      </c>
      <c r="O299" s="92">
        <f t="shared" si="664"/>
        <v>0</v>
      </c>
      <c r="P299" s="2">
        <v>18846911.399999999</v>
      </c>
      <c r="Q299" s="92">
        <f t="shared" si="665"/>
        <v>18846911.399999999</v>
      </c>
      <c r="R299" s="92">
        <f t="shared" si="666"/>
        <v>0</v>
      </c>
      <c r="S299" s="15">
        <v>0.1</v>
      </c>
      <c r="T299" s="2">
        <v>0</v>
      </c>
      <c r="U299" s="92">
        <f t="shared" si="667"/>
        <v>0</v>
      </c>
      <c r="V299" s="92">
        <f t="shared" si="668"/>
        <v>0</v>
      </c>
      <c r="W299" s="13">
        <v>0.3</v>
      </c>
      <c r="X299" s="13"/>
      <c r="Y299" s="13"/>
      <c r="Z299" s="97">
        <f t="shared" si="708"/>
        <v>5654073.419999999</v>
      </c>
      <c r="AA299" s="15">
        <v>0</v>
      </c>
      <c r="AB299" s="98">
        <f t="shared" si="699"/>
        <v>0</v>
      </c>
      <c r="AC299" s="97">
        <f t="shared" si="700"/>
        <v>0</v>
      </c>
      <c r="AD299" s="97">
        <f t="shared" si="701"/>
        <v>0</v>
      </c>
      <c r="AE299" s="2">
        <v>5654073.4199999999</v>
      </c>
      <c r="AF299" s="97">
        <f t="shared" si="702"/>
        <v>5654073.419999999</v>
      </c>
      <c r="AG299" s="97">
        <f t="shared" si="703"/>
        <v>0</v>
      </c>
      <c r="AH299" s="2">
        <v>0</v>
      </c>
      <c r="AI299" s="2"/>
      <c r="AJ299" s="2"/>
      <c r="AK299" s="4">
        <v>5654073.4199999999</v>
      </c>
      <c r="AL299" s="4"/>
      <c r="AM299" s="4">
        <f t="shared" si="669"/>
        <v>5654073.4199999999</v>
      </c>
      <c r="AN299" s="96">
        <f t="shared" si="706"/>
        <v>5654073.419999999</v>
      </c>
      <c r="AO299" s="96">
        <f t="shared" si="707"/>
        <v>0</v>
      </c>
      <c r="AP299" t="s">
        <v>192</v>
      </c>
      <c r="AQ299"/>
      <c r="AR299" s="18"/>
      <c r="AS299" s="4"/>
      <c r="AT299" s="4"/>
      <c r="AU299" s="4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</row>
    <row r="300" spans="1:80" x14ac:dyDescent="0.25">
      <c r="A300" s="20">
        <v>1623</v>
      </c>
      <c r="B300" t="s">
        <v>263</v>
      </c>
      <c r="C300" t="s">
        <v>2</v>
      </c>
      <c r="D300" t="s">
        <v>317</v>
      </c>
      <c r="E300" t="s">
        <v>433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92">
        <f t="shared" si="663"/>
        <v>0</v>
      </c>
      <c r="O300" s="92">
        <f t="shared" si="664"/>
        <v>0</v>
      </c>
      <c r="P300" s="2">
        <v>0</v>
      </c>
      <c r="Q300" s="92">
        <f t="shared" si="665"/>
        <v>0</v>
      </c>
      <c r="R300" s="92">
        <f t="shared" si="666"/>
        <v>0</v>
      </c>
      <c r="S300" s="15">
        <v>0.1</v>
      </c>
      <c r="T300" s="2">
        <v>0</v>
      </c>
      <c r="U300" s="92">
        <f t="shared" si="667"/>
        <v>0</v>
      </c>
      <c r="V300" s="92">
        <f t="shared" si="668"/>
        <v>0</v>
      </c>
      <c r="W300" s="13">
        <v>0.3</v>
      </c>
      <c r="X300" s="13"/>
      <c r="Y300" s="13"/>
      <c r="Z300" s="97">
        <f t="shared" si="708"/>
        <v>0</v>
      </c>
      <c r="AA300" s="15">
        <v>0</v>
      </c>
      <c r="AB300" s="98">
        <f t="shared" si="699"/>
        <v>0</v>
      </c>
      <c r="AC300" s="97">
        <f t="shared" si="700"/>
        <v>0</v>
      </c>
      <c r="AD300" s="97">
        <f t="shared" si="701"/>
        <v>0</v>
      </c>
      <c r="AE300" s="2">
        <v>0</v>
      </c>
      <c r="AF300" s="97">
        <f t="shared" si="702"/>
        <v>0</v>
      </c>
      <c r="AG300" s="97">
        <f t="shared" si="703"/>
        <v>0</v>
      </c>
      <c r="AH300" s="2">
        <v>0</v>
      </c>
      <c r="AI300" s="2"/>
      <c r="AJ300" s="2"/>
      <c r="AK300" s="4">
        <v>0</v>
      </c>
      <c r="AM300" s="4">
        <f t="shared" si="669"/>
        <v>0</v>
      </c>
      <c r="AN300" s="96">
        <f t="shared" si="706"/>
        <v>0</v>
      </c>
      <c r="AO300" s="96">
        <f t="shared" si="707"/>
        <v>0</v>
      </c>
      <c r="AP300" t="s">
        <v>326</v>
      </c>
      <c r="AQ300"/>
      <c r="AR300" s="18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</row>
    <row r="301" spans="1:80" s="34" customFormat="1" x14ac:dyDescent="0.25">
      <c r="A301" s="70">
        <v>1624</v>
      </c>
      <c r="B301" s="34" t="s">
        <v>264</v>
      </c>
      <c r="C301" s="34" t="s">
        <v>2</v>
      </c>
      <c r="D301" s="34" t="s">
        <v>317</v>
      </c>
      <c r="E301" s="34" t="s">
        <v>434</v>
      </c>
      <c r="F301" s="71">
        <v>1747287000</v>
      </c>
      <c r="G301" s="71">
        <v>0</v>
      </c>
      <c r="H301" s="71">
        <v>1747287000</v>
      </c>
      <c r="I301" s="71">
        <v>5633641</v>
      </c>
      <c r="J301" s="71">
        <v>0</v>
      </c>
      <c r="K301" s="71">
        <v>5633641</v>
      </c>
      <c r="L301" s="71">
        <v>4934726.2</v>
      </c>
      <c r="M301" s="71">
        <v>0</v>
      </c>
      <c r="N301" s="92">
        <f t="shared" si="663"/>
        <v>0</v>
      </c>
      <c r="O301" s="92">
        <f t="shared" si="664"/>
        <v>0</v>
      </c>
      <c r="P301" s="71">
        <v>4934726.2</v>
      </c>
      <c r="Q301" s="92">
        <f t="shared" si="665"/>
        <v>4934726.2</v>
      </c>
      <c r="R301" s="92">
        <f t="shared" si="666"/>
        <v>0</v>
      </c>
      <c r="S301" s="72">
        <v>0</v>
      </c>
      <c r="T301" s="71">
        <v>0</v>
      </c>
      <c r="U301" s="92">
        <f t="shared" si="667"/>
        <v>0</v>
      </c>
      <c r="V301" s="92">
        <f t="shared" si="668"/>
        <v>0</v>
      </c>
      <c r="W301" s="73">
        <v>0</v>
      </c>
      <c r="X301" s="93">
        <f t="shared" ref="X301" si="709">IF(L301&lt;15000000,0%,IF(AND(15000000&lt;=L301,L301&lt;30000000),10%,IF(AND(30000000&lt;=L301,L301&lt;60000000),15%,IF(AND(60000000&lt;=L301,L301&lt;100000000),20%,25%))))</f>
        <v>0</v>
      </c>
      <c r="Y301" s="92">
        <f t="shared" ref="Y301" si="710">+X301-W301</f>
        <v>0</v>
      </c>
      <c r="Z301" s="92">
        <f t="shared" ref="Z301" si="711">IF(L301&lt;150000000,P301,IF(AND(L301&gt;150000000,P301&gt;150000000),150000000,P301))*X301</f>
        <v>0</v>
      </c>
      <c r="AA301" s="72">
        <v>0</v>
      </c>
      <c r="AB301" s="94">
        <f t="shared" ref="AB301:AB313" si="712">IF(L301&lt;150000000,0%,IF(AND(150000000&lt;=L301,L301&lt;230000000),40%,IF(AND(230000000&lt;=L301,L301&lt;300000000),45%,50%)))</f>
        <v>0</v>
      </c>
      <c r="AC301" s="92">
        <f t="shared" ref="AC301:AC313" si="713">+AB301-AA301</f>
        <v>0</v>
      </c>
      <c r="AD301" s="92">
        <f t="shared" ref="AD301:AD313" si="714">IF(P301-150000000&lt;0,0,(P301-150000000))*AB301</f>
        <v>0</v>
      </c>
      <c r="AE301" s="71">
        <v>0</v>
      </c>
      <c r="AF301" s="92">
        <f t="shared" ref="AF301:AF313" si="715">+AD301+Z301</f>
        <v>0</v>
      </c>
      <c r="AG301" s="92">
        <f t="shared" ref="AG301:AG313" si="716">+AF301-AE301</f>
        <v>0</v>
      </c>
      <c r="AH301" s="71">
        <v>0</v>
      </c>
      <c r="AI301" s="95">
        <f t="shared" ref="AI301" si="717">IF(L301&lt;15000000,0,IF(AND(15000000&lt;=L301,L301&lt;20000000),1000000,IF(AND(20000000&lt;=L301,L301&lt;30000000),2000000,IF(AND(30000000&lt;=L301,L301&lt;60000000),3000000,IF(AND(60000000&lt;=L301,L301&lt;100000000),4000000,IF(AND(100000000&lt;=L301,L301&lt;150000000),5000000,IF(AND(150000000&lt;=L301,L301&lt;230000000),6000000,7000000)))))))</f>
        <v>0</v>
      </c>
      <c r="AJ301" s="95">
        <f t="shared" ref="AJ301" si="718">+AI301-AH301</f>
        <v>0</v>
      </c>
      <c r="AK301" s="75">
        <v>0</v>
      </c>
      <c r="AL301" s="75">
        <v>4000000</v>
      </c>
      <c r="AM301" s="75">
        <f t="shared" si="669"/>
        <v>4000000</v>
      </c>
      <c r="AN301" s="96">
        <f t="shared" ref="AN301:AN313" si="719">SUM(AL301,AI301,AF301,U301)</f>
        <v>4000000</v>
      </c>
      <c r="AO301" s="96">
        <f t="shared" ref="AO301:AO313" si="720">+AN301-AM301</f>
        <v>0</v>
      </c>
      <c r="AP301" s="34" t="s">
        <v>325</v>
      </c>
      <c r="AR301" s="74"/>
      <c r="AS301" s="75"/>
      <c r="AT301" s="75"/>
      <c r="AU301" s="75"/>
    </row>
    <row r="302" spans="1:80" s="32" customFormat="1" x14ac:dyDescent="0.25">
      <c r="A302" s="20">
        <v>1625</v>
      </c>
      <c r="B302" t="s">
        <v>263</v>
      </c>
      <c r="C302" t="s">
        <v>2</v>
      </c>
      <c r="D302" t="s">
        <v>200</v>
      </c>
      <c r="E302" t="s">
        <v>435</v>
      </c>
      <c r="F302" s="2">
        <v>82113684000</v>
      </c>
      <c r="G302" s="2">
        <v>0</v>
      </c>
      <c r="H302" s="2">
        <v>82113684000</v>
      </c>
      <c r="I302" s="2">
        <v>129254789</v>
      </c>
      <c r="J302" s="2">
        <v>0</v>
      </c>
      <c r="K302" s="2">
        <v>129254789</v>
      </c>
      <c r="L302" s="2">
        <v>96409315.400000006</v>
      </c>
      <c r="M302" s="2">
        <v>0</v>
      </c>
      <c r="N302" s="92">
        <f t="shared" si="663"/>
        <v>0</v>
      </c>
      <c r="O302" s="92">
        <f t="shared" si="664"/>
        <v>0</v>
      </c>
      <c r="P302" s="2">
        <v>96409315.400000006</v>
      </c>
      <c r="Q302" s="92">
        <f t="shared" si="665"/>
        <v>96409315.400000006</v>
      </c>
      <c r="R302" s="92">
        <f t="shared" si="666"/>
        <v>0</v>
      </c>
      <c r="S302" s="15">
        <v>0.1</v>
      </c>
      <c r="T302" s="2">
        <v>0</v>
      </c>
      <c r="U302" s="92">
        <f t="shared" si="667"/>
        <v>0</v>
      </c>
      <c r="V302" s="92">
        <f t="shared" si="668"/>
        <v>0</v>
      </c>
      <c r="W302" s="13">
        <v>0.3</v>
      </c>
      <c r="X302" s="13"/>
      <c r="Y302" s="13"/>
      <c r="Z302" s="97">
        <f t="shared" ref="Z302:Z313" si="721">IF(L302&lt;150000000,P302,IF(AND(L302&gt;150000000,P302&gt;150000000),150000000,P302))*30%</f>
        <v>28922794.620000001</v>
      </c>
      <c r="AA302" s="15">
        <v>0</v>
      </c>
      <c r="AB302" s="98">
        <f t="shared" si="712"/>
        <v>0</v>
      </c>
      <c r="AC302" s="97">
        <f t="shared" si="713"/>
        <v>0</v>
      </c>
      <c r="AD302" s="97">
        <f t="shared" si="714"/>
        <v>0</v>
      </c>
      <c r="AE302" s="2">
        <v>28922794.620000001</v>
      </c>
      <c r="AF302" s="97">
        <f t="shared" si="715"/>
        <v>28922794.620000001</v>
      </c>
      <c r="AG302" s="97">
        <f t="shared" si="716"/>
        <v>0</v>
      </c>
      <c r="AH302" s="2">
        <v>0</v>
      </c>
      <c r="AI302" s="2"/>
      <c r="AJ302" s="2"/>
      <c r="AK302" s="4">
        <v>28922794.620000001</v>
      </c>
      <c r="AL302" s="4"/>
      <c r="AM302" s="4">
        <f t="shared" si="669"/>
        <v>28922794.620000001</v>
      </c>
      <c r="AN302" s="96">
        <f t="shared" si="719"/>
        <v>28922794.620000001</v>
      </c>
      <c r="AO302" s="96">
        <f t="shared" si="720"/>
        <v>0</v>
      </c>
      <c r="AP302" t="s">
        <v>184</v>
      </c>
      <c r="AQ302"/>
      <c r="AR302" s="18"/>
      <c r="AS302" s="4"/>
      <c r="AT302" s="4"/>
      <c r="AU302" s="4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</row>
    <row r="303" spans="1:80" x14ac:dyDescent="0.25">
      <c r="A303" s="20">
        <v>1626</v>
      </c>
      <c r="B303" t="s">
        <v>263</v>
      </c>
      <c r="C303" t="s">
        <v>2</v>
      </c>
      <c r="D303" t="s">
        <v>200</v>
      </c>
      <c r="E303" t="s">
        <v>436</v>
      </c>
      <c r="F303" s="2">
        <v>2764274000</v>
      </c>
      <c r="G303" s="2">
        <v>0</v>
      </c>
      <c r="H303" s="2">
        <v>2764274000</v>
      </c>
      <c r="I303" s="2">
        <v>8966911</v>
      </c>
      <c r="J303" s="2">
        <v>0</v>
      </c>
      <c r="K303" s="2">
        <v>8966911</v>
      </c>
      <c r="L303" s="2">
        <v>7861201.4000000004</v>
      </c>
      <c r="M303" s="2">
        <v>0</v>
      </c>
      <c r="N303" s="92">
        <f t="shared" si="663"/>
        <v>0</v>
      </c>
      <c r="O303" s="92">
        <f t="shared" si="664"/>
        <v>0</v>
      </c>
      <c r="P303" s="2">
        <v>7861201.4000000004</v>
      </c>
      <c r="Q303" s="92">
        <f t="shared" si="665"/>
        <v>7861201.4000000004</v>
      </c>
      <c r="R303" s="92">
        <f t="shared" si="666"/>
        <v>0</v>
      </c>
      <c r="S303" s="15">
        <v>0.1</v>
      </c>
      <c r="T303" s="2">
        <v>0</v>
      </c>
      <c r="U303" s="92">
        <f t="shared" si="667"/>
        <v>0</v>
      </c>
      <c r="V303" s="92">
        <f t="shared" si="668"/>
        <v>0</v>
      </c>
      <c r="W303" s="13">
        <v>0.3</v>
      </c>
      <c r="X303" s="13"/>
      <c r="Y303" s="13"/>
      <c r="Z303" s="97">
        <f t="shared" si="721"/>
        <v>2358360.42</v>
      </c>
      <c r="AA303" s="15">
        <v>0</v>
      </c>
      <c r="AB303" s="98">
        <f t="shared" si="712"/>
        <v>0</v>
      </c>
      <c r="AC303" s="97">
        <f t="shared" si="713"/>
        <v>0</v>
      </c>
      <c r="AD303" s="97">
        <f t="shared" si="714"/>
        <v>0</v>
      </c>
      <c r="AE303" s="2">
        <v>2358360.42</v>
      </c>
      <c r="AF303" s="97">
        <f t="shared" si="715"/>
        <v>2358360.42</v>
      </c>
      <c r="AG303" s="97">
        <f t="shared" si="716"/>
        <v>0</v>
      </c>
      <c r="AH303" s="2">
        <v>0</v>
      </c>
      <c r="AI303" s="2"/>
      <c r="AJ303" s="2"/>
      <c r="AK303" s="4">
        <v>2358360.42</v>
      </c>
      <c r="AM303" s="4">
        <f t="shared" si="669"/>
        <v>2358360.42</v>
      </c>
      <c r="AN303" s="96">
        <f t="shared" si="719"/>
        <v>2358360.42</v>
      </c>
      <c r="AO303" s="96">
        <f t="shared" si="720"/>
        <v>0</v>
      </c>
      <c r="AP303" t="s">
        <v>241</v>
      </c>
      <c r="AQ303"/>
      <c r="AR303" s="18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</row>
    <row r="304" spans="1:80" x14ac:dyDescent="0.25">
      <c r="A304" s="20">
        <v>1627</v>
      </c>
      <c r="B304" t="s">
        <v>263</v>
      </c>
      <c r="C304" t="s">
        <v>2</v>
      </c>
      <c r="D304" t="s">
        <v>284</v>
      </c>
      <c r="E304" t="s">
        <v>437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92">
        <f t="shared" si="663"/>
        <v>0</v>
      </c>
      <c r="O304" s="92">
        <f t="shared" si="664"/>
        <v>0</v>
      </c>
      <c r="P304" s="2">
        <v>0</v>
      </c>
      <c r="Q304" s="92">
        <f t="shared" si="665"/>
        <v>0</v>
      </c>
      <c r="R304" s="92">
        <f t="shared" si="666"/>
        <v>0</v>
      </c>
      <c r="S304" s="15">
        <v>0.1</v>
      </c>
      <c r="T304" s="2">
        <v>0</v>
      </c>
      <c r="U304" s="92">
        <f t="shared" si="667"/>
        <v>0</v>
      </c>
      <c r="V304" s="92">
        <f t="shared" si="668"/>
        <v>0</v>
      </c>
      <c r="W304" s="13">
        <v>0.3</v>
      </c>
      <c r="X304" s="13"/>
      <c r="Y304" s="13"/>
      <c r="Z304" s="97">
        <f t="shared" si="721"/>
        <v>0</v>
      </c>
      <c r="AA304" s="15">
        <v>0</v>
      </c>
      <c r="AB304" s="98">
        <f t="shared" si="712"/>
        <v>0</v>
      </c>
      <c r="AC304" s="97">
        <f t="shared" si="713"/>
        <v>0</v>
      </c>
      <c r="AD304" s="97">
        <f t="shared" si="714"/>
        <v>0</v>
      </c>
      <c r="AE304" s="2">
        <v>0</v>
      </c>
      <c r="AF304" s="97">
        <f t="shared" si="715"/>
        <v>0</v>
      </c>
      <c r="AG304" s="97">
        <f t="shared" si="716"/>
        <v>0</v>
      </c>
      <c r="AH304" s="2">
        <v>0</v>
      </c>
      <c r="AI304" s="2"/>
      <c r="AJ304" s="2"/>
      <c r="AK304" s="4">
        <v>0</v>
      </c>
      <c r="AM304" s="4">
        <f t="shared" si="669"/>
        <v>0</v>
      </c>
      <c r="AN304" s="96">
        <f t="shared" si="719"/>
        <v>0</v>
      </c>
      <c r="AO304" s="96">
        <f t="shared" si="720"/>
        <v>0</v>
      </c>
      <c r="AP304" t="s">
        <v>192</v>
      </c>
      <c r="AQ304"/>
      <c r="AR304" s="18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</row>
    <row r="305" spans="1:80" x14ac:dyDescent="0.25">
      <c r="A305" s="20">
        <v>1629</v>
      </c>
      <c r="B305" t="s">
        <v>263</v>
      </c>
      <c r="C305" t="s">
        <v>2</v>
      </c>
      <c r="D305" t="s">
        <v>284</v>
      </c>
      <c r="E305" t="s">
        <v>438</v>
      </c>
      <c r="F305" s="2">
        <v>607775000</v>
      </c>
      <c r="G305" s="2">
        <v>0</v>
      </c>
      <c r="H305" s="2">
        <v>607775000</v>
      </c>
      <c r="I305" s="2">
        <v>2068214</v>
      </c>
      <c r="J305" s="2">
        <v>0</v>
      </c>
      <c r="K305" s="2">
        <v>2068214</v>
      </c>
      <c r="L305" s="2">
        <v>1825104</v>
      </c>
      <c r="M305" s="2">
        <v>0</v>
      </c>
      <c r="N305" s="92">
        <f t="shared" si="663"/>
        <v>0</v>
      </c>
      <c r="O305" s="92">
        <f t="shared" si="664"/>
        <v>0</v>
      </c>
      <c r="P305" s="2">
        <v>1825104</v>
      </c>
      <c r="Q305" s="92">
        <f t="shared" si="665"/>
        <v>1825104</v>
      </c>
      <c r="R305" s="92">
        <f t="shared" si="666"/>
        <v>0</v>
      </c>
      <c r="S305" s="15">
        <v>0.1</v>
      </c>
      <c r="T305" s="2">
        <v>0</v>
      </c>
      <c r="U305" s="92">
        <f t="shared" si="667"/>
        <v>0</v>
      </c>
      <c r="V305" s="92">
        <f t="shared" si="668"/>
        <v>0</v>
      </c>
      <c r="W305" s="13">
        <v>0.3</v>
      </c>
      <c r="X305" s="13"/>
      <c r="Y305" s="13"/>
      <c r="Z305" s="97">
        <f t="shared" si="721"/>
        <v>547531.19999999995</v>
      </c>
      <c r="AA305" s="15">
        <v>0</v>
      </c>
      <c r="AB305" s="98">
        <f t="shared" si="712"/>
        <v>0</v>
      </c>
      <c r="AC305" s="97">
        <f t="shared" si="713"/>
        <v>0</v>
      </c>
      <c r="AD305" s="97">
        <f t="shared" si="714"/>
        <v>0</v>
      </c>
      <c r="AE305" s="2">
        <v>547531.19999999995</v>
      </c>
      <c r="AF305" s="97">
        <f t="shared" si="715"/>
        <v>547531.19999999995</v>
      </c>
      <c r="AG305" s="97">
        <f t="shared" si="716"/>
        <v>0</v>
      </c>
      <c r="AH305" s="2">
        <v>0</v>
      </c>
      <c r="AI305" s="2"/>
      <c r="AJ305" s="2"/>
      <c r="AK305" s="4">
        <v>547531.19999999995</v>
      </c>
      <c r="AM305" s="4">
        <f t="shared" si="669"/>
        <v>547531.19999999995</v>
      </c>
      <c r="AN305" s="96">
        <f t="shared" si="719"/>
        <v>547531.19999999995</v>
      </c>
      <c r="AO305" s="96">
        <f t="shared" si="720"/>
        <v>0</v>
      </c>
      <c r="AP305" t="s">
        <v>87</v>
      </c>
      <c r="AQ305"/>
      <c r="AR305" s="18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</row>
    <row r="306" spans="1:80" s="38" customFormat="1" x14ac:dyDescent="0.25">
      <c r="A306" s="20">
        <v>1630</v>
      </c>
      <c r="B306" t="s">
        <v>263</v>
      </c>
      <c r="C306" t="s">
        <v>2</v>
      </c>
      <c r="D306" t="s">
        <v>284</v>
      </c>
      <c r="E306" t="s">
        <v>272</v>
      </c>
      <c r="F306" s="2">
        <v>92279000</v>
      </c>
      <c r="G306" s="2">
        <v>0</v>
      </c>
      <c r="H306" s="2">
        <v>92279000</v>
      </c>
      <c r="I306" s="2">
        <v>322977</v>
      </c>
      <c r="J306" s="2">
        <v>0</v>
      </c>
      <c r="K306" s="2">
        <v>322977</v>
      </c>
      <c r="L306" s="2">
        <v>286065.40000000002</v>
      </c>
      <c r="M306" s="2">
        <v>0</v>
      </c>
      <c r="N306" s="92">
        <f t="shared" si="663"/>
        <v>0</v>
      </c>
      <c r="O306" s="92">
        <f t="shared" si="664"/>
        <v>0</v>
      </c>
      <c r="P306" s="2">
        <v>286065.40000000002</v>
      </c>
      <c r="Q306" s="92">
        <f t="shared" si="665"/>
        <v>286065.40000000002</v>
      </c>
      <c r="R306" s="92">
        <f t="shared" si="666"/>
        <v>0</v>
      </c>
      <c r="S306" s="15">
        <v>0.1</v>
      </c>
      <c r="T306" s="2">
        <v>0</v>
      </c>
      <c r="U306" s="92">
        <f t="shared" si="667"/>
        <v>0</v>
      </c>
      <c r="V306" s="92">
        <f t="shared" si="668"/>
        <v>0</v>
      </c>
      <c r="W306" s="13">
        <v>0.3</v>
      </c>
      <c r="X306" s="13"/>
      <c r="Y306" s="13"/>
      <c r="Z306" s="97">
        <f t="shared" si="721"/>
        <v>85819.62000000001</v>
      </c>
      <c r="AA306" s="15">
        <v>0</v>
      </c>
      <c r="AB306" s="98">
        <f t="shared" si="712"/>
        <v>0</v>
      </c>
      <c r="AC306" s="97">
        <f t="shared" si="713"/>
        <v>0</v>
      </c>
      <c r="AD306" s="97">
        <f t="shared" si="714"/>
        <v>0</v>
      </c>
      <c r="AE306" s="2">
        <v>85819.62</v>
      </c>
      <c r="AF306" s="97">
        <f t="shared" si="715"/>
        <v>85819.62000000001</v>
      </c>
      <c r="AG306" s="97">
        <f t="shared" si="716"/>
        <v>0</v>
      </c>
      <c r="AH306" s="2">
        <v>0</v>
      </c>
      <c r="AI306" s="2"/>
      <c r="AJ306" s="2"/>
      <c r="AK306" s="4">
        <v>85819.62</v>
      </c>
      <c r="AL306" s="4"/>
      <c r="AM306" s="4">
        <f t="shared" si="669"/>
        <v>85819.62</v>
      </c>
      <c r="AN306" s="96">
        <f t="shared" si="719"/>
        <v>85819.62000000001</v>
      </c>
      <c r="AO306" s="96">
        <f t="shared" si="720"/>
        <v>0</v>
      </c>
      <c r="AP306" t="s">
        <v>87</v>
      </c>
      <c r="AQ306"/>
      <c r="AR306" s="18"/>
      <c r="AS306" s="4"/>
      <c r="AT306" s="4"/>
      <c r="AU306" s="4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</row>
    <row r="307" spans="1:80" s="32" customFormat="1" x14ac:dyDescent="0.25">
      <c r="A307" s="20">
        <v>1631</v>
      </c>
      <c r="B307" t="s">
        <v>263</v>
      </c>
      <c r="C307" t="s">
        <v>2</v>
      </c>
      <c r="D307" t="s">
        <v>284</v>
      </c>
      <c r="E307" t="s">
        <v>439</v>
      </c>
      <c r="F307" s="2">
        <v>334866000</v>
      </c>
      <c r="G307" s="2">
        <v>0</v>
      </c>
      <c r="H307" s="2">
        <v>334866000</v>
      </c>
      <c r="I307" s="2">
        <v>1172039</v>
      </c>
      <c r="J307" s="2">
        <v>0</v>
      </c>
      <c r="K307" s="2">
        <v>1172039</v>
      </c>
      <c r="L307" s="2">
        <v>1038092.6</v>
      </c>
      <c r="M307" s="2">
        <v>0</v>
      </c>
      <c r="N307" s="92">
        <f t="shared" si="663"/>
        <v>0</v>
      </c>
      <c r="O307" s="92">
        <f t="shared" si="664"/>
        <v>0</v>
      </c>
      <c r="P307" s="2">
        <v>1038092.6</v>
      </c>
      <c r="Q307" s="92">
        <f t="shared" si="665"/>
        <v>1038092.6</v>
      </c>
      <c r="R307" s="92">
        <f t="shared" si="666"/>
        <v>0</v>
      </c>
      <c r="S307" s="15">
        <v>0.1</v>
      </c>
      <c r="T307" s="2">
        <v>0</v>
      </c>
      <c r="U307" s="92">
        <f t="shared" si="667"/>
        <v>0</v>
      </c>
      <c r="V307" s="92">
        <f t="shared" si="668"/>
        <v>0</v>
      </c>
      <c r="W307" s="13">
        <v>0.3</v>
      </c>
      <c r="X307" s="13"/>
      <c r="Y307" s="13"/>
      <c r="Z307" s="97">
        <f t="shared" si="721"/>
        <v>311427.77999999997</v>
      </c>
      <c r="AA307" s="15">
        <v>0</v>
      </c>
      <c r="AB307" s="98">
        <f t="shared" si="712"/>
        <v>0</v>
      </c>
      <c r="AC307" s="97">
        <f t="shared" si="713"/>
        <v>0</v>
      </c>
      <c r="AD307" s="97">
        <f t="shared" si="714"/>
        <v>0</v>
      </c>
      <c r="AE307" s="2">
        <v>311427.78000000003</v>
      </c>
      <c r="AF307" s="97">
        <f t="shared" si="715"/>
        <v>311427.77999999997</v>
      </c>
      <c r="AG307" s="97">
        <f t="shared" si="716"/>
        <v>0</v>
      </c>
      <c r="AH307" s="2">
        <v>0</v>
      </c>
      <c r="AI307" s="2"/>
      <c r="AJ307" s="2"/>
      <c r="AK307" s="4">
        <v>311427.78000000003</v>
      </c>
      <c r="AL307" s="4"/>
      <c r="AM307" s="4">
        <f t="shared" si="669"/>
        <v>311427.78000000003</v>
      </c>
      <c r="AN307" s="96">
        <f t="shared" si="719"/>
        <v>311427.77999999997</v>
      </c>
      <c r="AO307" s="96">
        <f t="shared" si="720"/>
        <v>0</v>
      </c>
      <c r="AP307" t="s">
        <v>87</v>
      </c>
      <c r="AR307" s="49"/>
      <c r="AS307" s="33"/>
      <c r="AT307" s="33"/>
      <c r="AU307" s="33"/>
    </row>
    <row r="308" spans="1:80" x14ac:dyDescent="0.25">
      <c r="A308" s="20">
        <v>1632</v>
      </c>
      <c r="B308" t="s">
        <v>263</v>
      </c>
      <c r="C308" t="s">
        <v>2</v>
      </c>
      <c r="D308" t="s">
        <v>283</v>
      </c>
      <c r="E308" t="s">
        <v>440</v>
      </c>
      <c r="F308" s="2">
        <v>5055127000</v>
      </c>
      <c r="G308" s="2">
        <v>0</v>
      </c>
      <c r="H308" s="2">
        <v>5055127000</v>
      </c>
      <c r="I308" s="2">
        <v>11074227</v>
      </c>
      <c r="J308" s="2">
        <v>0</v>
      </c>
      <c r="K308" s="2">
        <v>11074227</v>
      </c>
      <c r="L308" s="2">
        <v>9052176.1999999993</v>
      </c>
      <c r="M308" s="2">
        <v>0</v>
      </c>
      <c r="N308" s="92">
        <f t="shared" si="663"/>
        <v>0</v>
      </c>
      <c r="O308" s="92">
        <f t="shared" si="664"/>
        <v>0</v>
      </c>
      <c r="P308" s="2">
        <v>9052176.1999999993</v>
      </c>
      <c r="Q308" s="92">
        <f t="shared" si="665"/>
        <v>9052176.1999999993</v>
      </c>
      <c r="R308" s="92">
        <f t="shared" si="666"/>
        <v>0</v>
      </c>
      <c r="S308" s="15">
        <v>0.1</v>
      </c>
      <c r="T308" s="2">
        <v>0</v>
      </c>
      <c r="U308" s="92">
        <f t="shared" si="667"/>
        <v>0</v>
      </c>
      <c r="V308" s="92">
        <f t="shared" si="668"/>
        <v>0</v>
      </c>
      <c r="W308" s="13">
        <v>0.3</v>
      </c>
      <c r="X308" s="13"/>
      <c r="Y308" s="13"/>
      <c r="Z308" s="97">
        <f t="shared" si="721"/>
        <v>2715652.86</v>
      </c>
      <c r="AA308" s="15">
        <v>0</v>
      </c>
      <c r="AB308" s="98">
        <f t="shared" si="712"/>
        <v>0</v>
      </c>
      <c r="AC308" s="97">
        <f t="shared" si="713"/>
        <v>0</v>
      </c>
      <c r="AD308" s="97">
        <f t="shared" si="714"/>
        <v>0</v>
      </c>
      <c r="AE308" s="2">
        <v>2715652.86</v>
      </c>
      <c r="AF308" s="97">
        <f t="shared" si="715"/>
        <v>2715652.86</v>
      </c>
      <c r="AG308" s="97">
        <f t="shared" si="716"/>
        <v>0</v>
      </c>
      <c r="AH308" s="2">
        <v>0</v>
      </c>
      <c r="AI308" s="2"/>
      <c r="AJ308" s="2"/>
      <c r="AK308" s="4">
        <v>2715652.86</v>
      </c>
      <c r="AM308" s="4">
        <f t="shared" si="669"/>
        <v>2715652.86</v>
      </c>
      <c r="AN308" s="96">
        <f t="shared" si="719"/>
        <v>2715652.86</v>
      </c>
      <c r="AO308" s="96">
        <f t="shared" si="720"/>
        <v>0</v>
      </c>
      <c r="AP308" t="s">
        <v>95</v>
      </c>
      <c r="AQ308"/>
      <c r="AR308" s="1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</row>
    <row r="309" spans="1:80" s="35" customFormat="1" x14ac:dyDescent="0.25">
      <c r="A309" s="20">
        <v>1633</v>
      </c>
      <c r="B309" t="s">
        <v>263</v>
      </c>
      <c r="C309" t="s">
        <v>2</v>
      </c>
      <c r="D309" t="s">
        <v>200</v>
      </c>
      <c r="E309" t="s">
        <v>441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92">
        <f t="shared" si="663"/>
        <v>0</v>
      </c>
      <c r="O309" s="92">
        <f t="shared" si="664"/>
        <v>0</v>
      </c>
      <c r="P309" s="2">
        <v>0</v>
      </c>
      <c r="Q309" s="92">
        <f t="shared" si="665"/>
        <v>0</v>
      </c>
      <c r="R309" s="92">
        <f t="shared" si="666"/>
        <v>0</v>
      </c>
      <c r="S309" s="15">
        <v>0.1</v>
      </c>
      <c r="T309" s="2">
        <v>0</v>
      </c>
      <c r="U309" s="92">
        <f t="shared" si="667"/>
        <v>0</v>
      </c>
      <c r="V309" s="92">
        <f t="shared" si="668"/>
        <v>0</v>
      </c>
      <c r="W309" s="13">
        <v>0.3</v>
      </c>
      <c r="X309" s="13"/>
      <c r="Y309" s="13"/>
      <c r="Z309" s="97">
        <f t="shared" si="721"/>
        <v>0</v>
      </c>
      <c r="AA309" s="15">
        <v>0</v>
      </c>
      <c r="AB309" s="98">
        <f t="shared" si="712"/>
        <v>0</v>
      </c>
      <c r="AC309" s="97">
        <f t="shared" si="713"/>
        <v>0</v>
      </c>
      <c r="AD309" s="97">
        <f t="shared" si="714"/>
        <v>0</v>
      </c>
      <c r="AE309" s="2">
        <v>0</v>
      </c>
      <c r="AF309" s="97">
        <f t="shared" si="715"/>
        <v>0</v>
      </c>
      <c r="AG309" s="97">
        <f t="shared" si="716"/>
        <v>0</v>
      </c>
      <c r="AH309" s="2">
        <v>0</v>
      </c>
      <c r="AI309" s="2"/>
      <c r="AJ309" s="2"/>
      <c r="AK309" s="4">
        <v>0</v>
      </c>
      <c r="AL309" s="4"/>
      <c r="AM309" s="4">
        <f t="shared" si="669"/>
        <v>0</v>
      </c>
      <c r="AN309" s="96">
        <f t="shared" si="719"/>
        <v>0</v>
      </c>
      <c r="AO309" s="96">
        <f t="shared" si="720"/>
        <v>0</v>
      </c>
      <c r="AP309" t="s">
        <v>241</v>
      </c>
      <c r="AR309" s="48"/>
      <c r="AS309" s="37"/>
      <c r="AT309" s="37"/>
      <c r="AU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  <c r="BK309" s="37"/>
      <c r="BL309" s="37"/>
      <c r="BM309" s="37"/>
      <c r="BN309" s="37"/>
    </row>
    <row r="310" spans="1:80" s="32" customFormat="1" x14ac:dyDescent="0.25">
      <c r="A310" s="20">
        <v>1637</v>
      </c>
      <c r="B310" t="s">
        <v>263</v>
      </c>
      <c r="C310" t="s">
        <v>2</v>
      </c>
      <c r="D310" t="s">
        <v>284</v>
      </c>
      <c r="E310" t="s">
        <v>443</v>
      </c>
      <c r="F310" s="2">
        <v>765563000</v>
      </c>
      <c r="G310" s="2">
        <v>0</v>
      </c>
      <c r="H310" s="2">
        <v>765563000</v>
      </c>
      <c r="I310" s="2">
        <v>2224676</v>
      </c>
      <c r="J310" s="2">
        <v>0</v>
      </c>
      <c r="K310" s="2">
        <v>2224676</v>
      </c>
      <c r="L310" s="2">
        <v>1918450.8</v>
      </c>
      <c r="M310" s="2">
        <v>0</v>
      </c>
      <c r="N310" s="92">
        <f t="shared" si="663"/>
        <v>0</v>
      </c>
      <c r="O310" s="92">
        <f t="shared" si="664"/>
        <v>0</v>
      </c>
      <c r="P310" s="2">
        <v>1918450.8</v>
      </c>
      <c r="Q310" s="92">
        <f t="shared" si="665"/>
        <v>1918450.8</v>
      </c>
      <c r="R310" s="92">
        <f t="shared" si="666"/>
        <v>0</v>
      </c>
      <c r="S310" s="15">
        <v>0.1</v>
      </c>
      <c r="T310" s="2">
        <v>0</v>
      </c>
      <c r="U310" s="92">
        <f t="shared" si="667"/>
        <v>0</v>
      </c>
      <c r="V310" s="92">
        <f t="shared" si="668"/>
        <v>0</v>
      </c>
      <c r="W310" s="13">
        <v>0.3</v>
      </c>
      <c r="X310" s="13"/>
      <c r="Y310" s="13"/>
      <c r="Z310" s="97">
        <f t="shared" si="721"/>
        <v>575535.24</v>
      </c>
      <c r="AA310" s="15">
        <v>0</v>
      </c>
      <c r="AB310" s="98">
        <f t="shared" si="712"/>
        <v>0</v>
      </c>
      <c r="AC310" s="97">
        <f t="shared" si="713"/>
        <v>0</v>
      </c>
      <c r="AD310" s="97">
        <f t="shared" si="714"/>
        <v>0</v>
      </c>
      <c r="AE310" s="2">
        <v>575535.24</v>
      </c>
      <c r="AF310" s="97">
        <f t="shared" si="715"/>
        <v>575535.24</v>
      </c>
      <c r="AG310" s="97">
        <f t="shared" si="716"/>
        <v>0</v>
      </c>
      <c r="AH310" s="2">
        <v>0</v>
      </c>
      <c r="AI310" s="2"/>
      <c r="AJ310" s="2"/>
      <c r="AK310" s="4">
        <v>575535.24</v>
      </c>
      <c r="AL310" s="4"/>
      <c r="AM310" s="4">
        <f t="shared" si="669"/>
        <v>575535.24</v>
      </c>
      <c r="AN310" s="96">
        <f t="shared" si="719"/>
        <v>575535.24</v>
      </c>
      <c r="AO310" s="96">
        <f t="shared" si="720"/>
        <v>0</v>
      </c>
      <c r="AP310" t="s">
        <v>192</v>
      </c>
      <c r="AR310" s="49"/>
      <c r="AS310" s="33"/>
      <c r="AT310" s="33"/>
      <c r="AU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</row>
    <row r="311" spans="1:80" x14ac:dyDescent="0.25">
      <c r="A311" s="20">
        <v>1638</v>
      </c>
      <c r="B311" t="s">
        <v>263</v>
      </c>
      <c r="C311" t="s">
        <v>2</v>
      </c>
      <c r="D311" t="s">
        <v>317</v>
      </c>
      <c r="E311" t="s">
        <v>444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92">
        <f t="shared" si="663"/>
        <v>0</v>
      </c>
      <c r="O311" s="92">
        <f t="shared" si="664"/>
        <v>0</v>
      </c>
      <c r="P311" s="2">
        <v>0</v>
      </c>
      <c r="Q311" s="92">
        <f t="shared" si="665"/>
        <v>0</v>
      </c>
      <c r="R311" s="92">
        <f t="shared" si="666"/>
        <v>0</v>
      </c>
      <c r="S311" s="15">
        <v>0.1</v>
      </c>
      <c r="T311" s="2">
        <v>0</v>
      </c>
      <c r="U311" s="92">
        <f t="shared" si="667"/>
        <v>0</v>
      </c>
      <c r="V311" s="92">
        <f t="shared" si="668"/>
        <v>0</v>
      </c>
      <c r="W311" s="13">
        <v>0.3</v>
      </c>
      <c r="X311" s="13"/>
      <c r="Y311" s="13"/>
      <c r="Z311" s="97">
        <f t="shared" si="721"/>
        <v>0</v>
      </c>
      <c r="AA311" s="15">
        <v>0</v>
      </c>
      <c r="AB311" s="98">
        <f t="shared" si="712"/>
        <v>0</v>
      </c>
      <c r="AC311" s="97">
        <f t="shared" si="713"/>
        <v>0</v>
      </c>
      <c r="AD311" s="97">
        <f t="shared" si="714"/>
        <v>0</v>
      </c>
      <c r="AE311" s="2">
        <v>0</v>
      </c>
      <c r="AF311" s="97">
        <f t="shared" si="715"/>
        <v>0</v>
      </c>
      <c r="AG311" s="97">
        <f t="shared" si="716"/>
        <v>0</v>
      </c>
      <c r="AH311" s="2">
        <v>0</v>
      </c>
      <c r="AI311" s="2"/>
      <c r="AJ311" s="2"/>
      <c r="AK311" s="4">
        <v>0</v>
      </c>
      <c r="AM311" s="4">
        <f t="shared" si="669"/>
        <v>0</v>
      </c>
      <c r="AN311" s="96">
        <f t="shared" si="719"/>
        <v>0</v>
      </c>
      <c r="AO311" s="96">
        <f t="shared" si="720"/>
        <v>0</v>
      </c>
      <c r="AP311" t="s">
        <v>326</v>
      </c>
      <c r="AQ311"/>
      <c r="AR311" s="18"/>
      <c r="AV311"/>
      <c r="AW311"/>
      <c r="AX311"/>
      <c r="AY311"/>
    </row>
    <row r="312" spans="1:80" x14ac:dyDescent="0.25">
      <c r="A312" s="20">
        <v>1639</v>
      </c>
      <c r="B312" t="s">
        <v>263</v>
      </c>
      <c r="C312" t="s">
        <v>2</v>
      </c>
      <c r="D312" t="s">
        <v>200</v>
      </c>
      <c r="E312" t="s">
        <v>445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92">
        <f t="shared" si="663"/>
        <v>0</v>
      </c>
      <c r="O312" s="92">
        <f t="shared" si="664"/>
        <v>0</v>
      </c>
      <c r="P312" s="2">
        <v>0</v>
      </c>
      <c r="Q312" s="92">
        <f t="shared" si="665"/>
        <v>0</v>
      </c>
      <c r="R312" s="92">
        <f t="shared" si="666"/>
        <v>0</v>
      </c>
      <c r="S312" s="15">
        <v>0.1</v>
      </c>
      <c r="T312" s="2">
        <v>0</v>
      </c>
      <c r="U312" s="92">
        <f t="shared" si="667"/>
        <v>0</v>
      </c>
      <c r="V312" s="92">
        <f t="shared" si="668"/>
        <v>0</v>
      </c>
      <c r="W312" s="13">
        <v>0.3</v>
      </c>
      <c r="X312" s="13"/>
      <c r="Y312" s="13"/>
      <c r="Z312" s="97">
        <f t="shared" si="721"/>
        <v>0</v>
      </c>
      <c r="AA312" s="15">
        <v>0</v>
      </c>
      <c r="AB312" s="98">
        <f t="shared" si="712"/>
        <v>0</v>
      </c>
      <c r="AC312" s="97">
        <f t="shared" si="713"/>
        <v>0</v>
      </c>
      <c r="AD312" s="97">
        <f t="shared" si="714"/>
        <v>0</v>
      </c>
      <c r="AE312" s="2">
        <v>0</v>
      </c>
      <c r="AF312" s="97">
        <f t="shared" si="715"/>
        <v>0</v>
      </c>
      <c r="AG312" s="97">
        <f t="shared" si="716"/>
        <v>0</v>
      </c>
      <c r="AH312" s="2">
        <v>0</v>
      </c>
      <c r="AI312" s="2"/>
      <c r="AJ312" s="2"/>
      <c r="AK312" s="4">
        <v>0</v>
      </c>
      <c r="AM312" s="4">
        <f t="shared" si="669"/>
        <v>0</v>
      </c>
      <c r="AN312" s="96">
        <f t="shared" si="719"/>
        <v>0</v>
      </c>
      <c r="AO312" s="96">
        <f t="shared" si="720"/>
        <v>0</v>
      </c>
      <c r="AP312" t="s">
        <v>241</v>
      </c>
      <c r="AQ312"/>
      <c r="AR312" s="18"/>
      <c r="AV312"/>
      <c r="AW312"/>
      <c r="AX312"/>
      <c r="AY312"/>
    </row>
    <row r="313" spans="1:80" s="35" customFormat="1" x14ac:dyDescent="0.25">
      <c r="A313" s="20">
        <v>1640</v>
      </c>
      <c r="B313" t="s">
        <v>263</v>
      </c>
      <c r="C313" t="s">
        <v>2</v>
      </c>
      <c r="D313" t="s">
        <v>200</v>
      </c>
      <c r="E313" t="s">
        <v>446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92">
        <f t="shared" si="663"/>
        <v>0</v>
      </c>
      <c r="O313" s="92">
        <f t="shared" si="664"/>
        <v>0</v>
      </c>
      <c r="P313" s="2">
        <v>0</v>
      </c>
      <c r="Q313" s="92">
        <f t="shared" si="665"/>
        <v>0</v>
      </c>
      <c r="R313" s="92">
        <f t="shared" si="666"/>
        <v>0</v>
      </c>
      <c r="S313" s="15">
        <v>0.1</v>
      </c>
      <c r="T313" s="2">
        <v>0</v>
      </c>
      <c r="U313" s="92">
        <f t="shared" si="667"/>
        <v>0</v>
      </c>
      <c r="V313" s="92">
        <f t="shared" si="668"/>
        <v>0</v>
      </c>
      <c r="W313" s="13">
        <v>0.3</v>
      </c>
      <c r="X313" s="13"/>
      <c r="Y313" s="13"/>
      <c r="Z313" s="97">
        <f t="shared" si="721"/>
        <v>0</v>
      </c>
      <c r="AA313" s="15">
        <v>0</v>
      </c>
      <c r="AB313" s="98">
        <f t="shared" si="712"/>
        <v>0</v>
      </c>
      <c r="AC313" s="97">
        <f t="shared" si="713"/>
        <v>0</v>
      </c>
      <c r="AD313" s="97">
        <f t="shared" si="714"/>
        <v>0</v>
      </c>
      <c r="AE313" s="2">
        <v>0</v>
      </c>
      <c r="AF313" s="97">
        <f t="shared" si="715"/>
        <v>0</v>
      </c>
      <c r="AG313" s="97">
        <f t="shared" si="716"/>
        <v>0</v>
      </c>
      <c r="AH313" s="2">
        <v>0</v>
      </c>
      <c r="AI313" s="2"/>
      <c r="AJ313" s="2"/>
      <c r="AK313" s="4">
        <v>0</v>
      </c>
      <c r="AL313" s="4"/>
      <c r="AM313" s="4">
        <f t="shared" si="669"/>
        <v>0</v>
      </c>
      <c r="AN313" s="96">
        <f t="shared" si="719"/>
        <v>0</v>
      </c>
      <c r="AO313" s="96">
        <f t="shared" si="720"/>
        <v>0</v>
      </c>
      <c r="AP313" t="s">
        <v>241</v>
      </c>
      <c r="AQ313"/>
      <c r="AR313" s="18"/>
      <c r="AS313" s="4"/>
      <c r="AT313" s="4"/>
      <c r="AU313" s="4"/>
      <c r="AV313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  <c r="BK313" s="37"/>
      <c r="BL313" s="37"/>
      <c r="BM313" s="37"/>
      <c r="BN313" s="37"/>
    </row>
    <row r="314" spans="1:80" s="34" customFormat="1" x14ac:dyDescent="0.25">
      <c r="A314" s="70">
        <v>1641</v>
      </c>
      <c r="B314" s="34" t="s">
        <v>264</v>
      </c>
      <c r="C314" s="34" t="s">
        <v>2</v>
      </c>
      <c r="D314" s="34" t="s">
        <v>369</v>
      </c>
      <c r="E314" s="34" t="s">
        <v>447</v>
      </c>
      <c r="F314" s="71">
        <v>8038750000</v>
      </c>
      <c r="G314" s="71">
        <v>0</v>
      </c>
      <c r="H314" s="71">
        <v>8038750000</v>
      </c>
      <c r="I314" s="71">
        <v>20244872</v>
      </c>
      <c r="J314" s="71">
        <v>0</v>
      </c>
      <c r="K314" s="71">
        <v>20244872</v>
      </c>
      <c r="L314" s="71">
        <v>17029372</v>
      </c>
      <c r="M314" s="71">
        <v>0</v>
      </c>
      <c r="N314" s="92">
        <f t="shared" si="663"/>
        <v>0</v>
      </c>
      <c r="O314" s="92">
        <f t="shared" si="664"/>
        <v>0</v>
      </c>
      <c r="P314" s="71">
        <v>17029372</v>
      </c>
      <c r="Q314" s="92">
        <f t="shared" si="665"/>
        <v>17029372</v>
      </c>
      <c r="R314" s="92">
        <f t="shared" si="666"/>
        <v>0</v>
      </c>
      <c r="S314" s="72">
        <v>0.1</v>
      </c>
      <c r="T314" s="71">
        <v>0</v>
      </c>
      <c r="U314" s="92">
        <f t="shared" si="667"/>
        <v>0</v>
      </c>
      <c r="V314" s="92">
        <f t="shared" si="668"/>
        <v>0</v>
      </c>
      <c r="W314" s="73">
        <v>0.1</v>
      </c>
      <c r="X314" s="93">
        <f t="shared" ref="X314" si="722">IF(L314&lt;15000000,0%,IF(AND(15000000&lt;=L314,L314&lt;30000000),10%,IF(AND(30000000&lt;=L314,L314&lt;60000000),15%,IF(AND(60000000&lt;=L314,L314&lt;100000000),20%,25%))))</f>
        <v>0.1</v>
      </c>
      <c r="Y314" s="92">
        <f t="shared" ref="Y314" si="723">+X314-W314</f>
        <v>0</v>
      </c>
      <c r="Z314" s="92">
        <f t="shared" ref="Z314" si="724">IF(L314&lt;150000000,P314,IF(AND(L314&gt;150000000,P314&gt;150000000),150000000,P314))*X314</f>
        <v>1702937.2000000002</v>
      </c>
      <c r="AA314" s="72">
        <v>0</v>
      </c>
      <c r="AB314" s="94">
        <f t="shared" ref="AB314:AB319" si="725">IF(L314&lt;150000000,0%,IF(AND(150000000&lt;=L314,L314&lt;230000000),40%,IF(AND(230000000&lt;=L314,L314&lt;300000000),45%,50%)))</f>
        <v>0</v>
      </c>
      <c r="AC314" s="92">
        <f t="shared" ref="AC314:AC319" si="726">+AB314-AA314</f>
        <v>0</v>
      </c>
      <c r="AD314" s="92">
        <f t="shared" ref="AD314:AD319" si="727">IF(P314-150000000&lt;0,0,(P314-150000000))*AB314</f>
        <v>0</v>
      </c>
      <c r="AE314" s="71">
        <v>1702937.2</v>
      </c>
      <c r="AF314" s="92">
        <f t="shared" ref="AF314:AF319" si="728">+AD314+Z314</f>
        <v>1702937.2000000002</v>
      </c>
      <c r="AG314" s="92">
        <f t="shared" ref="AG314:AG319" si="729">+AF314-AE314</f>
        <v>0</v>
      </c>
      <c r="AH314" s="71">
        <v>1000000</v>
      </c>
      <c r="AI314" s="95">
        <f t="shared" ref="AI314" si="730">IF(L314&lt;15000000,0,IF(AND(15000000&lt;=L314,L314&lt;20000000),1000000,IF(AND(20000000&lt;=L314,L314&lt;30000000),2000000,IF(AND(30000000&lt;=L314,L314&lt;60000000),3000000,IF(AND(60000000&lt;=L314,L314&lt;100000000),4000000,IF(AND(100000000&lt;=L314,L314&lt;150000000),5000000,IF(AND(150000000&lt;=L314,L314&lt;230000000),6000000,7000000)))))))</f>
        <v>1000000</v>
      </c>
      <c r="AJ314" s="95">
        <f t="shared" ref="AJ314" si="731">+AI314-AH314</f>
        <v>0</v>
      </c>
      <c r="AK314" s="75">
        <v>2702937.2</v>
      </c>
      <c r="AL314" s="75">
        <v>4000000</v>
      </c>
      <c r="AM314" s="75">
        <f t="shared" si="669"/>
        <v>6702937.2000000002</v>
      </c>
      <c r="AN314" s="96">
        <f t="shared" ref="AN314:AN319" si="732">SUM(AL314,AI314,AF314,U314)</f>
        <v>6702937.2000000002</v>
      </c>
      <c r="AO314" s="96">
        <f t="shared" ref="AO314:AO319" si="733">+AN314-AM314</f>
        <v>0</v>
      </c>
      <c r="AP314" s="34" t="s">
        <v>442</v>
      </c>
      <c r="AR314" s="74"/>
      <c r="AS314" s="75"/>
      <c r="AT314" s="75"/>
      <c r="AU314" s="75"/>
      <c r="AX314" s="75"/>
      <c r="AY314" s="75"/>
      <c r="AZ314" s="75"/>
      <c r="BA314" s="75"/>
      <c r="BB314" s="75"/>
      <c r="BC314" s="75"/>
      <c r="BD314" s="75"/>
      <c r="BE314" s="75"/>
      <c r="BF314" s="75"/>
      <c r="BG314" s="75"/>
      <c r="BH314" s="75"/>
      <c r="BI314" s="75"/>
      <c r="BJ314" s="75"/>
      <c r="BK314" s="75"/>
      <c r="BL314" s="75"/>
      <c r="BM314" s="75"/>
      <c r="BN314" s="75"/>
    </row>
    <row r="315" spans="1:80" x14ac:dyDescent="0.25">
      <c r="A315" s="20">
        <v>1642</v>
      </c>
      <c r="B315" t="s">
        <v>263</v>
      </c>
      <c r="C315" t="s">
        <v>2</v>
      </c>
      <c r="D315" t="s">
        <v>317</v>
      </c>
      <c r="E315" t="s">
        <v>448</v>
      </c>
      <c r="F315" s="2">
        <v>3661973000</v>
      </c>
      <c r="G315" s="2">
        <v>0</v>
      </c>
      <c r="H315" s="2">
        <v>3661973000</v>
      </c>
      <c r="I315" s="2">
        <v>11551077</v>
      </c>
      <c r="J315" s="2">
        <v>0</v>
      </c>
      <c r="K315" s="2">
        <v>11551077</v>
      </c>
      <c r="L315" s="2">
        <v>10086287.800000001</v>
      </c>
      <c r="M315" s="2">
        <v>0</v>
      </c>
      <c r="N315" s="92">
        <f t="shared" si="663"/>
        <v>0</v>
      </c>
      <c r="O315" s="92">
        <f t="shared" si="664"/>
        <v>0</v>
      </c>
      <c r="P315" s="2">
        <v>10086287.800000001</v>
      </c>
      <c r="Q315" s="92">
        <f t="shared" si="665"/>
        <v>10086287.800000001</v>
      </c>
      <c r="R315" s="92">
        <f t="shared" si="666"/>
        <v>0</v>
      </c>
      <c r="S315" s="15">
        <v>0.1</v>
      </c>
      <c r="T315" s="2">
        <v>0</v>
      </c>
      <c r="U315" s="92">
        <f t="shared" si="667"/>
        <v>0</v>
      </c>
      <c r="V315" s="92">
        <f t="shared" si="668"/>
        <v>0</v>
      </c>
      <c r="W315" s="13">
        <v>0.3</v>
      </c>
      <c r="X315" s="13"/>
      <c r="Y315" s="13"/>
      <c r="Z315" s="97">
        <f t="shared" ref="Z315:Z319" si="734">IF(L315&lt;150000000,P315,IF(AND(L315&gt;150000000,P315&gt;150000000),150000000,P315))*30%</f>
        <v>3025886.3400000003</v>
      </c>
      <c r="AA315" s="15">
        <v>0</v>
      </c>
      <c r="AB315" s="98">
        <f t="shared" si="725"/>
        <v>0</v>
      </c>
      <c r="AC315" s="97">
        <f t="shared" si="726"/>
        <v>0</v>
      </c>
      <c r="AD315" s="97">
        <f t="shared" si="727"/>
        <v>0</v>
      </c>
      <c r="AE315" s="2">
        <v>3025886.34</v>
      </c>
      <c r="AF315" s="97">
        <f t="shared" si="728"/>
        <v>3025886.3400000003</v>
      </c>
      <c r="AG315" s="97">
        <f t="shared" si="729"/>
        <v>0</v>
      </c>
      <c r="AH315" s="2">
        <v>0</v>
      </c>
      <c r="AI315" s="2"/>
      <c r="AJ315" s="2"/>
      <c r="AK315" s="4">
        <v>3025886.34</v>
      </c>
      <c r="AM315" s="4">
        <f t="shared" si="669"/>
        <v>3025886.34</v>
      </c>
      <c r="AN315" s="96">
        <f t="shared" si="732"/>
        <v>3025886.3400000003</v>
      </c>
      <c r="AO315" s="96">
        <f t="shared" si="733"/>
        <v>0</v>
      </c>
      <c r="AP315" t="s">
        <v>326</v>
      </c>
      <c r="AQ315"/>
      <c r="AR315" s="18"/>
      <c r="AV315"/>
      <c r="AW315" s="42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</row>
    <row r="316" spans="1:80" x14ac:dyDescent="0.25">
      <c r="A316" s="20">
        <v>1643</v>
      </c>
      <c r="B316" t="s">
        <v>263</v>
      </c>
      <c r="C316" t="s">
        <v>2</v>
      </c>
      <c r="D316" t="s">
        <v>369</v>
      </c>
      <c r="E316" t="s">
        <v>449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92">
        <f t="shared" si="663"/>
        <v>0</v>
      </c>
      <c r="O316" s="92">
        <f t="shared" si="664"/>
        <v>0</v>
      </c>
      <c r="P316" s="2">
        <v>0</v>
      </c>
      <c r="Q316" s="92">
        <f t="shared" si="665"/>
        <v>0</v>
      </c>
      <c r="R316" s="92">
        <f t="shared" si="666"/>
        <v>0</v>
      </c>
      <c r="S316" s="15">
        <v>0.1</v>
      </c>
      <c r="T316" s="2">
        <v>0</v>
      </c>
      <c r="U316" s="92">
        <f t="shared" si="667"/>
        <v>0</v>
      </c>
      <c r="V316" s="92">
        <f t="shared" si="668"/>
        <v>0</v>
      </c>
      <c r="W316" s="13">
        <v>0.3</v>
      </c>
      <c r="X316" s="13"/>
      <c r="Y316" s="13"/>
      <c r="Z316" s="97">
        <f t="shared" si="734"/>
        <v>0</v>
      </c>
      <c r="AA316" s="15">
        <v>0</v>
      </c>
      <c r="AB316" s="98">
        <f t="shared" si="725"/>
        <v>0</v>
      </c>
      <c r="AC316" s="97">
        <f t="shared" si="726"/>
        <v>0</v>
      </c>
      <c r="AD316" s="97">
        <f t="shared" si="727"/>
        <v>0</v>
      </c>
      <c r="AE316" s="2">
        <v>0</v>
      </c>
      <c r="AF316" s="97">
        <f t="shared" si="728"/>
        <v>0</v>
      </c>
      <c r="AG316" s="97">
        <f t="shared" si="729"/>
        <v>0</v>
      </c>
      <c r="AH316" s="2">
        <v>0</v>
      </c>
      <c r="AI316" s="2"/>
      <c r="AJ316" s="2"/>
      <c r="AK316" s="4">
        <v>0</v>
      </c>
      <c r="AM316" s="4">
        <f t="shared" si="669"/>
        <v>0</v>
      </c>
      <c r="AN316" s="96">
        <f t="shared" si="732"/>
        <v>0</v>
      </c>
      <c r="AO316" s="96">
        <f t="shared" si="733"/>
        <v>0</v>
      </c>
      <c r="AP316" t="s">
        <v>412</v>
      </c>
      <c r="AQ316"/>
      <c r="AR316" s="18"/>
      <c r="AV316"/>
      <c r="AW316"/>
    </row>
    <row r="317" spans="1:80" s="32" customFormat="1" x14ac:dyDescent="0.25">
      <c r="A317" s="20">
        <v>1646</v>
      </c>
      <c r="B317" t="s">
        <v>263</v>
      </c>
      <c r="C317" t="s">
        <v>2</v>
      </c>
      <c r="D317" t="s">
        <v>369</v>
      </c>
      <c r="E317" t="s">
        <v>450</v>
      </c>
      <c r="F317" s="2">
        <v>2403077000</v>
      </c>
      <c r="G317" s="2">
        <v>0</v>
      </c>
      <c r="H317" s="2">
        <v>2403077000</v>
      </c>
      <c r="I317" s="2">
        <v>7483374</v>
      </c>
      <c r="J317" s="2">
        <v>0</v>
      </c>
      <c r="K317" s="2">
        <v>7483374</v>
      </c>
      <c r="L317" s="2">
        <v>6522143.2000000002</v>
      </c>
      <c r="M317" s="2">
        <v>0</v>
      </c>
      <c r="N317" s="92">
        <f t="shared" si="663"/>
        <v>0</v>
      </c>
      <c r="O317" s="92">
        <f t="shared" si="664"/>
        <v>0</v>
      </c>
      <c r="P317" s="2">
        <v>6522143.2000000002</v>
      </c>
      <c r="Q317" s="92">
        <f t="shared" si="665"/>
        <v>6522143.2000000002</v>
      </c>
      <c r="R317" s="92">
        <f t="shared" si="666"/>
        <v>0</v>
      </c>
      <c r="S317" s="15">
        <v>0.1</v>
      </c>
      <c r="T317" s="2">
        <v>0</v>
      </c>
      <c r="U317" s="92">
        <f t="shared" si="667"/>
        <v>0</v>
      </c>
      <c r="V317" s="92">
        <f t="shared" si="668"/>
        <v>0</v>
      </c>
      <c r="W317" s="13">
        <v>0.3</v>
      </c>
      <c r="X317" s="13"/>
      <c r="Y317" s="13"/>
      <c r="Z317" s="97">
        <f t="shared" si="734"/>
        <v>1956642.96</v>
      </c>
      <c r="AA317" s="15">
        <v>0</v>
      </c>
      <c r="AB317" s="98">
        <f t="shared" si="725"/>
        <v>0</v>
      </c>
      <c r="AC317" s="97">
        <f t="shared" si="726"/>
        <v>0</v>
      </c>
      <c r="AD317" s="97">
        <f t="shared" si="727"/>
        <v>0</v>
      </c>
      <c r="AE317" s="2">
        <v>1956642.96</v>
      </c>
      <c r="AF317" s="97">
        <f t="shared" si="728"/>
        <v>1956642.96</v>
      </c>
      <c r="AG317" s="97">
        <f t="shared" si="729"/>
        <v>0</v>
      </c>
      <c r="AH317" s="2">
        <v>0</v>
      </c>
      <c r="AI317" s="2"/>
      <c r="AJ317" s="2"/>
      <c r="AK317" s="4">
        <v>1956642.96</v>
      </c>
      <c r="AL317" s="4"/>
      <c r="AM317" s="4">
        <f t="shared" si="669"/>
        <v>1956642.96</v>
      </c>
      <c r="AN317" s="96">
        <f t="shared" si="732"/>
        <v>1956642.96</v>
      </c>
      <c r="AO317" s="96">
        <f t="shared" si="733"/>
        <v>0</v>
      </c>
      <c r="AP317" t="s">
        <v>442</v>
      </c>
      <c r="AQ317"/>
      <c r="AR317" s="18"/>
      <c r="AS317" s="4"/>
      <c r="AT317" s="4"/>
      <c r="AU317" s="4"/>
      <c r="AV317"/>
      <c r="AW317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s="32" customFormat="1" x14ac:dyDescent="0.25">
      <c r="A318" s="20">
        <v>1647</v>
      </c>
      <c r="B318" t="s">
        <v>263</v>
      </c>
      <c r="C318" t="s">
        <v>2</v>
      </c>
      <c r="D318" t="s">
        <v>538</v>
      </c>
      <c r="E318" t="s">
        <v>453</v>
      </c>
      <c r="F318" s="2">
        <v>325210000</v>
      </c>
      <c r="G318" s="2">
        <v>325210000</v>
      </c>
      <c r="H318" s="2">
        <v>0</v>
      </c>
      <c r="I318" s="2">
        <v>1138237</v>
      </c>
      <c r="J318" s="2">
        <v>1138237</v>
      </c>
      <c r="K318" s="2">
        <v>0</v>
      </c>
      <c r="L318" s="2">
        <v>1008153</v>
      </c>
      <c r="M318" s="2">
        <v>1008153</v>
      </c>
      <c r="N318" s="92">
        <f t="shared" si="663"/>
        <v>1008153</v>
      </c>
      <c r="O318" s="92">
        <f t="shared" si="664"/>
        <v>0</v>
      </c>
      <c r="P318" s="2">
        <v>0</v>
      </c>
      <c r="Q318" s="92">
        <f t="shared" si="665"/>
        <v>0</v>
      </c>
      <c r="R318" s="92">
        <f t="shared" si="666"/>
        <v>0</v>
      </c>
      <c r="S318" s="15">
        <v>0.1</v>
      </c>
      <c r="T318" s="2">
        <v>100815.3</v>
      </c>
      <c r="U318" s="92">
        <f t="shared" si="667"/>
        <v>100815.3</v>
      </c>
      <c r="V318" s="92">
        <f t="shared" si="668"/>
        <v>0</v>
      </c>
      <c r="W318" s="13">
        <v>0.3</v>
      </c>
      <c r="X318" s="13"/>
      <c r="Y318" s="13"/>
      <c r="Z318" s="97">
        <f t="shared" si="734"/>
        <v>0</v>
      </c>
      <c r="AA318" s="15">
        <v>0</v>
      </c>
      <c r="AB318" s="98">
        <f t="shared" si="725"/>
        <v>0</v>
      </c>
      <c r="AC318" s="97">
        <f t="shared" si="726"/>
        <v>0</v>
      </c>
      <c r="AD318" s="97">
        <f t="shared" si="727"/>
        <v>0</v>
      </c>
      <c r="AE318" s="2">
        <v>0</v>
      </c>
      <c r="AF318" s="97">
        <f t="shared" si="728"/>
        <v>0</v>
      </c>
      <c r="AG318" s="97">
        <f t="shared" si="729"/>
        <v>0</v>
      </c>
      <c r="AH318" s="2">
        <v>0</v>
      </c>
      <c r="AI318" s="2"/>
      <c r="AJ318" s="2"/>
      <c r="AK318" s="4">
        <v>100815.3</v>
      </c>
      <c r="AL318" s="4"/>
      <c r="AM318" s="4">
        <f t="shared" si="669"/>
        <v>100815.3</v>
      </c>
      <c r="AN318" s="96">
        <f t="shared" si="732"/>
        <v>100815.3</v>
      </c>
      <c r="AO318" s="96">
        <f t="shared" si="733"/>
        <v>0</v>
      </c>
      <c r="AP318" t="s">
        <v>107</v>
      </c>
      <c r="AQ318"/>
      <c r="AR318" s="18"/>
      <c r="AS318" s="4"/>
      <c r="AT318" s="4"/>
      <c r="AU318" s="4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</row>
    <row r="319" spans="1:80" s="40" customFormat="1" x14ac:dyDescent="0.25">
      <c r="A319" s="20">
        <v>1648</v>
      </c>
      <c r="B319" t="s">
        <v>263</v>
      </c>
      <c r="C319" t="s">
        <v>2</v>
      </c>
      <c r="D319" t="s">
        <v>4</v>
      </c>
      <c r="E319" t="s">
        <v>451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92">
        <f t="shared" si="663"/>
        <v>0</v>
      </c>
      <c r="O319" s="92">
        <f t="shared" si="664"/>
        <v>0</v>
      </c>
      <c r="P319" s="2">
        <v>0</v>
      </c>
      <c r="Q319" s="92">
        <f t="shared" si="665"/>
        <v>0</v>
      </c>
      <c r="R319" s="92">
        <f t="shared" si="666"/>
        <v>0</v>
      </c>
      <c r="S319" s="15">
        <v>0.1</v>
      </c>
      <c r="T319" s="2">
        <v>0</v>
      </c>
      <c r="U319" s="92">
        <f t="shared" si="667"/>
        <v>0</v>
      </c>
      <c r="V319" s="92">
        <f t="shared" si="668"/>
        <v>0</v>
      </c>
      <c r="W319" s="13">
        <v>0.3</v>
      </c>
      <c r="X319" s="13"/>
      <c r="Y319" s="13"/>
      <c r="Z319" s="97">
        <f t="shared" si="734"/>
        <v>0</v>
      </c>
      <c r="AA319" s="15">
        <v>0</v>
      </c>
      <c r="AB319" s="98">
        <f t="shared" si="725"/>
        <v>0</v>
      </c>
      <c r="AC319" s="97">
        <f t="shared" si="726"/>
        <v>0</v>
      </c>
      <c r="AD319" s="97">
        <f t="shared" si="727"/>
        <v>0</v>
      </c>
      <c r="AE319" s="2">
        <v>0</v>
      </c>
      <c r="AF319" s="97">
        <f t="shared" si="728"/>
        <v>0</v>
      </c>
      <c r="AG319" s="97">
        <f t="shared" si="729"/>
        <v>0</v>
      </c>
      <c r="AH319" s="2">
        <v>0</v>
      </c>
      <c r="AI319" s="2"/>
      <c r="AJ319" s="2"/>
      <c r="AK319" s="4">
        <v>0</v>
      </c>
      <c r="AL319" s="4"/>
      <c r="AM319" s="4">
        <f t="shared" si="669"/>
        <v>0</v>
      </c>
      <c r="AN319" s="96">
        <f t="shared" si="732"/>
        <v>0</v>
      </c>
      <c r="AO319" s="96">
        <f t="shared" si="733"/>
        <v>0</v>
      </c>
      <c r="AP319" t="s">
        <v>41</v>
      </c>
      <c r="AQ319"/>
      <c r="AR319" s="18"/>
      <c r="AS319" s="4"/>
      <c r="AT319" s="4"/>
      <c r="AU319" s="4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</row>
    <row r="320" spans="1:80" x14ac:dyDescent="0.25">
      <c r="A320" s="20">
        <v>1650</v>
      </c>
      <c r="B320" t="s">
        <v>264</v>
      </c>
      <c r="C320" t="s">
        <v>2</v>
      </c>
      <c r="D320" t="s">
        <v>283</v>
      </c>
      <c r="E320" t="s">
        <v>454</v>
      </c>
      <c r="F320" s="2">
        <v>11236384000</v>
      </c>
      <c r="G320" s="2">
        <v>0</v>
      </c>
      <c r="H320" s="2">
        <v>11236384000</v>
      </c>
      <c r="I320" s="2">
        <v>21528589</v>
      </c>
      <c r="J320" s="2">
        <v>0</v>
      </c>
      <c r="K320" s="2">
        <v>21528589</v>
      </c>
      <c r="L320" s="2">
        <v>17034035.399999999</v>
      </c>
      <c r="M320" s="2">
        <v>0</v>
      </c>
      <c r="N320" s="92">
        <f t="shared" si="663"/>
        <v>0</v>
      </c>
      <c r="O320" s="92">
        <f t="shared" si="664"/>
        <v>0</v>
      </c>
      <c r="P320" s="2">
        <v>17034035.399999999</v>
      </c>
      <c r="Q320" s="92">
        <f t="shared" si="665"/>
        <v>17034035.399999999</v>
      </c>
      <c r="R320" s="92">
        <f t="shared" si="666"/>
        <v>0</v>
      </c>
      <c r="S320" s="15">
        <v>0.1</v>
      </c>
      <c r="T320" s="2">
        <v>0</v>
      </c>
      <c r="U320" s="92">
        <f t="shared" si="667"/>
        <v>0</v>
      </c>
      <c r="V320" s="92">
        <f t="shared" si="668"/>
        <v>0</v>
      </c>
      <c r="W320" s="13">
        <v>0.1</v>
      </c>
      <c r="X320" s="93">
        <f t="shared" ref="X320" si="735">IF(L320&lt;15000000,0%,IF(AND(15000000&lt;=L320,L320&lt;30000000),10%,IF(AND(30000000&lt;=L320,L320&lt;60000000),15%,IF(AND(60000000&lt;=L320,L320&lt;100000000),20%,25%))))</f>
        <v>0.1</v>
      </c>
      <c r="Y320" s="92">
        <f t="shared" ref="Y320" si="736">+X320-W320</f>
        <v>0</v>
      </c>
      <c r="Z320" s="92">
        <f t="shared" ref="Z320" si="737">IF(L320&lt;150000000,P320,IF(AND(L320&gt;150000000,P320&gt;150000000),150000000,P320))*X320</f>
        <v>1703403.54</v>
      </c>
      <c r="AA320" s="15">
        <v>0</v>
      </c>
      <c r="AB320" s="94">
        <f t="shared" ref="AB320:AB345" si="738">IF(L320&lt;150000000,0%,IF(AND(150000000&lt;=L320,L320&lt;230000000),40%,IF(AND(230000000&lt;=L320,L320&lt;300000000),45%,50%)))</f>
        <v>0</v>
      </c>
      <c r="AC320" s="92">
        <f t="shared" ref="AC320:AC345" si="739">+AB320-AA320</f>
        <v>0</v>
      </c>
      <c r="AD320" s="92">
        <f t="shared" ref="AD320:AD345" si="740">IF(P320-150000000&lt;0,0,(P320-150000000))*AB320</f>
        <v>0</v>
      </c>
      <c r="AE320" s="2">
        <v>1703403.54</v>
      </c>
      <c r="AF320" s="92">
        <f t="shared" ref="AF320:AF345" si="741">+AD320+Z320</f>
        <v>1703403.54</v>
      </c>
      <c r="AG320" s="92">
        <f t="shared" ref="AG320:AG345" si="742">+AF320-AE320</f>
        <v>0</v>
      </c>
      <c r="AH320" s="2">
        <v>1000000</v>
      </c>
      <c r="AI320" s="95">
        <f t="shared" ref="AI320" si="743">IF(L320&lt;15000000,0,IF(AND(15000000&lt;=L320,L320&lt;20000000),1000000,IF(AND(20000000&lt;=L320,L320&lt;30000000),2000000,IF(AND(30000000&lt;=L320,L320&lt;60000000),3000000,IF(AND(60000000&lt;=L320,L320&lt;100000000),4000000,IF(AND(100000000&lt;=L320,L320&lt;150000000),5000000,IF(AND(150000000&lt;=L320,L320&lt;230000000),6000000,7000000)))))))</f>
        <v>1000000</v>
      </c>
      <c r="AJ320" s="95">
        <f t="shared" ref="AJ320" si="744">+AI320-AH320</f>
        <v>0</v>
      </c>
      <c r="AK320" s="4">
        <v>2703403.54</v>
      </c>
      <c r="AM320" s="4">
        <f t="shared" si="669"/>
        <v>2703403.54</v>
      </c>
      <c r="AN320" s="96">
        <f t="shared" ref="AN320:AN345" si="745">SUM(AL320,AI320,AF320,U320)</f>
        <v>2703403.54</v>
      </c>
      <c r="AO320" s="96">
        <f t="shared" ref="AO320:AO345" si="746">+AN320-AM320</f>
        <v>0</v>
      </c>
      <c r="AP320" t="s">
        <v>429</v>
      </c>
      <c r="AQ320"/>
      <c r="AR320" s="18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</row>
    <row r="321" spans="1:80" x14ac:dyDescent="0.25">
      <c r="A321" s="20">
        <v>1651</v>
      </c>
      <c r="B321" t="s">
        <v>263</v>
      </c>
      <c r="C321" t="s">
        <v>2</v>
      </c>
      <c r="D321" t="s">
        <v>369</v>
      </c>
      <c r="E321" t="s">
        <v>455</v>
      </c>
      <c r="F321" s="2">
        <v>19727971000</v>
      </c>
      <c r="G321" s="2">
        <v>0</v>
      </c>
      <c r="H321" s="2">
        <v>19727971000</v>
      </c>
      <c r="I321" s="2">
        <v>32830678</v>
      </c>
      <c r="J321" s="2">
        <v>0</v>
      </c>
      <c r="K321" s="2">
        <v>32830678</v>
      </c>
      <c r="L321" s="2">
        <v>24939489.600000001</v>
      </c>
      <c r="M321" s="2">
        <v>0</v>
      </c>
      <c r="N321" s="92">
        <f t="shared" si="663"/>
        <v>0</v>
      </c>
      <c r="O321" s="92">
        <f t="shared" si="664"/>
        <v>0</v>
      </c>
      <c r="P321" s="2">
        <v>24939489.600000001</v>
      </c>
      <c r="Q321" s="92">
        <f t="shared" si="665"/>
        <v>24939489.600000001</v>
      </c>
      <c r="R321" s="92">
        <f t="shared" si="666"/>
        <v>0</v>
      </c>
      <c r="S321" s="15">
        <v>0.1</v>
      </c>
      <c r="T321" s="2">
        <v>0</v>
      </c>
      <c r="U321" s="92">
        <f t="shared" si="667"/>
        <v>0</v>
      </c>
      <c r="V321" s="92">
        <f t="shared" si="668"/>
        <v>0</v>
      </c>
      <c r="W321" s="13">
        <v>0.3</v>
      </c>
      <c r="X321" s="13"/>
      <c r="Y321" s="13"/>
      <c r="Z321" s="97">
        <f t="shared" ref="Z321:Z345" si="747">IF(L321&lt;150000000,P321,IF(AND(L321&gt;150000000,P321&gt;150000000),150000000,P321))*30%</f>
        <v>7481846.8799999999</v>
      </c>
      <c r="AA321" s="15">
        <v>0</v>
      </c>
      <c r="AB321" s="98">
        <f t="shared" si="738"/>
        <v>0</v>
      </c>
      <c r="AC321" s="97">
        <f t="shared" si="739"/>
        <v>0</v>
      </c>
      <c r="AD321" s="97">
        <f t="shared" si="740"/>
        <v>0</v>
      </c>
      <c r="AE321" s="2">
        <v>7481846.8799999999</v>
      </c>
      <c r="AF321" s="97">
        <f t="shared" si="741"/>
        <v>7481846.8799999999</v>
      </c>
      <c r="AG321" s="97">
        <f t="shared" si="742"/>
        <v>0</v>
      </c>
      <c r="AH321" s="2">
        <v>0</v>
      </c>
      <c r="AI321" s="2"/>
      <c r="AJ321" s="2"/>
      <c r="AK321" s="4">
        <v>7481846.8799999999</v>
      </c>
      <c r="AM321" s="4">
        <f t="shared" si="669"/>
        <v>7481846.8799999999</v>
      </c>
      <c r="AN321" s="96">
        <f t="shared" si="745"/>
        <v>7481846.8799999999</v>
      </c>
      <c r="AO321" s="96">
        <f t="shared" si="746"/>
        <v>0</v>
      </c>
      <c r="AP321" t="s">
        <v>442</v>
      </c>
      <c r="AQ321"/>
      <c r="AR321" s="18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</row>
    <row r="322" spans="1:80" s="35" customFormat="1" x14ac:dyDescent="0.25">
      <c r="A322" s="20">
        <v>1652</v>
      </c>
      <c r="B322" t="s">
        <v>263</v>
      </c>
      <c r="C322" t="s">
        <v>2</v>
      </c>
      <c r="D322" t="s">
        <v>369</v>
      </c>
      <c r="E322" t="s">
        <v>456</v>
      </c>
      <c r="F322" s="2">
        <v>13086204000</v>
      </c>
      <c r="G322" s="2">
        <v>473910000</v>
      </c>
      <c r="H322" s="2">
        <v>12612294000</v>
      </c>
      <c r="I322" s="2">
        <v>20363450</v>
      </c>
      <c r="J322" s="2">
        <v>1184776</v>
      </c>
      <c r="K322" s="2">
        <v>19178674</v>
      </c>
      <c r="L322" s="2">
        <v>15128968.4</v>
      </c>
      <c r="M322" s="2">
        <v>995212</v>
      </c>
      <c r="N322" s="92">
        <f t="shared" si="663"/>
        <v>995212</v>
      </c>
      <c r="O322" s="92">
        <f t="shared" si="664"/>
        <v>0</v>
      </c>
      <c r="P322" s="2">
        <v>14133756.4</v>
      </c>
      <c r="Q322" s="92">
        <f t="shared" si="665"/>
        <v>14133756.4</v>
      </c>
      <c r="R322" s="92">
        <f t="shared" si="666"/>
        <v>0</v>
      </c>
      <c r="S322" s="15">
        <v>0.1</v>
      </c>
      <c r="T322" s="2">
        <v>99521.2</v>
      </c>
      <c r="U322" s="92">
        <f t="shared" si="667"/>
        <v>99521.200000000012</v>
      </c>
      <c r="V322" s="92">
        <f t="shared" si="668"/>
        <v>0</v>
      </c>
      <c r="W322" s="13">
        <v>0.3</v>
      </c>
      <c r="X322" s="13"/>
      <c r="Y322" s="13"/>
      <c r="Z322" s="97">
        <f t="shared" si="747"/>
        <v>4240126.92</v>
      </c>
      <c r="AA322" s="15">
        <v>0</v>
      </c>
      <c r="AB322" s="98">
        <f t="shared" si="738"/>
        <v>0</v>
      </c>
      <c r="AC322" s="97">
        <f t="shared" si="739"/>
        <v>0</v>
      </c>
      <c r="AD322" s="97">
        <f t="shared" si="740"/>
        <v>0</v>
      </c>
      <c r="AE322" s="2">
        <v>4240126.92</v>
      </c>
      <c r="AF322" s="97">
        <f t="shared" si="741"/>
        <v>4240126.92</v>
      </c>
      <c r="AG322" s="97">
        <f t="shared" si="742"/>
        <v>0</v>
      </c>
      <c r="AH322" s="2">
        <v>0</v>
      </c>
      <c r="AI322" s="2"/>
      <c r="AJ322" s="2"/>
      <c r="AK322" s="4">
        <v>4339648.12</v>
      </c>
      <c r="AL322" s="4"/>
      <c r="AM322" s="4">
        <f t="shared" si="669"/>
        <v>4339648.12</v>
      </c>
      <c r="AN322" s="96">
        <f t="shared" si="745"/>
        <v>4339648.12</v>
      </c>
      <c r="AO322" s="96">
        <f t="shared" si="746"/>
        <v>0</v>
      </c>
      <c r="AP322" t="s">
        <v>412</v>
      </c>
      <c r="AR322" s="48"/>
      <c r="AS322" s="37"/>
      <c r="AT322" s="37"/>
      <c r="AU322" s="37"/>
    </row>
    <row r="323" spans="1:80" x14ac:dyDescent="0.25">
      <c r="A323" s="20">
        <v>1653</v>
      </c>
      <c r="B323" t="s">
        <v>263</v>
      </c>
      <c r="C323" t="s">
        <v>2</v>
      </c>
      <c r="D323" t="s">
        <v>284</v>
      </c>
      <c r="E323" t="s">
        <v>457</v>
      </c>
      <c r="F323" s="2">
        <v>99794000</v>
      </c>
      <c r="G323" s="2">
        <v>0</v>
      </c>
      <c r="H323" s="2">
        <v>99794000</v>
      </c>
      <c r="I323" s="2">
        <v>349283</v>
      </c>
      <c r="J323" s="2">
        <v>0</v>
      </c>
      <c r="K323" s="2">
        <v>349283</v>
      </c>
      <c r="L323" s="2">
        <v>309365.40000000002</v>
      </c>
      <c r="M323" s="2">
        <v>0</v>
      </c>
      <c r="N323" s="92">
        <f t="shared" ref="N323:N386" si="748">J323-G323*0.04/100</f>
        <v>0</v>
      </c>
      <c r="O323" s="92">
        <f t="shared" ref="O323:O386" si="749">+N323-M323</f>
        <v>0</v>
      </c>
      <c r="P323" s="2">
        <v>309365.40000000002</v>
      </c>
      <c r="Q323" s="92">
        <f t="shared" ref="Q323:Q386" si="750">K323-H323*0.04/100</f>
        <v>309365.40000000002</v>
      </c>
      <c r="R323" s="92">
        <f t="shared" ref="R323:R386" si="751">+Q323-P323</f>
        <v>0</v>
      </c>
      <c r="S323" s="15">
        <v>0.1</v>
      </c>
      <c r="T323" s="2">
        <v>0</v>
      </c>
      <c r="U323" s="92">
        <f t="shared" ref="U323:U386" si="752">+S323*N323</f>
        <v>0</v>
      </c>
      <c r="V323" s="92">
        <f t="shared" ref="V323:V386" si="753">+U323-T323</f>
        <v>0</v>
      </c>
      <c r="W323" s="13">
        <v>0.3</v>
      </c>
      <c r="X323" s="13"/>
      <c r="Y323" s="13"/>
      <c r="Z323" s="97">
        <f t="shared" si="747"/>
        <v>92809.62000000001</v>
      </c>
      <c r="AA323" s="15">
        <v>0</v>
      </c>
      <c r="AB323" s="98">
        <f t="shared" si="738"/>
        <v>0</v>
      </c>
      <c r="AC323" s="97">
        <f t="shared" si="739"/>
        <v>0</v>
      </c>
      <c r="AD323" s="97">
        <f t="shared" si="740"/>
        <v>0</v>
      </c>
      <c r="AE323" s="2">
        <v>92809.62</v>
      </c>
      <c r="AF323" s="97">
        <f t="shared" si="741"/>
        <v>92809.62000000001</v>
      </c>
      <c r="AG323" s="97">
        <f t="shared" si="742"/>
        <v>0</v>
      </c>
      <c r="AH323" s="2">
        <v>0</v>
      </c>
      <c r="AI323" s="2"/>
      <c r="AJ323" s="2"/>
      <c r="AK323" s="4">
        <v>92809.62</v>
      </c>
      <c r="AM323" s="4">
        <f t="shared" ref="AM323:AM386" si="754">AK323+AL323</f>
        <v>92809.62</v>
      </c>
      <c r="AN323" s="96">
        <f t="shared" si="745"/>
        <v>92809.62000000001</v>
      </c>
      <c r="AO323" s="96">
        <f t="shared" si="746"/>
        <v>0</v>
      </c>
      <c r="AP323" t="s">
        <v>166</v>
      </c>
      <c r="AQ323"/>
      <c r="AR323" s="18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</row>
    <row r="324" spans="1:80" s="35" customFormat="1" x14ac:dyDescent="0.25">
      <c r="A324" s="20">
        <v>1654</v>
      </c>
      <c r="B324" t="s">
        <v>263</v>
      </c>
      <c r="C324" t="s">
        <v>2</v>
      </c>
      <c r="D324" t="s">
        <v>200</v>
      </c>
      <c r="E324" t="s">
        <v>458</v>
      </c>
      <c r="F324" s="2">
        <v>6106979000</v>
      </c>
      <c r="G324" s="2">
        <v>0</v>
      </c>
      <c r="H324" s="2">
        <v>6106979000</v>
      </c>
      <c r="I324" s="2">
        <v>18010331</v>
      </c>
      <c r="J324" s="2">
        <v>0</v>
      </c>
      <c r="K324" s="2">
        <v>18010331</v>
      </c>
      <c r="L324" s="2">
        <v>15567539.4</v>
      </c>
      <c r="M324" s="2">
        <v>0</v>
      </c>
      <c r="N324" s="92">
        <f t="shared" si="748"/>
        <v>0</v>
      </c>
      <c r="O324" s="92">
        <f t="shared" si="749"/>
        <v>0</v>
      </c>
      <c r="P324" s="2">
        <v>15567539.4</v>
      </c>
      <c r="Q324" s="92">
        <f t="shared" si="750"/>
        <v>15567539.4</v>
      </c>
      <c r="R324" s="92">
        <f t="shared" si="751"/>
        <v>0</v>
      </c>
      <c r="S324" s="15">
        <v>0.1</v>
      </c>
      <c r="T324" s="2">
        <v>0</v>
      </c>
      <c r="U324" s="92">
        <f t="shared" si="752"/>
        <v>0</v>
      </c>
      <c r="V324" s="92">
        <f t="shared" si="753"/>
        <v>0</v>
      </c>
      <c r="W324" s="13">
        <v>0.3</v>
      </c>
      <c r="X324" s="13"/>
      <c r="Y324" s="13"/>
      <c r="Z324" s="97">
        <f t="shared" si="747"/>
        <v>4670261.82</v>
      </c>
      <c r="AA324" s="15">
        <v>0</v>
      </c>
      <c r="AB324" s="98">
        <f t="shared" si="738"/>
        <v>0</v>
      </c>
      <c r="AC324" s="97">
        <f t="shared" si="739"/>
        <v>0</v>
      </c>
      <c r="AD324" s="97">
        <f t="shared" si="740"/>
        <v>0</v>
      </c>
      <c r="AE324" s="2">
        <v>4670261.82</v>
      </c>
      <c r="AF324" s="97">
        <f t="shared" si="741"/>
        <v>4670261.82</v>
      </c>
      <c r="AG324" s="97">
        <f t="shared" si="742"/>
        <v>0</v>
      </c>
      <c r="AH324" s="2">
        <v>0</v>
      </c>
      <c r="AI324" s="2"/>
      <c r="AJ324" s="2"/>
      <c r="AK324" s="4">
        <v>4670261.82</v>
      </c>
      <c r="AL324" s="4"/>
      <c r="AM324" s="4">
        <f t="shared" si="754"/>
        <v>4670261.82</v>
      </c>
      <c r="AN324" s="96">
        <f t="shared" si="745"/>
        <v>4670261.82</v>
      </c>
      <c r="AO324" s="96">
        <f t="shared" si="746"/>
        <v>0</v>
      </c>
      <c r="AP324" t="s">
        <v>241</v>
      </c>
      <c r="AQ324"/>
      <c r="AR324" s="18"/>
      <c r="AS324" s="4"/>
      <c r="AT324" s="4"/>
      <c r="AU324" s="4"/>
      <c r="AV324"/>
    </row>
    <row r="325" spans="1:80" x14ac:dyDescent="0.25">
      <c r="A325" s="20">
        <v>1655</v>
      </c>
      <c r="B325" t="s">
        <v>263</v>
      </c>
      <c r="C325" t="s">
        <v>2</v>
      </c>
      <c r="D325" t="s">
        <v>8</v>
      </c>
      <c r="E325" t="s">
        <v>459</v>
      </c>
      <c r="F325" s="2">
        <v>338703000</v>
      </c>
      <c r="G325" s="2">
        <v>38295000</v>
      </c>
      <c r="H325" s="2">
        <v>300408000</v>
      </c>
      <c r="I325" s="2">
        <v>1185462</v>
      </c>
      <c r="J325" s="2">
        <v>134034</v>
      </c>
      <c r="K325" s="2">
        <v>1051428</v>
      </c>
      <c r="L325" s="2">
        <v>1049980.8</v>
      </c>
      <c r="M325" s="2">
        <v>118716</v>
      </c>
      <c r="N325" s="92">
        <f t="shared" si="748"/>
        <v>118716</v>
      </c>
      <c r="O325" s="92">
        <f t="shared" si="749"/>
        <v>0</v>
      </c>
      <c r="P325" s="2">
        <v>931264.8</v>
      </c>
      <c r="Q325" s="92">
        <f t="shared" si="750"/>
        <v>931264.8</v>
      </c>
      <c r="R325" s="92">
        <f t="shared" si="751"/>
        <v>0</v>
      </c>
      <c r="S325" s="15">
        <v>0.1</v>
      </c>
      <c r="T325" s="2">
        <v>11871.6</v>
      </c>
      <c r="U325" s="92">
        <f t="shared" si="752"/>
        <v>11871.6</v>
      </c>
      <c r="V325" s="92">
        <f t="shared" si="753"/>
        <v>0</v>
      </c>
      <c r="W325" s="13">
        <v>0.3</v>
      </c>
      <c r="X325" s="13"/>
      <c r="Y325" s="13"/>
      <c r="Z325" s="97">
        <f t="shared" si="747"/>
        <v>279379.44</v>
      </c>
      <c r="AA325" s="15">
        <v>0</v>
      </c>
      <c r="AB325" s="98">
        <f t="shared" si="738"/>
        <v>0</v>
      </c>
      <c r="AC325" s="97">
        <f t="shared" si="739"/>
        <v>0</v>
      </c>
      <c r="AD325" s="97">
        <f t="shared" si="740"/>
        <v>0</v>
      </c>
      <c r="AE325" s="2">
        <v>279379.44</v>
      </c>
      <c r="AF325" s="97">
        <f t="shared" si="741"/>
        <v>279379.44</v>
      </c>
      <c r="AG325" s="97">
        <f t="shared" si="742"/>
        <v>0</v>
      </c>
      <c r="AH325" s="2">
        <v>0</v>
      </c>
      <c r="AI325" s="2"/>
      <c r="AJ325" s="2"/>
      <c r="AK325" s="4">
        <v>291251.03999999998</v>
      </c>
      <c r="AM325" s="4">
        <f t="shared" si="754"/>
        <v>291251.03999999998</v>
      </c>
      <c r="AN325" s="96">
        <f t="shared" si="745"/>
        <v>291251.03999999998</v>
      </c>
      <c r="AO325" s="96">
        <f t="shared" si="746"/>
        <v>0</v>
      </c>
      <c r="AP325" t="s">
        <v>33</v>
      </c>
      <c r="AQ325"/>
      <c r="AR325" s="18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</row>
    <row r="326" spans="1:80" s="39" customFormat="1" x14ac:dyDescent="0.25">
      <c r="A326" s="20">
        <v>1656</v>
      </c>
      <c r="B326" t="s">
        <v>263</v>
      </c>
      <c r="C326" t="s">
        <v>2</v>
      </c>
      <c r="D326" t="s">
        <v>369</v>
      </c>
      <c r="E326" t="s">
        <v>460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92">
        <f t="shared" si="748"/>
        <v>0</v>
      </c>
      <c r="O326" s="92">
        <f t="shared" si="749"/>
        <v>0</v>
      </c>
      <c r="P326" s="2">
        <v>0</v>
      </c>
      <c r="Q326" s="92">
        <f t="shared" si="750"/>
        <v>0</v>
      </c>
      <c r="R326" s="92">
        <f t="shared" si="751"/>
        <v>0</v>
      </c>
      <c r="S326" s="15">
        <v>0.1</v>
      </c>
      <c r="T326" s="2">
        <v>0</v>
      </c>
      <c r="U326" s="92">
        <f t="shared" si="752"/>
        <v>0</v>
      </c>
      <c r="V326" s="92">
        <f t="shared" si="753"/>
        <v>0</v>
      </c>
      <c r="W326" s="13">
        <v>0.3</v>
      </c>
      <c r="X326" s="13"/>
      <c r="Y326" s="13"/>
      <c r="Z326" s="97">
        <f t="shared" si="747"/>
        <v>0</v>
      </c>
      <c r="AA326" s="15">
        <v>0</v>
      </c>
      <c r="AB326" s="98">
        <f t="shared" si="738"/>
        <v>0</v>
      </c>
      <c r="AC326" s="97">
        <f t="shared" si="739"/>
        <v>0</v>
      </c>
      <c r="AD326" s="97">
        <f t="shared" si="740"/>
        <v>0</v>
      </c>
      <c r="AE326" s="2">
        <v>0</v>
      </c>
      <c r="AF326" s="97">
        <f t="shared" si="741"/>
        <v>0</v>
      </c>
      <c r="AG326" s="97">
        <f t="shared" si="742"/>
        <v>0</v>
      </c>
      <c r="AH326" s="2">
        <v>0</v>
      </c>
      <c r="AI326" s="2"/>
      <c r="AJ326" s="2"/>
      <c r="AK326" s="4">
        <v>0</v>
      </c>
      <c r="AL326" s="4"/>
      <c r="AM326" s="4">
        <f t="shared" si="754"/>
        <v>0</v>
      </c>
      <c r="AN326" s="96">
        <f t="shared" si="745"/>
        <v>0</v>
      </c>
      <c r="AO326" s="96">
        <f t="shared" si="746"/>
        <v>0</v>
      </c>
      <c r="AP326" t="s">
        <v>442</v>
      </c>
      <c r="AQ326"/>
      <c r="AR326" s="18"/>
      <c r="AS326" s="4"/>
      <c r="AT326" s="4"/>
      <c r="AU326" s="4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</row>
    <row r="327" spans="1:80" s="32" customFormat="1" x14ac:dyDescent="0.25">
      <c r="A327" s="20">
        <v>1658</v>
      </c>
      <c r="B327" t="s">
        <v>263</v>
      </c>
      <c r="C327" t="s">
        <v>9</v>
      </c>
      <c r="D327" t="s">
        <v>27</v>
      </c>
      <c r="E327" t="s">
        <v>461</v>
      </c>
      <c r="F327" s="2">
        <v>447721000</v>
      </c>
      <c r="G327" s="2">
        <v>0</v>
      </c>
      <c r="H327" s="2">
        <v>447721000</v>
      </c>
      <c r="I327" s="2">
        <v>1442076</v>
      </c>
      <c r="J327" s="2">
        <v>0</v>
      </c>
      <c r="K327" s="2">
        <v>1442076</v>
      </c>
      <c r="L327" s="2">
        <v>1262987.6000000001</v>
      </c>
      <c r="M327" s="2">
        <v>0</v>
      </c>
      <c r="N327" s="92">
        <f t="shared" si="748"/>
        <v>0</v>
      </c>
      <c r="O327" s="92">
        <f t="shared" si="749"/>
        <v>0</v>
      </c>
      <c r="P327" s="2">
        <v>1262987.6000000001</v>
      </c>
      <c r="Q327" s="92">
        <f t="shared" si="750"/>
        <v>1262987.6000000001</v>
      </c>
      <c r="R327" s="92">
        <f t="shared" si="751"/>
        <v>0</v>
      </c>
      <c r="S327" s="15">
        <v>0.1</v>
      </c>
      <c r="T327" s="2">
        <v>0</v>
      </c>
      <c r="U327" s="92">
        <f t="shared" si="752"/>
        <v>0</v>
      </c>
      <c r="V327" s="92">
        <f t="shared" si="753"/>
        <v>0</v>
      </c>
      <c r="W327" s="13">
        <v>0.3</v>
      </c>
      <c r="X327" s="13"/>
      <c r="Y327" s="13"/>
      <c r="Z327" s="97">
        <f t="shared" si="747"/>
        <v>378896.28</v>
      </c>
      <c r="AA327" s="15">
        <v>0</v>
      </c>
      <c r="AB327" s="98">
        <f t="shared" si="738"/>
        <v>0</v>
      </c>
      <c r="AC327" s="97">
        <f t="shared" si="739"/>
        <v>0</v>
      </c>
      <c r="AD327" s="97">
        <f t="shared" si="740"/>
        <v>0</v>
      </c>
      <c r="AE327" s="2">
        <v>378896.28</v>
      </c>
      <c r="AF327" s="97">
        <f t="shared" si="741"/>
        <v>378896.28</v>
      </c>
      <c r="AG327" s="97">
        <f t="shared" si="742"/>
        <v>0</v>
      </c>
      <c r="AH327" s="2">
        <v>0</v>
      </c>
      <c r="AI327" s="2"/>
      <c r="AJ327" s="2"/>
      <c r="AK327" s="4">
        <v>378896.28</v>
      </c>
      <c r="AL327" s="4"/>
      <c r="AM327" s="4">
        <f t="shared" si="754"/>
        <v>378896.28</v>
      </c>
      <c r="AN327" s="96">
        <f t="shared" si="745"/>
        <v>378896.28</v>
      </c>
      <c r="AO327" s="96">
        <f t="shared" si="746"/>
        <v>0</v>
      </c>
      <c r="AP327" t="s">
        <v>28</v>
      </c>
      <c r="AR327" s="49"/>
      <c r="AS327" s="33"/>
      <c r="AT327" s="33"/>
      <c r="AU327" s="33"/>
    </row>
    <row r="328" spans="1:80" x14ac:dyDescent="0.25">
      <c r="A328" s="20">
        <v>1659</v>
      </c>
      <c r="B328" t="s">
        <v>263</v>
      </c>
      <c r="C328" t="s">
        <v>2</v>
      </c>
      <c r="D328" t="s">
        <v>284</v>
      </c>
      <c r="E328" t="s">
        <v>462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92">
        <f t="shared" si="748"/>
        <v>0</v>
      </c>
      <c r="O328" s="92">
        <f t="shared" si="749"/>
        <v>0</v>
      </c>
      <c r="P328" s="2">
        <v>0</v>
      </c>
      <c r="Q328" s="92">
        <f t="shared" si="750"/>
        <v>0</v>
      </c>
      <c r="R328" s="92">
        <f t="shared" si="751"/>
        <v>0</v>
      </c>
      <c r="S328" s="15">
        <v>0.1</v>
      </c>
      <c r="T328" s="2">
        <v>0</v>
      </c>
      <c r="U328" s="92">
        <f t="shared" si="752"/>
        <v>0</v>
      </c>
      <c r="V328" s="92">
        <f t="shared" si="753"/>
        <v>0</v>
      </c>
      <c r="W328" s="13">
        <v>0.3</v>
      </c>
      <c r="X328" s="13"/>
      <c r="Y328" s="13"/>
      <c r="Z328" s="97">
        <f t="shared" si="747"/>
        <v>0</v>
      </c>
      <c r="AA328" s="15">
        <v>0</v>
      </c>
      <c r="AB328" s="98">
        <f t="shared" si="738"/>
        <v>0</v>
      </c>
      <c r="AC328" s="97">
        <f t="shared" si="739"/>
        <v>0</v>
      </c>
      <c r="AD328" s="97">
        <f t="shared" si="740"/>
        <v>0</v>
      </c>
      <c r="AE328" s="2">
        <v>0</v>
      </c>
      <c r="AF328" s="97">
        <f t="shared" si="741"/>
        <v>0</v>
      </c>
      <c r="AG328" s="97">
        <f t="shared" si="742"/>
        <v>0</v>
      </c>
      <c r="AH328" s="2">
        <v>0</v>
      </c>
      <c r="AI328" s="2"/>
      <c r="AJ328" s="2"/>
      <c r="AK328" s="4">
        <v>0</v>
      </c>
      <c r="AM328" s="4">
        <f t="shared" si="754"/>
        <v>0</v>
      </c>
      <c r="AN328" s="96">
        <f t="shared" si="745"/>
        <v>0</v>
      </c>
      <c r="AO328" s="96">
        <f t="shared" si="746"/>
        <v>0</v>
      </c>
      <c r="AP328" t="s">
        <v>192</v>
      </c>
      <c r="AQ328"/>
      <c r="AR328" s="18"/>
      <c r="AV328"/>
      <c r="AW328"/>
    </row>
    <row r="329" spans="1:80" x14ac:dyDescent="0.25">
      <c r="A329" s="20">
        <v>1660</v>
      </c>
      <c r="B329" t="s">
        <v>263</v>
      </c>
      <c r="C329" t="s">
        <v>2</v>
      </c>
      <c r="D329" t="s">
        <v>538</v>
      </c>
      <c r="E329" t="s">
        <v>463</v>
      </c>
      <c r="F329" s="2">
        <v>596574200</v>
      </c>
      <c r="G329" s="2">
        <v>0</v>
      </c>
      <c r="H329" s="2">
        <v>596574200</v>
      </c>
      <c r="I329" s="2">
        <v>2006520</v>
      </c>
      <c r="J329" s="2">
        <v>0</v>
      </c>
      <c r="K329" s="2">
        <v>2006520</v>
      </c>
      <c r="L329" s="2">
        <v>1767890.32</v>
      </c>
      <c r="M329" s="2">
        <v>0</v>
      </c>
      <c r="N329" s="92">
        <f t="shared" si="748"/>
        <v>0</v>
      </c>
      <c r="O329" s="92">
        <f t="shared" si="749"/>
        <v>0</v>
      </c>
      <c r="P329" s="2">
        <v>1767890.32</v>
      </c>
      <c r="Q329" s="92">
        <f t="shared" si="750"/>
        <v>1767890.32</v>
      </c>
      <c r="R329" s="92">
        <f t="shared" si="751"/>
        <v>0</v>
      </c>
      <c r="S329" s="15">
        <v>0.1</v>
      </c>
      <c r="T329" s="2">
        <v>0</v>
      </c>
      <c r="U329" s="92">
        <f t="shared" si="752"/>
        <v>0</v>
      </c>
      <c r="V329" s="92">
        <f t="shared" si="753"/>
        <v>0</v>
      </c>
      <c r="W329" s="13">
        <v>0.3</v>
      </c>
      <c r="X329" s="13"/>
      <c r="Y329" s="13"/>
      <c r="Z329" s="97">
        <f t="shared" si="747"/>
        <v>530367.09600000002</v>
      </c>
      <c r="AA329" s="15">
        <v>0</v>
      </c>
      <c r="AB329" s="98">
        <f t="shared" si="738"/>
        <v>0</v>
      </c>
      <c r="AC329" s="97">
        <f t="shared" si="739"/>
        <v>0</v>
      </c>
      <c r="AD329" s="97">
        <f t="shared" si="740"/>
        <v>0</v>
      </c>
      <c r="AE329" s="2">
        <v>530367.09600000002</v>
      </c>
      <c r="AF329" s="97">
        <f t="shared" si="741"/>
        <v>530367.09600000002</v>
      </c>
      <c r="AG329" s="97">
        <f t="shared" si="742"/>
        <v>0</v>
      </c>
      <c r="AH329" s="2">
        <v>0</v>
      </c>
      <c r="AI329" s="2"/>
      <c r="AJ329" s="2"/>
      <c r="AK329" s="4">
        <v>530367.09600000002</v>
      </c>
      <c r="AM329" s="4">
        <f t="shared" si="754"/>
        <v>530367.09600000002</v>
      </c>
      <c r="AN329" s="96">
        <f t="shared" si="745"/>
        <v>530367.09600000002</v>
      </c>
      <c r="AO329" s="96">
        <f t="shared" si="746"/>
        <v>0</v>
      </c>
      <c r="AP329" t="s">
        <v>179</v>
      </c>
      <c r="AQ329"/>
      <c r="AR329" s="18"/>
      <c r="AV329"/>
      <c r="AW329"/>
    </row>
    <row r="330" spans="1:80" x14ac:dyDescent="0.25">
      <c r="A330" s="20">
        <v>1661</v>
      </c>
      <c r="B330" t="s">
        <v>263</v>
      </c>
      <c r="C330" t="s">
        <v>2</v>
      </c>
      <c r="D330" t="s">
        <v>369</v>
      </c>
      <c r="E330" t="s">
        <v>464</v>
      </c>
      <c r="F330" s="2">
        <v>232680000</v>
      </c>
      <c r="G330" s="2">
        <v>0</v>
      </c>
      <c r="H330" s="2">
        <v>232680000</v>
      </c>
      <c r="I330" s="2">
        <v>709665</v>
      </c>
      <c r="J330" s="2">
        <v>0</v>
      </c>
      <c r="K330" s="2">
        <v>709665</v>
      </c>
      <c r="L330" s="2">
        <v>616593</v>
      </c>
      <c r="M330" s="2">
        <v>0</v>
      </c>
      <c r="N330" s="92">
        <f t="shared" si="748"/>
        <v>0</v>
      </c>
      <c r="O330" s="92">
        <f t="shared" si="749"/>
        <v>0</v>
      </c>
      <c r="P330" s="2">
        <v>616593</v>
      </c>
      <c r="Q330" s="92">
        <f t="shared" si="750"/>
        <v>616593</v>
      </c>
      <c r="R330" s="92">
        <f t="shared" si="751"/>
        <v>0</v>
      </c>
      <c r="S330" s="15">
        <v>0.1</v>
      </c>
      <c r="T330" s="2">
        <v>0</v>
      </c>
      <c r="U330" s="92">
        <f t="shared" si="752"/>
        <v>0</v>
      </c>
      <c r="V330" s="92">
        <f t="shared" si="753"/>
        <v>0</v>
      </c>
      <c r="W330" s="13">
        <v>0.3</v>
      </c>
      <c r="X330" s="13"/>
      <c r="Y330" s="13"/>
      <c r="Z330" s="97">
        <f t="shared" si="747"/>
        <v>184977.9</v>
      </c>
      <c r="AA330" s="15">
        <v>0</v>
      </c>
      <c r="AB330" s="98">
        <f t="shared" si="738"/>
        <v>0</v>
      </c>
      <c r="AC330" s="97">
        <f t="shared" si="739"/>
        <v>0</v>
      </c>
      <c r="AD330" s="97">
        <f t="shared" si="740"/>
        <v>0</v>
      </c>
      <c r="AE330" s="2">
        <v>184977.9</v>
      </c>
      <c r="AF330" s="97">
        <f t="shared" si="741"/>
        <v>184977.9</v>
      </c>
      <c r="AG330" s="97">
        <f t="shared" si="742"/>
        <v>0</v>
      </c>
      <c r="AH330" s="2">
        <v>0</v>
      </c>
      <c r="AI330" s="2"/>
      <c r="AJ330" s="2"/>
      <c r="AK330" s="4">
        <v>184977.9</v>
      </c>
      <c r="AM330" s="4">
        <f t="shared" si="754"/>
        <v>184977.9</v>
      </c>
      <c r="AN330" s="96">
        <f t="shared" si="745"/>
        <v>184977.9</v>
      </c>
      <c r="AO330" s="96">
        <f t="shared" si="746"/>
        <v>0</v>
      </c>
      <c r="AP330" t="s">
        <v>412</v>
      </c>
      <c r="AQ330"/>
      <c r="AR330" s="18"/>
      <c r="AV330"/>
      <c r="AW330" s="42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</row>
    <row r="331" spans="1:80" x14ac:dyDescent="0.25">
      <c r="A331" s="20">
        <v>1662</v>
      </c>
      <c r="B331" t="s">
        <v>263</v>
      </c>
      <c r="C331" t="s">
        <v>9</v>
      </c>
      <c r="D331" t="s">
        <v>367</v>
      </c>
      <c r="E331" t="s">
        <v>465</v>
      </c>
      <c r="F331" s="2">
        <v>8576567000</v>
      </c>
      <c r="G331" s="2">
        <v>0</v>
      </c>
      <c r="H331" s="2">
        <v>8576567000</v>
      </c>
      <c r="I331" s="2">
        <v>23038611</v>
      </c>
      <c r="J331" s="2">
        <v>0</v>
      </c>
      <c r="K331" s="2">
        <v>23038611</v>
      </c>
      <c r="L331" s="2">
        <v>19607984.199999999</v>
      </c>
      <c r="M331" s="2">
        <v>0</v>
      </c>
      <c r="N331" s="92">
        <f t="shared" si="748"/>
        <v>0</v>
      </c>
      <c r="O331" s="92">
        <f t="shared" si="749"/>
        <v>0</v>
      </c>
      <c r="P331" s="2">
        <v>19607984.199999999</v>
      </c>
      <c r="Q331" s="92">
        <f t="shared" si="750"/>
        <v>19607984.199999999</v>
      </c>
      <c r="R331" s="92">
        <f t="shared" si="751"/>
        <v>0</v>
      </c>
      <c r="S331" s="15">
        <v>0.1</v>
      </c>
      <c r="T331" s="2">
        <v>0</v>
      </c>
      <c r="U331" s="92">
        <f t="shared" si="752"/>
        <v>0</v>
      </c>
      <c r="V331" s="92">
        <f t="shared" si="753"/>
        <v>0</v>
      </c>
      <c r="W331" s="13">
        <v>0.3</v>
      </c>
      <c r="X331" s="13"/>
      <c r="Y331" s="13"/>
      <c r="Z331" s="97">
        <f t="shared" si="747"/>
        <v>5882395.2599999998</v>
      </c>
      <c r="AA331" s="15">
        <v>0</v>
      </c>
      <c r="AB331" s="98">
        <f t="shared" si="738"/>
        <v>0</v>
      </c>
      <c r="AC331" s="97">
        <f t="shared" si="739"/>
        <v>0</v>
      </c>
      <c r="AD331" s="97">
        <f t="shared" si="740"/>
        <v>0</v>
      </c>
      <c r="AE331" s="2">
        <v>5882395.2599999998</v>
      </c>
      <c r="AF331" s="97">
        <f t="shared" si="741"/>
        <v>5882395.2599999998</v>
      </c>
      <c r="AG331" s="97">
        <f t="shared" si="742"/>
        <v>0</v>
      </c>
      <c r="AH331" s="2">
        <v>0</v>
      </c>
      <c r="AI331" s="2"/>
      <c r="AJ331" s="2"/>
      <c r="AK331" s="4">
        <v>5882395.2599999998</v>
      </c>
      <c r="AM331" s="4">
        <f t="shared" si="754"/>
        <v>5882395.2599999998</v>
      </c>
      <c r="AN331" s="96">
        <f t="shared" si="745"/>
        <v>5882395.2599999998</v>
      </c>
      <c r="AO331" s="96">
        <f t="shared" si="746"/>
        <v>0</v>
      </c>
      <c r="AP331" t="s">
        <v>35</v>
      </c>
      <c r="AQ331"/>
      <c r="AR331" s="18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</row>
    <row r="332" spans="1:80" s="40" customFormat="1" x14ac:dyDescent="0.25">
      <c r="A332" s="20">
        <v>1663</v>
      </c>
      <c r="B332" t="s">
        <v>263</v>
      </c>
      <c r="C332" t="s">
        <v>2</v>
      </c>
      <c r="D332" t="s">
        <v>283</v>
      </c>
      <c r="E332" t="s">
        <v>466</v>
      </c>
      <c r="F332" s="2">
        <v>14492895000</v>
      </c>
      <c r="G332" s="2">
        <v>181370000</v>
      </c>
      <c r="H332" s="2">
        <v>14311525000</v>
      </c>
      <c r="I332" s="2">
        <v>37580776</v>
      </c>
      <c r="J332" s="2">
        <v>567231</v>
      </c>
      <c r="K332" s="2">
        <v>37013545</v>
      </c>
      <c r="L332" s="2">
        <v>31783618</v>
      </c>
      <c r="M332" s="2">
        <v>494683</v>
      </c>
      <c r="N332" s="92">
        <f t="shared" si="748"/>
        <v>494683</v>
      </c>
      <c r="O332" s="92">
        <f t="shared" si="749"/>
        <v>0</v>
      </c>
      <c r="P332" s="2">
        <v>31288935</v>
      </c>
      <c r="Q332" s="92">
        <f t="shared" si="750"/>
        <v>31288935</v>
      </c>
      <c r="R332" s="92">
        <f t="shared" si="751"/>
        <v>0</v>
      </c>
      <c r="S332" s="15">
        <v>0.1</v>
      </c>
      <c r="T332" s="2">
        <v>49468.3</v>
      </c>
      <c r="U332" s="92">
        <f t="shared" si="752"/>
        <v>49468.3</v>
      </c>
      <c r="V332" s="92">
        <f t="shared" si="753"/>
        <v>0</v>
      </c>
      <c r="W332" s="13">
        <v>0.3</v>
      </c>
      <c r="X332" s="13"/>
      <c r="Y332" s="13"/>
      <c r="Z332" s="97">
        <f t="shared" si="747"/>
        <v>9386680.5</v>
      </c>
      <c r="AA332" s="15">
        <v>0</v>
      </c>
      <c r="AB332" s="98">
        <f t="shared" si="738"/>
        <v>0</v>
      </c>
      <c r="AC332" s="97">
        <f t="shared" si="739"/>
        <v>0</v>
      </c>
      <c r="AD332" s="97">
        <f t="shared" si="740"/>
        <v>0</v>
      </c>
      <c r="AE332" s="2">
        <v>9386680.5</v>
      </c>
      <c r="AF332" s="97">
        <f t="shared" si="741"/>
        <v>9386680.5</v>
      </c>
      <c r="AG332" s="97">
        <f t="shared" si="742"/>
        <v>0</v>
      </c>
      <c r="AH332" s="2">
        <v>0</v>
      </c>
      <c r="AI332" s="2"/>
      <c r="AJ332" s="2"/>
      <c r="AK332" s="4">
        <v>9436148.8000000007</v>
      </c>
      <c r="AL332" s="4"/>
      <c r="AM332" s="4">
        <f t="shared" si="754"/>
        <v>9436148.8000000007</v>
      </c>
      <c r="AN332" s="96">
        <f t="shared" si="745"/>
        <v>9436148.8000000007</v>
      </c>
      <c r="AO332" s="96">
        <f t="shared" si="746"/>
        <v>0</v>
      </c>
      <c r="AP332" t="s">
        <v>95</v>
      </c>
      <c r="AQ332"/>
      <c r="AR332" s="18"/>
      <c r="AS332" s="4"/>
      <c r="AT332" s="4"/>
      <c r="AU332" s="4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</row>
    <row r="333" spans="1:80" x14ac:dyDescent="0.25">
      <c r="A333" s="20">
        <v>1664</v>
      </c>
      <c r="B333" t="s">
        <v>263</v>
      </c>
      <c r="C333" t="s">
        <v>2</v>
      </c>
      <c r="D333" t="s">
        <v>8</v>
      </c>
      <c r="E333" t="s">
        <v>467</v>
      </c>
      <c r="F333" s="2">
        <v>3430968000</v>
      </c>
      <c r="G333" s="2">
        <v>3235062000</v>
      </c>
      <c r="H333" s="2">
        <v>195906000</v>
      </c>
      <c r="I333" s="2">
        <v>9579339</v>
      </c>
      <c r="J333" s="2">
        <v>8893667</v>
      </c>
      <c r="K333" s="2">
        <v>685672</v>
      </c>
      <c r="L333" s="2">
        <v>8206951.7999999998</v>
      </c>
      <c r="M333" s="2">
        <v>7599642.2000000002</v>
      </c>
      <c r="N333" s="92">
        <f t="shared" si="748"/>
        <v>7599642.2000000002</v>
      </c>
      <c r="O333" s="92">
        <f t="shared" si="749"/>
        <v>0</v>
      </c>
      <c r="P333" s="2">
        <v>607309.6</v>
      </c>
      <c r="Q333" s="92">
        <f t="shared" si="750"/>
        <v>607309.6</v>
      </c>
      <c r="R333" s="92">
        <f t="shared" si="751"/>
        <v>0</v>
      </c>
      <c r="S333" s="15">
        <v>0.1</v>
      </c>
      <c r="T333" s="2">
        <v>759964.22</v>
      </c>
      <c r="U333" s="92">
        <f t="shared" si="752"/>
        <v>759964.22000000009</v>
      </c>
      <c r="V333" s="92">
        <f t="shared" si="753"/>
        <v>0</v>
      </c>
      <c r="W333" s="13">
        <v>0.3</v>
      </c>
      <c r="X333" s="13"/>
      <c r="Y333" s="13"/>
      <c r="Z333" s="97">
        <f t="shared" si="747"/>
        <v>182192.87999999998</v>
      </c>
      <c r="AA333" s="15">
        <v>0</v>
      </c>
      <c r="AB333" s="98">
        <f t="shared" si="738"/>
        <v>0</v>
      </c>
      <c r="AC333" s="97">
        <f t="shared" si="739"/>
        <v>0</v>
      </c>
      <c r="AD333" s="97">
        <f t="shared" si="740"/>
        <v>0</v>
      </c>
      <c r="AE333" s="2">
        <v>182192.88</v>
      </c>
      <c r="AF333" s="97">
        <f t="shared" si="741"/>
        <v>182192.87999999998</v>
      </c>
      <c r="AG333" s="97">
        <f t="shared" si="742"/>
        <v>0</v>
      </c>
      <c r="AH333" s="2">
        <v>0</v>
      </c>
      <c r="AI333" s="2"/>
      <c r="AJ333" s="2"/>
      <c r="AK333" s="4">
        <v>942157.1</v>
      </c>
      <c r="AM333" s="4">
        <f t="shared" si="754"/>
        <v>942157.1</v>
      </c>
      <c r="AN333" s="96">
        <f t="shared" si="745"/>
        <v>942157.10000000009</v>
      </c>
      <c r="AO333" s="96">
        <f t="shared" si="746"/>
        <v>0</v>
      </c>
      <c r="AP333" t="s">
        <v>33</v>
      </c>
      <c r="AQ333"/>
      <c r="AR333" s="18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</row>
    <row r="334" spans="1:80" s="35" customFormat="1" x14ac:dyDescent="0.25">
      <c r="A334" s="20">
        <v>1665</v>
      </c>
      <c r="B334" t="s">
        <v>263</v>
      </c>
      <c r="C334" t="s">
        <v>2</v>
      </c>
      <c r="D334" t="s">
        <v>8</v>
      </c>
      <c r="E334" t="s">
        <v>468</v>
      </c>
      <c r="F334" s="2">
        <v>26253052000</v>
      </c>
      <c r="G334" s="2">
        <v>0</v>
      </c>
      <c r="H334" s="2">
        <v>26253052000</v>
      </c>
      <c r="I334" s="2">
        <v>39379601</v>
      </c>
      <c r="J334" s="2">
        <v>0</v>
      </c>
      <c r="K334" s="2">
        <v>39379601</v>
      </c>
      <c r="L334" s="2">
        <v>28878380.199999999</v>
      </c>
      <c r="M334" s="2">
        <v>0</v>
      </c>
      <c r="N334" s="92">
        <f t="shared" si="748"/>
        <v>0</v>
      </c>
      <c r="O334" s="92">
        <f t="shared" si="749"/>
        <v>0</v>
      </c>
      <c r="P334" s="2">
        <v>28878380.199999999</v>
      </c>
      <c r="Q334" s="92">
        <f t="shared" si="750"/>
        <v>28878380.199999999</v>
      </c>
      <c r="R334" s="92">
        <f t="shared" si="751"/>
        <v>0</v>
      </c>
      <c r="S334" s="15">
        <v>0.1</v>
      </c>
      <c r="T334" s="2">
        <v>0</v>
      </c>
      <c r="U334" s="92">
        <f t="shared" si="752"/>
        <v>0</v>
      </c>
      <c r="V334" s="92">
        <f t="shared" si="753"/>
        <v>0</v>
      </c>
      <c r="W334" s="13">
        <v>0.3</v>
      </c>
      <c r="X334" s="13"/>
      <c r="Y334" s="13"/>
      <c r="Z334" s="97">
        <f t="shared" si="747"/>
        <v>8663514.0599999987</v>
      </c>
      <c r="AA334" s="15">
        <v>0</v>
      </c>
      <c r="AB334" s="98">
        <f t="shared" si="738"/>
        <v>0</v>
      </c>
      <c r="AC334" s="97">
        <f t="shared" si="739"/>
        <v>0</v>
      </c>
      <c r="AD334" s="97">
        <f t="shared" si="740"/>
        <v>0</v>
      </c>
      <c r="AE334" s="2">
        <v>8663514.0600000005</v>
      </c>
      <c r="AF334" s="97">
        <f t="shared" si="741"/>
        <v>8663514.0599999987</v>
      </c>
      <c r="AG334" s="97">
        <f t="shared" si="742"/>
        <v>0</v>
      </c>
      <c r="AH334" s="2">
        <v>0</v>
      </c>
      <c r="AI334" s="2"/>
      <c r="AJ334" s="2"/>
      <c r="AK334" s="4">
        <v>8663514.0600000005</v>
      </c>
      <c r="AL334" s="4"/>
      <c r="AM334" s="4">
        <f t="shared" si="754"/>
        <v>8663514.0600000005</v>
      </c>
      <c r="AN334" s="96">
        <f t="shared" si="745"/>
        <v>8663514.0599999987</v>
      </c>
      <c r="AO334" s="96">
        <f t="shared" si="746"/>
        <v>0</v>
      </c>
      <c r="AP334" t="s">
        <v>33</v>
      </c>
      <c r="AQ334"/>
      <c r="AR334" s="18"/>
      <c r="AS334" s="4"/>
      <c r="AT334" s="4"/>
      <c r="AU334" s="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</row>
    <row r="335" spans="1:80" x14ac:dyDescent="0.25">
      <c r="A335" s="20">
        <v>1666</v>
      </c>
      <c r="B335" t="s">
        <v>263</v>
      </c>
      <c r="C335" t="s">
        <v>2</v>
      </c>
      <c r="D335" t="s">
        <v>200</v>
      </c>
      <c r="E335" t="s">
        <v>469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92">
        <f t="shared" si="748"/>
        <v>0</v>
      </c>
      <c r="O335" s="92">
        <f t="shared" si="749"/>
        <v>0</v>
      </c>
      <c r="P335" s="2">
        <v>0</v>
      </c>
      <c r="Q335" s="92">
        <f t="shared" si="750"/>
        <v>0</v>
      </c>
      <c r="R335" s="92">
        <f t="shared" si="751"/>
        <v>0</v>
      </c>
      <c r="S335" s="15">
        <v>0.1</v>
      </c>
      <c r="T335" s="2">
        <v>0</v>
      </c>
      <c r="U335" s="92">
        <f t="shared" si="752"/>
        <v>0</v>
      </c>
      <c r="V335" s="92">
        <f t="shared" si="753"/>
        <v>0</v>
      </c>
      <c r="W335" s="13">
        <v>0.3</v>
      </c>
      <c r="X335" s="13"/>
      <c r="Y335" s="13"/>
      <c r="Z335" s="97">
        <f t="shared" si="747"/>
        <v>0</v>
      </c>
      <c r="AA335" s="15">
        <v>0</v>
      </c>
      <c r="AB335" s="98">
        <f t="shared" si="738"/>
        <v>0</v>
      </c>
      <c r="AC335" s="97">
        <f t="shared" si="739"/>
        <v>0</v>
      </c>
      <c r="AD335" s="97">
        <f t="shared" si="740"/>
        <v>0</v>
      </c>
      <c r="AE335" s="2">
        <v>0</v>
      </c>
      <c r="AF335" s="97">
        <f t="shared" si="741"/>
        <v>0</v>
      </c>
      <c r="AG335" s="97">
        <f t="shared" si="742"/>
        <v>0</v>
      </c>
      <c r="AH335" s="2">
        <v>0</v>
      </c>
      <c r="AI335" s="2"/>
      <c r="AJ335" s="2"/>
      <c r="AK335" s="4">
        <v>0</v>
      </c>
      <c r="AM335" s="4">
        <f t="shared" si="754"/>
        <v>0</v>
      </c>
      <c r="AN335" s="96">
        <f t="shared" si="745"/>
        <v>0</v>
      </c>
      <c r="AO335" s="96">
        <f t="shared" si="746"/>
        <v>0</v>
      </c>
      <c r="AP335" t="s">
        <v>241</v>
      </c>
      <c r="AQ335"/>
      <c r="AR335" s="18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</row>
    <row r="336" spans="1:80" s="32" customFormat="1" x14ac:dyDescent="0.25">
      <c r="A336" s="20">
        <v>1667</v>
      </c>
      <c r="B336" t="s">
        <v>263</v>
      </c>
      <c r="C336" t="s">
        <v>2</v>
      </c>
      <c r="D336" t="s">
        <v>4</v>
      </c>
      <c r="E336" t="s">
        <v>470</v>
      </c>
      <c r="F336" s="2">
        <v>19446151000</v>
      </c>
      <c r="G336" s="2">
        <v>0</v>
      </c>
      <c r="H336" s="2">
        <v>19446151000</v>
      </c>
      <c r="I336" s="2">
        <v>34554360</v>
      </c>
      <c r="J336" s="2">
        <v>0</v>
      </c>
      <c r="K336" s="2">
        <v>34554360</v>
      </c>
      <c r="L336" s="2">
        <v>26775899.600000001</v>
      </c>
      <c r="M336" s="2">
        <v>0</v>
      </c>
      <c r="N336" s="92">
        <f t="shared" si="748"/>
        <v>0</v>
      </c>
      <c r="O336" s="92">
        <f t="shared" si="749"/>
        <v>0</v>
      </c>
      <c r="P336" s="2">
        <v>26775899.600000001</v>
      </c>
      <c r="Q336" s="92">
        <f t="shared" si="750"/>
        <v>26775899.600000001</v>
      </c>
      <c r="R336" s="92">
        <f t="shared" si="751"/>
        <v>0</v>
      </c>
      <c r="S336" s="15">
        <v>0.1</v>
      </c>
      <c r="T336" s="2">
        <v>0</v>
      </c>
      <c r="U336" s="92">
        <f t="shared" si="752"/>
        <v>0</v>
      </c>
      <c r="V336" s="92">
        <f t="shared" si="753"/>
        <v>0</v>
      </c>
      <c r="W336" s="13">
        <v>0.3</v>
      </c>
      <c r="X336" s="13"/>
      <c r="Y336" s="13"/>
      <c r="Z336" s="97">
        <f t="shared" si="747"/>
        <v>8032769.8799999999</v>
      </c>
      <c r="AA336" s="15">
        <v>0</v>
      </c>
      <c r="AB336" s="98">
        <f t="shared" si="738"/>
        <v>0</v>
      </c>
      <c r="AC336" s="97">
        <f t="shared" si="739"/>
        <v>0</v>
      </c>
      <c r="AD336" s="97">
        <f t="shared" si="740"/>
        <v>0</v>
      </c>
      <c r="AE336" s="2">
        <v>8032769.8799999999</v>
      </c>
      <c r="AF336" s="97">
        <f t="shared" si="741"/>
        <v>8032769.8799999999</v>
      </c>
      <c r="AG336" s="97">
        <f t="shared" si="742"/>
        <v>0</v>
      </c>
      <c r="AH336" s="2">
        <v>0</v>
      </c>
      <c r="AI336" s="2"/>
      <c r="AJ336" s="2"/>
      <c r="AK336" s="4">
        <v>8032769.8799999999</v>
      </c>
      <c r="AL336" s="4"/>
      <c r="AM336" s="4">
        <f t="shared" si="754"/>
        <v>8032769.8799999999</v>
      </c>
      <c r="AN336" s="96">
        <f t="shared" si="745"/>
        <v>8032769.8799999999</v>
      </c>
      <c r="AO336" s="96">
        <f t="shared" si="746"/>
        <v>0</v>
      </c>
      <c r="AP336" t="s">
        <v>250</v>
      </c>
      <c r="AQ336"/>
      <c r="AR336" s="18"/>
      <c r="AS336" s="4"/>
      <c r="AT336" s="4"/>
      <c r="AU336" s="4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</row>
    <row r="337" spans="1:80" x14ac:dyDescent="0.25">
      <c r="A337" s="20">
        <v>1670</v>
      </c>
      <c r="B337" t="s">
        <v>263</v>
      </c>
      <c r="C337" t="s">
        <v>2</v>
      </c>
      <c r="D337" t="s">
        <v>538</v>
      </c>
      <c r="E337" t="s">
        <v>471</v>
      </c>
      <c r="F337" s="2">
        <v>437532000</v>
      </c>
      <c r="G337" s="2">
        <v>13560000</v>
      </c>
      <c r="H337" s="2">
        <v>423972000</v>
      </c>
      <c r="I337" s="2">
        <v>1531365</v>
      </c>
      <c r="J337" s="2">
        <v>47460</v>
      </c>
      <c r="K337" s="2">
        <v>1483905</v>
      </c>
      <c r="L337" s="2">
        <v>1356352.2</v>
      </c>
      <c r="M337" s="2">
        <v>42036</v>
      </c>
      <c r="N337" s="92">
        <f t="shared" si="748"/>
        <v>42036</v>
      </c>
      <c r="O337" s="92">
        <f t="shared" si="749"/>
        <v>0</v>
      </c>
      <c r="P337" s="2">
        <v>1314316.2</v>
      </c>
      <c r="Q337" s="92">
        <f t="shared" si="750"/>
        <v>1314316.2</v>
      </c>
      <c r="R337" s="92">
        <f t="shared" si="751"/>
        <v>0</v>
      </c>
      <c r="S337" s="15">
        <v>0.1</v>
      </c>
      <c r="T337" s="2">
        <v>4203.6000000000004</v>
      </c>
      <c r="U337" s="92">
        <f t="shared" si="752"/>
        <v>4203.6000000000004</v>
      </c>
      <c r="V337" s="92">
        <f t="shared" si="753"/>
        <v>0</v>
      </c>
      <c r="W337" s="13">
        <v>0.3</v>
      </c>
      <c r="X337" s="13"/>
      <c r="Y337" s="13"/>
      <c r="Z337" s="97">
        <f t="shared" si="747"/>
        <v>394294.86</v>
      </c>
      <c r="AA337" s="15">
        <v>0</v>
      </c>
      <c r="AB337" s="98">
        <f t="shared" si="738"/>
        <v>0</v>
      </c>
      <c r="AC337" s="97">
        <f t="shared" si="739"/>
        <v>0</v>
      </c>
      <c r="AD337" s="97">
        <f t="shared" si="740"/>
        <v>0</v>
      </c>
      <c r="AE337" s="2">
        <v>394294.86</v>
      </c>
      <c r="AF337" s="97">
        <f t="shared" si="741"/>
        <v>394294.86</v>
      </c>
      <c r="AG337" s="97">
        <f t="shared" si="742"/>
        <v>0</v>
      </c>
      <c r="AH337" s="2">
        <v>0</v>
      </c>
      <c r="AI337" s="2"/>
      <c r="AJ337" s="2"/>
      <c r="AK337" s="4">
        <v>398498.46</v>
      </c>
      <c r="AM337" s="4">
        <f t="shared" si="754"/>
        <v>398498.46</v>
      </c>
      <c r="AN337" s="96">
        <f t="shared" si="745"/>
        <v>398498.45999999996</v>
      </c>
      <c r="AO337" s="96">
        <f t="shared" si="746"/>
        <v>0</v>
      </c>
      <c r="AP337" t="s">
        <v>179</v>
      </c>
      <c r="AQ337"/>
      <c r="AR337" s="18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</row>
    <row r="338" spans="1:80" x14ac:dyDescent="0.25">
      <c r="A338" s="20">
        <v>1672</v>
      </c>
      <c r="B338" t="s">
        <v>263</v>
      </c>
      <c r="C338" t="s">
        <v>2</v>
      </c>
      <c r="D338" t="s">
        <v>4</v>
      </c>
      <c r="E338" t="s">
        <v>472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92">
        <f t="shared" si="748"/>
        <v>0</v>
      </c>
      <c r="O338" s="92">
        <f t="shared" si="749"/>
        <v>0</v>
      </c>
      <c r="P338" s="2">
        <v>0</v>
      </c>
      <c r="Q338" s="92">
        <f t="shared" si="750"/>
        <v>0</v>
      </c>
      <c r="R338" s="92">
        <f t="shared" si="751"/>
        <v>0</v>
      </c>
      <c r="S338" s="15">
        <v>0.1</v>
      </c>
      <c r="T338" s="2">
        <v>0</v>
      </c>
      <c r="U338" s="92">
        <f t="shared" si="752"/>
        <v>0</v>
      </c>
      <c r="V338" s="92">
        <f t="shared" si="753"/>
        <v>0</v>
      </c>
      <c r="W338" s="13">
        <v>0.3</v>
      </c>
      <c r="X338" s="13"/>
      <c r="Y338" s="13"/>
      <c r="Z338" s="97">
        <f t="shared" si="747"/>
        <v>0</v>
      </c>
      <c r="AA338" s="15">
        <v>0</v>
      </c>
      <c r="AB338" s="98">
        <f t="shared" si="738"/>
        <v>0</v>
      </c>
      <c r="AC338" s="97">
        <f t="shared" si="739"/>
        <v>0</v>
      </c>
      <c r="AD338" s="97">
        <f t="shared" si="740"/>
        <v>0</v>
      </c>
      <c r="AE338" s="2">
        <v>0</v>
      </c>
      <c r="AF338" s="97">
        <f t="shared" si="741"/>
        <v>0</v>
      </c>
      <c r="AG338" s="97">
        <f t="shared" si="742"/>
        <v>0</v>
      </c>
      <c r="AH338" s="2">
        <v>0</v>
      </c>
      <c r="AI338" s="2"/>
      <c r="AJ338" s="2"/>
      <c r="AK338" s="4">
        <v>0</v>
      </c>
      <c r="AM338" s="4">
        <f t="shared" si="754"/>
        <v>0</v>
      </c>
      <c r="AN338" s="96">
        <f t="shared" si="745"/>
        <v>0</v>
      </c>
      <c r="AO338" s="96">
        <f t="shared" si="746"/>
        <v>0</v>
      </c>
      <c r="AP338" t="s">
        <v>250</v>
      </c>
      <c r="AQ338"/>
      <c r="AR338" s="1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</row>
    <row r="339" spans="1:80" s="34" customFormat="1" x14ac:dyDescent="0.25">
      <c r="A339" s="70">
        <v>1673</v>
      </c>
      <c r="B339" s="34" t="s">
        <v>263</v>
      </c>
      <c r="C339" s="34" t="s">
        <v>2</v>
      </c>
      <c r="D339" s="34" t="s">
        <v>8</v>
      </c>
      <c r="E339" s="34" t="s">
        <v>473</v>
      </c>
      <c r="F339" s="71">
        <v>73778826000</v>
      </c>
      <c r="G339" s="71">
        <v>0</v>
      </c>
      <c r="H339" s="71">
        <v>73778826000</v>
      </c>
      <c r="I339" s="71">
        <v>111382105</v>
      </c>
      <c r="J339" s="71">
        <v>0</v>
      </c>
      <c r="K339" s="71">
        <v>111382105</v>
      </c>
      <c r="L339" s="71">
        <v>81870574.599999994</v>
      </c>
      <c r="M339" s="71">
        <v>0</v>
      </c>
      <c r="N339" s="92">
        <f t="shared" si="748"/>
        <v>0</v>
      </c>
      <c r="O339" s="92">
        <f t="shared" si="749"/>
        <v>0</v>
      </c>
      <c r="P339" s="71">
        <v>81870574.599999994</v>
      </c>
      <c r="Q339" s="92">
        <f t="shared" si="750"/>
        <v>81870574.599999994</v>
      </c>
      <c r="R339" s="92">
        <f t="shared" si="751"/>
        <v>0</v>
      </c>
      <c r="S339" s="72">
        <v>0.5</v>
      </c>
      <c r="T339" s="71">
        <v>0</v>
      </c>
      <c r="U339" s="92">
        <f t="shared" si="752"/>
        <v>0</v>
      </c>
      <c r="V339" s="92">
        <f t="shared" si="753"/>
        <v>0</v>
      </c>
      <c r="W339" s="73">
        <v>0.5</v>
      </c>
      <c r="X339" s="73"/>
      <c r="Y339" s="73"/>
      <c r="Z339" s="97">
        <v>0</v>
      </c>
      <c r="AA339" s="72">
        <v>0.5</v>
      </c>
      <c r="AB339" s="72">
        <v>0.5</v>
      </c>
      <c r="AC339" s="97">
        <f t="shared" si="739"/>
        <v>0</v>
      </c>
      <c r="AD339" s="97">
        <f>+AB339*Q339</f>
        <v>40935287.299999997</v>
      </c>
      <c r="AE339" s="71">
        <f>P339*W339</f>
        <v>40935287.299999997</v>
      </c>
      <c r="AF339" s="97">
        <f t="shared" si="741"/>
        <v>40935287.299999997</v>
      </c>
      <c r="AG339" s="97">
        <f t="shared" si="742"/>
        <v>0</v>
      </c>
      <c r="AH339" s="71">
        <v>0</v>
      </c>
      <c r="AI339" s="71"/>
      <c r="AJ339" s="71"/>
      <c r="AK339" s="75">
        <f>T339+AE339</f>
        <v>40935287.299999997</v>
      </c>
      <c r="AL339" s="75"/>
      <c r="AM339" s="75">
        <f t="shared" si="754"/>
        <v>40935287.299999997</v>
      </c>
      <c r="AN339" s="96">
        <f t="shared" si="745"/>
        <v>40935287.299999997</v>
      </c>
      <c r="AO339" s="96">
        <f t="shared" si="746"/>
        <v>0</v>
      </c>
      <c r="AP339" s="34" t="s">
        <v>14</v>
      </c>
      <c r="AR339" s="74"/>
      <c r="AS339" s="75"/>
      <c r="AT339" s="75"/>
      <c r="AU339" s="75"/>
    </row>
    <row r="340" spans="1:80" s="32" customFormat="1" x14ac:dyDescent="0.25">
      <c r="A340" s="20">
        <v>1674</v>
      </c>
      <c r="B340" t="s">
        <v>263</v>
      </c>
      <c r="C340" t="s">
        <v>2</v>
      </c>
      <c r="D340" t="s">
        <v>200</v>
      </c>
      <c r="E340" t="s">
        <v>474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92">
        <f t="shared" si="748"/>
        <v>0</v>
      </c>
      <c r="O340" s="92">
        <f t="shared" si="749"/>
        <v>0</v>
      </c>
      <c r="P340" s="2">
        <v>0</v>
      </c>
      <c r="Q340" s="92">
        <f t="shared" si="750"/>
        <v>0</v>
      </c>
      <c r="R340" s="92">
        <f t="shared" si="751"/>
        <v>0</v>
      </c>
      <c r="S340" s="15">
        <v>0.1</v>
      </c>
      <c r="T340" s="2">
        <v>0</v>
      </c>
      <c r="U340" s="92">
        <f t="shared" si="752"/>
        <v>0</v>
      </c>
      <c r="V340" s="92">
        <f t="shared" si="753"/>
        <v>0</v>
      </c>
      <c r="W340" s="13">
        <v>0.3</v>
      </c>
      <c r="X340" s="13"/>
      <c r="Y340" s="13"/>
      <c r="Z340" s="97">
        <f t="shared" si="747"/>
        <v>0</v>
      </c>
      <c r="AA340" s="15">
        <v>0</v>
      </c>
      <c r="AB340" s="98">
        <f t="shared" si="738"/>
        <v>0</v>
      </c>
      <c r="AC340" s="97">
        <f t="shared" si="739"/>
        <v>0</v>
      </c>
      <c r="AD340" s="97">
        <f t="shared" si="740"/>
        <v>0</v>
      </c>
      <c r="AE340" s="2">
        <v>0</v>
      </c>
      <c r="AF340" s="97">
        <f t="shared" si="741"/>
        <v>0</v>
      </c>
      <c r="AG340" s="97">
        <f t="shared" si="742"/>
        <v>0</v>
      </c>
      <c r="AH340" s="2">
        <v>0</v>
      </c>
      <c r="AI340" s="2"/>
      <c r="AJ340" s="2"/>
      <c r="AK340" s="4">
        <v>0</v>
      </c>
      <c r="AL340" s="4"/>
      <c r="AM340" s="4">
        <f t="shared" si="754"/>
        <v>0</v>
      </c>
      <c r="AN340" s="96">
        <f t="shared" si="745"/>
        <v>0</v>
      </c>
      <c r="AO340" s="96">
        <f t="shared" si="746"/>
        <v>0</v>
      </c>
      <c r="AP340" t="s">
        <v>241</v>
      </c>
      <c r="AR340" s="49"/>
      <c r="AS340" s="33"/>
      <c r="AT340" s="33"/>
      <c r="AU340" s="33"/>
    </row>
    <row r="341" spans="1:80" x14ac:dyDescent="0.25">
      <c r="A341" s="20">
        <v>1676</v>
      </c>
      <c r="B341" t="s">
        <v>263</v>
      </c>
      <c r="C341" t="s">
        <v>9</v>
      </c>
      <c r="D341" t="s">
        <v>15</v>
      </c>
      <c r="E341" t="s">
        <v>475</v>
      </c>
      <c r="F341" s="2">
        <v>5928804000</v>
      </c>
      <c r="G341" s="2">
        <v>0</v>
      </c>
      <c r="H341" s="2">
        <v>5928804000</v>
      </c>
      <c r="I341" s="2">
        <v>19090262</v>
      </c>
      <c r="J341" s="2">
        <v>0</v>
      </c>
      <c r="K341" s="2">
        <v>19090262</v>
      </c>
      <c r="L341" s="2">
        <v>16718740.4</v>
      </c>
      <c r="M341" s="2">
        <v>0</v>
      </c>
      <c r="N341" s="92">
        <f t="shared" si="748"/>
        <v>0</v>
      </c>
      <c r="O341" s="92">
        <f t="shared" si="749"/>
        <v>0</v>
      </c>
      <c r="P341" s="2">
        <v>16718740.4</v>
      </c>
      <c r="Q341" s="92">
        <f t="shared" si="750"/>
        <v>16718740.4</v>
      </c>
      <c r="R341" s="92">
        <f t="shared" si="751"/>
        <v>0</v>
      </c>
      <c r="S341" s="15">
        <v>0.1</v>
      </c>
      <c r="T341" s="2">
        <v>0</v>
      </c>
      <c r="U341" s="92">
        <f t="shared" si="752"/>
        <v>0</v>
      </c>
      <c r="V341" s="92">
        <f t="shared" si="753"/>
        <v>0</v>
      </c>
      <c r="W341" s="13">
        <v>0.3</v>
      </c>
      <c r="X341" s="13"/>
      <c r="Y341" s="13"/>
      <c r="Z341" s="97">
        <f t="shared" si="747"/>
        <v>5015622.12</v>
      </c>
      <c r="AA341" s="15">
        <v>0</v>
      </c>
      <c r="AB341" s="98">
        <f t="shared" si="738"/>
        <v>0</v>
      </c>
      <c r="AC341" s="97">
        <f t="shared" si="739"/>
        <v>0</v>
      </c>
      <c r="AD341" s="97">
        <f t="shared" si="740"/>
        <v>0</v>
      </c>
      <c r="AE341" s="2">
        <v>5015622.12</v>
      </c>
      <c r="AF341" s="97">
        <f t="shared" si="741"/>
        <v>5015622.12</v>
      </c>
      <c r="AG341" s="97">
        <f t="shared" si="742"/>
        <v>0</v>
      </c>
      <c r="AH341" s="2">
        <v>0</v>
      </c>
      <c r="AI341" s="2"/>
      <c r="AJ341" s="2"/>
      <c r="AK341" s="4">
        <v>5015622.12</v>
      </c>
      <c r="AM341" s="4">
        <f t="shared" si="754"/>
        <v>5015622.12</v>
      </c>
      <c r="AN341" s="96">
        <f t="shared" si="745"/>
        <v>5015622.12</v>
      </c>
      <c r="AO341" s="96">
        <f t="shared" si="746"/>
        <v>0</v>
      </c>
      <c r="AP341" t="s">
        <v>26</v>
      </c>
      <c r="AQ341"/>
      <c r="AR341" s="18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</row>
    <row r="342" spans="1:80" x14ac:dyDescent="0.25">
      <c r="A342" s="20">
        <v>1678</v>
      </c>
      <c r="B342" t="s">
        <v>263</v>
      </c>
      <c r="C342" t="s">
        <v>2</v>
      </c>
      <c r="D342" t="s">
        <v>200</v>
      </c>
      <c r="E342" t="s">
        <v>476</v>
      </c>
      <c r="F342" s="2">
        <v>1278456000</v>
      </c>
      <c r="G342" s="2">
        <v>0</v>
      </c>
      <c r="H342" s="2">
        <v>1278456000</v>
      </c>
      <c r="I342" s="2">
        <v>3630232</v>
      </c>
      <c r="J342" s="2">
        <v>0</v>
      </c>
      <c r="K342" s="2">
        <v>3630232</v>
      </c>
      <c r="L342" s="2">
        <v>3118849.6</v>
      </c>
      <c r="M342" s="2">
        <v>0</v>
      </c>
      <c r="N342" s="92">
        <f t="shared" si="748"/>
        <v>0</v>
      </c>
      <c r="O342" s="92">
        <f t="shared" si="749"/>
        <v>0</v>
      </c>
      <c r="P342" s="2">
        <v>3118849.6</v>
      </c>
      <c r="Q342" s="92">
        <f t="shared" si="750"/>
        <v>3118849.6</v>
      </c>
      <c r="R342" s="92">
        <f t="shared" si="751"/>
        <v>0</v>
      </c>
      <c r="S342" s="15">
        <v>0.1</v>
      </c>
      <c r="T342" s="2">
        <v>0</v>
      </c>
      <c r="U342" s="92">
        <f t="shared" si="752"/>
        <v>0</v>
      </c>
      <c r="V342" s="92">
        <f t="shared" si="753"/>
        <v>0</v>
      </c>
      <c r="W342" s="13">
        <v>0.3</v>
      </c>
      <c r="X342" s="13"/>
      <c r="Y342" s="13"/>
      <c r="Z342" s="97">
        <f t="shared" si="747"/>
        <v>935654.88</v>
      </c>
      <c r="AA342" s="15">
        <v>0</v>
      </c>
      <c r="AB342" s="98">
        <f t="shared" si="738"/>
        <v>0</v>
      </c>
      <c r="AC342" s="97">
        <f t="shared" si="739"/>
        <v>0</v>
      </c>
      <c r="AD342" s="97">
        <f t="shared" si="740"/>
        <v>0</v>
      </c>
      <c r="AE342" s="2">
        <v>935654.88</v>
      </c>
      <c r="AF342" s="97">
        <f t="shared" si="741"/>
        <v>935654.88</v>
      </c>
      <c r="AG342" s="97">
        <f t="shared" si="742"/>
        <v>0</v>
      </c>
      <c r="AH342" s="2">
        <v>0</v>
      </c>
      <c r="AI342" s="2"/>
      <c r="AJ342" s="2"/>
      <c r="AK342" s="4">
        <v>935654.88</v>
      </c>
      <c r="AM342" s="4">
        <f t="shared" si="754"/>
        <v>935654.88</v>
      </c>
      <c r="AN342" s="96">
        <f t="shared" si="745"/>
        <v>935654.88</v>
      </c>
      <c r="AO342" s="96">
        <f t="shared" si="746"/>
        <v>0</v>
      </c>
      <c r="AP342" t="s">
        <v>241</v>
      </c>
      <c r="AQ342"/>
      <c r="AR342" s="18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</row>
    <row r="343" spans="1:80" x14ac:dyDescent="0.25">
      <c r="A343" s="20">
        <v>1679</v>
      </c>
      <c r="B343" t="s">
        <v>263</v>
      </c>
      <c r="C343" t="s">
        <v>2</v>
      </c>
      <c r="D343" t="s">
        <v>200</v>
      </c>
      <c r="E343" t="s">
        <v>477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92">
        <f t="shared" si="748"/>
        <v>0</v>
      </c>
      <c r="O343" s="92">
        <f t="shared" si="749"/>
        <v>0</v>
      </c>
      <c r="P343" s="2">
        <v>0</v>
      </c>
      <c r="Q343" s="92">
        <f t="shared" si="750"/>
        <v>0</v>
      </c>
      <c r="R343" s="92">
        <f t="shared" si="751"/>
        <v>0</v>
      </c>
      <c r="S343" s="15">
        <v>0.1</v>
      </c>
      <c r="T343" s="2">
        <v>0</v>
      </c>
      <c r="U343" s="92">
        <f t="shared" si="752"/>
        <v>0</v>
      </c>
      <c r="V343" s="92">
        <f t="shared" si="753"/>
        <v>0</v>
      </c>
      <c r="W343" s="13">
        <v>0.3</v>
      </c>
      <c r="X343" s="13"/>
      <c r="Y343" s="13"/>
      <c r="Z343" s="97">
        <f t="shared" si="747"/>
        <v>0</v>
      </c>
      <c r="AA343" s="15">
        <v>0</v>
      </c>
      <c r="AB343" s="98">
        <f t="shared" si="738"/>
        <v>0</v>
      </c>
      <c r="AC343" s="97">
        <f t="shared" si="739"/>
        <v>0</v>
      </c>
      <c r="AD343" s="97">
        <f t="shared" si="740"/>
        <v>0</v>
      </c>
      <c r="AE343" s="2">
        <v>0</v>
      </c>
      <c r="AF343" s="97">
        <f t="shared" si="741"/>
        <v>0</v>
      </c>
      <c r="AG343" s="97">
        <f t="shared" si="742"/>
        <v>0</v>
      </c>
      <c r="AH343" s="2">
        <v>0</v>
      </c>
      <c r="AI343" s="2"/>
      <c r="AJ343" s="2"/>
      <c r="AK343" s="4">
        <v>0</v>
      </c>
      <c r="AM343" s="4">
        <f t="shared" si="754"/>
        <v>0</v>
      </c>
      <c r="AN343" s="96">
        <f t="shared" si="745"/>
        <v>0</v>
      </c>
      <c r="AO343" s="96">
        <f t="shared" si="746"/>
        <v>0</v>
      </c>
      <c r="AP343" t="s">
        <v>184</v>
      </c>
      <c r="AQ343"/>
      <c r="AR343" s="18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</row>
    <row r="344" spans="1:80" x14ac:dyDescent="0.25">
      <c r="A344" s="20">
        <v>1680</v>
      </c>
      <c r="B344" t="s">
        <v>263</v>
      </c>
      <c r="C344" t="s">
        <v>2</v>
      </c>
      <c r="D344" t="s">
        <v>4</v>
      </c>
      <c r="E344" t="s">
        <v>478</v>
      </c>
      <c r="F344" s="2">
        <v>55500000</v>
      </c>
      <c r="G344" s="2">
        <v>0</v>
      </c>
      <c r="H344" s="2">
        <v>55500000</v>
      </c>
      <c r="I344" s="2">
        <v>194251</v>
      </c>
      <c r="J344" s="2">
        <v>0</v>
      </c>
      <c r="K344" s="2">
        <v>194251</v>
      </c>
      <c r="L344" s="2">
        <v>172051</v>
      </c>
      <c r="M344" s="2">
        <v>0</v>
      </c>
      <c r="N344" s="92">
        <f t="shared" si="748"/>
        <v>0</v>
      </c>
      <c r="O344" s="92">
        <f t="shared" si="749"/>
        <v>0</v>
      </c>
      <c r="P344" s="2">
        <v>172051</v>
      </c>
      <c r="Q344" s="92">
        <f t="shared" si="750"/>
        <v>172051</v>
      </c>
      <c r="R344" s="92">
        <f t="shared" si="751"/>
        <v>0</v>
      </c>
      <c r="S344" s="15">
        <v>0.1</v>
      </c>
      <c r="T344" s="2">
        <v>0</v>
      </c>
      <c r="U344" s="92">
        <f t="shared" si="752"/>
        <v>0</v>
      </c>
      <c r="V344" s="92">
        <f t="shared" si="753"/>
        <v>0</v>
      </c>
      <c r="W344" s="13">
        <v>0.3</v>
      </c>
      <c r="X344" s="13"/>
      <c r="Y344" s="13"/>
      <c r="Z344" s="97">
        <f t="shared" si="747"/>
        <v>51615.299999999996</v>
      </c>
      <c r="AA344" s="15">
        <v>0</v>
      </c>
      <c r="AB344" s="98">
        <f t="shared" si="738"/>
        <v>0</v>
      </c>
      <c r="AC344" s="97">
        <f t="shared" si="739"/>
        <v>0</v>
      </c>
      <c r="AD344" s="97">
        <f t="shared" si="740"/>
        <v>0</v>
      </c>
      <c r="AE344" s="2">
        <v>51615.3</v>
      </c>
      <c r="AF344" s="97">
        <f t="shared" si="741"/>
        <v>51615.299999999996</v>
      </c>
      <c r="AG344" s="97">
        <f t="shared" si="742"/>
        <v>0</v>
      </c>
      <c r="AH344" s="2">
        <v>0</v>
      </c>
      <c r="AI344" s="2"/>
      <c r="AJ344" s="2"/>
      <c r="AK344" s="4">
        <v>51615.3</v>
      </c>
      <c r="AM344" s="4">
        <f t="shared" si="754"/>
        <v>51615.3</v>
      </c>
      <c r="AN344" s="96">
        <f t="shared" si="745"/>
        <v>51615.299999999996</v>
      </c>
      <c r="AO344" s="96">
        <f t="shared" si="746"/>
        <v>0</v>
      </c>
      <c r="AP344" t="s">
        <v>215</v>
      </c>
      <c r="AQ344"/>
      <c r="AR344" s="18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</row>
    <row r="345" spans="1:80" s="32" customFormat="1" x14ac:dyDescent="0.25">
      <c r="A345" s="20">
        <v>1682</v>
      </c>
      <c r="B345" t="s">
        <v>263</v>
      </c>
      <c r="C345" t="s">
        <v>2</v>
      </c>
      <c r="D345" t="s">
        <v>283</v>
      </c>
      <c r="E345" t="s">
        <v>479</v>
      </c>
      <c r="F345" s="2">
        <v>3614058000</v>
      </c>
      <c r="G345" s="2">
        <v>0</v>
      </c>
      <c r="H345" s="2">
        <v>3614058000</v>
      </c>
      <c r="I345" s="2">
        <v>7567158</v>
      </c>
      <c r="J345" s="2">
        <v>0</v>
      </c>
      <c r="K345" s="2">
        <v>7567158</v>
      </c>
      <c r="L345" s="2">
        <v>6121534.7999999998</v>
      </c>
      <c r="M345" s="2">
        <v>0</v>
      </c>
      <c r="N345" s="92">
        <f t="shared" si="748"/>
        <v>0</v>
      </c>
      <c r="O345" s="92">
        <f t="shared" si="749"/>
        <v>0</v>
      </c>
      <c r="P345" s="2">
        <v>6121534.7999999998</v>
      </c>
      <c r="Q345" s="92">
        <f t="shared" si="750"/>
        <v>6121534.7999999998</v>
      </c>
      <c r="R345" s="92">
        <f t="shared" si="751"/>
        <v>0</v>
      </c>
      <c r="S345" s="15">
        <v>0.1</v>
      </c>
      <c r="T345" s="2">
        <v>0</v>
      </c>
      <c r="U345" s="92">
        <f t="shared" si="752"/>
        <v>0</v>
      </c>
      <c r="V345" s="92">
        <f t="shared" si="753"/>
        <v>0</v>
      </c>
      <c r="W345" s="13">
        <v>0.3</v>
      </c>
      <c r="X345" s="13"/>
      <c r="Y345" s="13"/>
      <c r="Z345" s="97">
        <f t="shared" si="747"/>
        <v>1836460.44</v>
      </c>
      <c r="AA345" s="15">
        <v>0</v>
      </c>
      <c r="AB345" s="98">
        <f t="shared" si="738"/>
        <v>0</v>
      </c>
      <c r="AC345" s="97">
        <f t="shared" si="739"/>
        <v>0</v>
      </c>
      <c r="AD345" s="97">
        <f t="shared" si="740"/>
        <v>0</v>
      </c>
      <c r="AE345" s="2">
        <v>1836460.44</v>
      </c>
      <c r="AF345" s="97">
        <f t="shared" si="741"/>
        <v>1836460.44</v>
      </c>
      <c r="AG345" s="97">
        <f t="shared" si="742"/>
        <v>0</v>
      </c>
      <c r="AH345" s="2">
        <v>0</v>
      </c>
      <c r="AI345" s="2"/>
      <c r="AJ345" s="2"/>
      <c r="AK345" s="4">
        <v>1836460.44</v>
      </c>
      <c r="AL345" s="4"/>
      <c r="AM345" s="4">
        <f t="shared" si="754"/>
        <v>1836460.44</v>
      </c>
      <c r="AN345" s="96">
        <f t="shared" si="745"/>
        <v>1836460.44</v>
      </c>
      <c r="AO345" s="96">
        <f t="shared" si="746"/>
        <v>0</v>
      </c>
      <c r="AP345" t="s">
        <v>429</v>
      </c>
      <c r="AQ345"/>
      <c r="AR345" s="18"/>
      <c r="AS345" s="4"/>
      <c r="AT345" s="4"/>
      <c r="AU345" s="4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</row>
    <row r="346" spans="1:80" x14ac:dyDescent="0.25">
      <c r="A346" s="20">
        <v>1684</v>
      </c>
      <c r="B346" t="s">
        <v>264</v>
      </c>
      <c r="C346" t="s">
        <v>2</v>
      </c>
      <c r="D346" t="s">
        <v>284</v>
      </c>
      <c r="E346" t="s">
        <v>480</v>
      </c>
      <c r="F346" s="2">
        <v>9819183000</v>
      </c>
      <c r="G346" s="2">
        <v>0</v>
      </c>
      <c r="H346" s="2">
        <v>9819183000</v>
      </c>
      <c r="I346" s="2">
        <v>16560849</v>
      </c>
      <c r="J346" s="2">
        <v>0</v>
      </c>
      <c r="K346" s="2">
        <v>16560849</v>
      </c>
      <c r="L346" s="2">
        <v>12633175.800000001</v>
      </c>
      <c r="M346" s="2">
        <v>0</v>
      </c>
      <c r="N346" s="92">
        <f t="shared" si="748"/>
        <v>0</v>
      </c>
      <c r="O346" s="92">
        <f t="shared" si="749"/>
        <v>0</v>
      </c>
      <c r="P346" s="2">
        <v>12633175.800000001</v>
      </c>
      <c r="Q346" s="92">
        <f t="shared" si="750"/>
        <v>12633175.800000001</v>
      </c>
      <c r="R346" s="92">
        <f t="shared" si="751"/>
        <v>0</v>
      </c>
      <c r="S346" s="15">
        <v>0</v>
      </c>
      <c r="T346" s="2">
        <v>0</v>
      </c>
      <c r="U346" s="92">
        <f t="shared" si="752"/>
        <v>0</v>
      </c>
      <c r="V346" s="92">
        <f t="shared" si="753"/>
        <v>0</v>
      </c>
      <c r="W346" s="13">
        <v>0</v>
      </c>
      <c r="X346" s="93">
        <f t="shared" ref="X346" si="755">IF(L346&lt;15000000,0%,IF(AND(15000000&lt;=L346,L346&lt;30000000),10%,IF(AND(30000000&lt;=L346,L346&lt;60000000),15%,IF(AND(60000000&lt;=L346,L346&lt;100000000),20%,25%))))</f>
        <v>0</v>
      </c>
      <c r="Y346" s="92">
        <f t="shared" ref="Y346" si="756">+X346-W346</f>
        <v>0</v>
      </c>
      <c r="Z346" s="92">
        <f t="shared" ref="Z346" si="757">IF(L346&lt;150000000,P346,IF(AND(L346&gt;150000000,P346&gt;150000000),150000000,P346))*X346</f>
        <v>0</v>
      </c>
      <c r="AA346" s="15">
        <v>0</v>
      </c>
      <c r="AB346" s="94">
        <f t="shared" ref="AB346:AB362" si="758">IF(L346&lt;150000000,0%,IF(AND(150000000&lt;=L346,L346&lt;230000000),40%,IF(AND(230000000&lt;=L346,L346&lt;300000000),45%,50%)))</f>
        <v>0</v>
      </c>
      <c r="AC346" s="92">
        <f t="shared" ref="AC346:AC362" si="759">+AB346-AA346</f>
        <v>0</v>
      </c>
      <c r="AD346" s="92">
        <f t="shared" ref="AD346:AD362" si="760">IF(P346-150000000&lt;0,0,(P346-150000000))*AB346</f>
        <v>0</v>
      </c>
      <c r="AE346" s="2">
        <v>0</v>
      </c>
      <c r="AF346" s="92">
        <f t="shared" ref="AF346:AF362" si="761">+AD346+Z346</f>
        <v>0</v>
      </c>
      <c r="AG346" s="92">
        <f t="shared" ref="AG346:AG362" si="762">+AF346-AE346</f>
        <v>0</v>
      </c>
      <c r="AH346" s="2">
        <v>0</v>
      </c>
      <c r="AI346" s="95">
        <f t="shared" ref="AI346" si="763">IF(L346&lt;15000000,0,IF(AND(15000000&lt;=L346,L346&lt;20000000),1000000,IF(AND(20000000&lt;=L346,L346&lt;30000000),2000000,IF(AND(30000000&lt;=L346,L346&lt;60000000),3000000,IF(AND(60000000&lt;=L346,L346&lt;100000000),4000000,IF(AND(100000000&lt;=L346,L346&lt;150000000),5000000,IF(AND(150000000&lt;=L346,L346&lt;230000000),6000000,7000000)))))))</f>
        <v>0</v>
      </c>
      <c r="AJ346" s="95">
        <f t="shared" ref="AJ346" si="764">+AI346-AH346</f>
        <v>0</v>
      </c>
      <c r="AK346" s="4">
        <v>0</v>
      </c>
      <c r="AM346" s="4">
        <f t="shared" si="754"/>
        <v>0</v>
      </c>
      <c r="AN346" s="96">
        <f t="shared" ref="AN346:AN362" si="765">SUM(AL346,AI346,AF346,U346)</f>
        <v>0</v>
      </c>
      <c r="AO346" s="96">
        <f t="shared" ref="AO346:AO362" si="766">+AN346-AM346</f>
        <v>0</v>
      </c>
      <c r="AP346" t="s">
        <v>87</v>
      </c>
      <c r="AQ346"/>
      <c r="AR346" s="18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</row>
    <row r="347" spans="1:80" x14ac:dyDescent="0.25">
      <c r="A347" s="20">
        <v>1685</v>
      </c>
      <c r="B347" t="s">
        <v>263</v>
      </c>
      <c r="C347" t="s">
        <v>2</v>
      </c>
      <c r="D347" t="s">
        <v>4</v>
      </c>
      <c r="E347" t="s">
        <v>481</v>
      </c>
      <c r="F347" s="2">
        <v>1686017000</v>
      </c>
      <c r="G347" s="2">
        <v>0</v>
      </c>
      <c r="H347" s="2">
        <v>1686017000</v>
      </c>
      <c r="I347" s="2">
        <v>4316747</v>
      </c>
      <c r="J347" s="2">
        <v>0</v>
      </c>
      <c r="K347" s="2">
        <v>4316747</v>
      </c>
      <c r="L347" s="2">
        <v>3642340.2</v>
      </c>
      <c r="M347" s="2">
        <v>0</v>
      </c>
      <c r="N347" s="92">
        <f t="shared" si="748"/>
        <v>0</v>
      </c>
      <c r="O347" s="92">
        <f t="shared" si="749"/>
        <v>0</v>
      </c>
      <c r="P347" s="2">
        <v>3642340.2</v>
      </c>
      <c r="Q347" s="92">
        <f t="shared" si="750"/>
        <v>3642340.2</v>
      </c>
      <c r="R347" s="92">
        <f t="shared" si="751"/>
        <v>0</v>
      </c>
      <c r="S347" s="15">
        <v>0.1</v>
      </c>
      <c r="T347" s="2">
        <v>0</v>
      </c>
      <c r="U347" s="92">
        <f t="shared" si="752"/>
        <v>0</v>
      </c>
      <c r="V347" s="92">
        <f t="shared" si="753"/>
        <v>0</v>
      </c>
      <c r="W347" s="13">
        <v>0.3</v>
      </c>
      <c r="X347" s="13"/>
      <c r="Y347" s="13"/>
      <c r="Z347" s="97">
        <f t="shared" ref="Z347:Z362" si="767">IF(L347&lt;150000000,P347,IF(AND(L347&gt;150000000,P347&gt;150000000),150000000,P347))*30%</f>
        <v>1092702.06</v>
      </c>
      <c r="AA347" s="15">
        <v>0</v>
      </c>
      <c r="AB347" s="98">
        <f t="shared" si="758"/>
        <v>0</v>
      </c>
      <c r="AC347" s="97">
        <f t="shared" si="759"/>
        <v>0</v>
      </c>
      <c r="AD347" s="97">
        <f t="shared" si="760"/>
        <v>0</v>
      </c>
      <c r="AE347" s="2">
        <v>1092702.06</v>
      </c>
      <c r="AF347" s="97">
        <f t="shared" si="761"/>
        <v>1092702.06</v>
      </c>
      <c r="AG347" s="97">
        <f t="shared" si="762"/>
        <v>0</v>
      </c>
      <c r="AH347" s="2">
        <v>0</v>
      </c>
      <c r="AI347" s="2"/>
      <c r="AJ347" s="2"/>
      <c r="AK347" s="4">
        <v>1092702.06</v>
      </c>
      <c r="AM347" s="4">
        <f t="shared" si="754"/>
        <v>1092702.06</v>
      </c>
      <c r="AN347" s="96">
        <f t="shared" si="765"/>
        <v>1092702.06</v>
      </c>
      <c r="AO347" s="96">
        <f t="shared" si="766"/>
        <v>0</v>
      </c>
      <c r="AP347" t="s">
        <v>215</v>
      </c>
      <c r="AQ347"/>
      <c r="AR347" s="18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</row>
    <row r="348" spans="1:80" x14ac:dyDescent="0.25">
      <c r="A348" s="20">
        <v>1686</v>
      </c>
      <c r="B348" t="s">
        <v>263</v>
      </c>
      <c r="C348" t="s">
        <v>2</v>
      </c>
      <c r="D348" t="s">
        <v>283</v>
      </c>
      <c r="E348" t="s">
        <v>482</v>
      </c>
      <c r="F348" s="2">
        <v>5022760000</v>
      </c>
      <c r="G348" s="2">
        <v>585750000</v>
      </c>
      <c r="H348" s="2">
        <v>4437010000</v>
      </c>
      <c r="I348" s="2">
        <v>16185018</v>
      </c>
      <c r="J348" s="2">
        <v>1796000</v>
      </c>
      <c r="K348" s="2">
        <v>14389018</v>
      </c>
      <c r="L348" s="2">
        <v>14175914</v>
      </c>
      <c r="M348" s="2">
        <v>1561700</v>
      </c>
      <c r="N348" s="92">
        <f t="shared" si="748"/>
        <v>1561700</v>
      </c>
      <c r="O348" s="92">
        <f t="shared" si="749"/>
        <v>0</v>
      </c>
      <c r="P348" s="2">
        <v>12614214</v>
      </c>
      <c r="Q348" s="92">
        <f t="shared" si="750"/>
        <v>12614214</v>
      </c>
      <c r="R348" s="92">
        <f t="shared" si="751"/>
        <v>0</v>
      </c>
      <c r="S348" s="15">
        <v>0.1</v>
      </c>
      <c r="T348" s="2">
        <v>156170</v>
      </c>
      <c r="U348" s="92">
        <f t="shared" si="752"/>
        <v>156170</v>
      </c>
      <c r="V348" s="92">
        <f t="shared" si="753"/>
        <v>0</v>
      </c>
      <c r="W348" s="13">
        <v>0.3</v>
      </c>
      <c r="X348" s="13"/>
      <c r="Y348" s="13"/>
      <c r="Z348" s="97">
        <f t="shared" si="767"/>
        <v>3784264.1999999997</v>
      </c>
      <c r="AA348" s="15">
        <v>0</v>
      </c>
      <c r="AB348" s="98">
        <f t="shared" si="758"/>
        <v>0</v>
      </c>
      <c r="AC348" s="97">
        <f t="shared" si="759"/>
        <v>0</v>
      </c>
      <c r="AD348" s="97">
        <f t="shared" si="760"/>
        <v>0</v>
      </c>
      <c r="AE348" s="2">
        <v>3784264.2</v>
      </c>
      <c r="AF348" s="97">
        <f t="shared" si="761"/>
        <v>3784264.1999999997</v>
      </c>
      <c r="AG348" s="97">
        <f t="shared" si="762"/>
        <v>0</v>
      </c>
      <c r="AH348" s="2">
        <v>0</v>
      </c>
      <c r="AI348" s="2"/>
      <c r="AJ348" s="2"/>
      <c r="AK348" s="4">
        <v>3940434.2</v>
      </c>
      <c r="AM348" s="4">
        <f t="shared" si="754"/>
        <v>3940434.2</v>
      </c>
      <c r="AN348" s="96">
        <f t="shared" si="765"/>
        <v>3940434.1999999997</v>
      </c>
      <c r="AO348" s="96">
        <f t="shared" si="766"/>
        <v>0</v>
      </c>
      <c r="AP348" t="s">
        <v>95</v>
      </c>
      <c r="AQ348"/>
      <c r="AR348" s="1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</row>
    <row r="349" spans="1:80" s="51" customFormat="1" x14ac:dyDescent="0.25">
      <c r="A349" s="20">
        <v>1687</v>
      </c>
      <c r="B349" t="s">
        <v>263</v>
      </c>
      <c r="C349" t="s">
        <v>2</v>
      </c>
      <c r="D349" t="s">
        <v>284</v>
      </c>
      <c r="E349" t="s">
        <v>443</v>
      </c>
      <c r="F349" s="2">
        <v>287438000</v>
      </c>
      <c r="G349" s="2">
        <v>0</v>
      </c>
      <c r="H349" s="2">
        <v>287438000</v>
      </c>
      <c r="I349" s="2">
        <v>1006034</v>
      </c>
      <c r="J349" s="2">
        <v>0</v>
      </c>
      <c r="K349" s="2">
        <v>1006034</v>
      </c>
      <c r="L349" s="2">
        <v>891058.8</v>
      </c>
      <c r="M349" s="2">
        <v>0</v>
      </c>
      <c r="N349" s="92">
        <f t="shared" si="748"/>
        <v>0</v>
      </c>
      <c r="O349" s="92">
        <f t="shared" si="749"/>
        <v>0</v>
      </c>
      <c r="P349" s="2">
        <v>891058.8</v>
      </c>
      <c r="Q349" s="92">
        <f t="shared" si="750"/>
        <v>891058.8</v>
      </c>
      <c r="R349" s="92">
        <f t="shared" si="751"/>
        <v>0</v>
      </c>
      <c r="S349" s="15">
        <v>0.1</v>
      </c>
      <c r="T349" s="2">
        <v>0</v>
      </c>
      <c r="U349" s="92">
        <f t="shared" si="752"/>
        <v>0</v>
      </c>
      <c r="V349" s="92">
        <f t="shared" si="753"/>
        <v>0</v>
      </c>
      <c r="W349" s="13">
        <v>0.3</v>
      </c>
      <c r="X349" s="13"/>
      <c r="Y349" s="13"/>
      <c r="Z349" s="97">
        <f t="shared" si="767"/>
        <v>267317.64</v>
      </c>
      <c r="AA349" s="15">
        <v>0</v>
      </c>
      <c r="AB349" s="98">
        <f t="shared" si="758"/>
        <v>0</v>
      </c>
      <c r="AC349" s="97">
        <f t="shared" si="759"/>
        <v>0</v>
      </c>
      <c r="AD349" s="97">
        <f t="shared" si="760"/>
        <v>0</v>
      </c>
      <c r="AE349" s="2">
        <v>267317.64</v>
      </c>
      <c r="AF349" s="97">
        <f t="shared" si="761"/>
        <v>267317.64</v>
      </c>
      <c r="AG349" s="97">
        <f t="shared" si="762"/>
        <v>0</v>
      </c>
      <c r="AH349" s="2">
        <v>0</v>
      </c>
      <c r="AI349" s="2"/>
      <c r="AJ349" s="2"/>
      <c r="AK349" s="4">
        <v>267317.64</v>
      </c>
      <c r="AL349" s="4"/>
      <c r="AM349" s="4">
        <f t="shared" si="754"/>
        <v>267317.64</v>
      </c>
      <c r="AN349" s="96">
        <f t="shared" si="765"/>
        <v>267317.64</v>
      </c>
      <c r="AO349" s="96">
        <f t="shared" si="766"/>
        <v>0</v>
      </c>
      <c r="AP349" t="s">
        <v>87</v>
      </c>
      <c r="AR349" s="52"/>
      <c r="AS349" s="53"/>
      <c r="AT349" s="53"/>
      <c r="AU349" s="53"/>
    </row>
    <row r="350" spans="1:80" x14ac:dyDescent="0.25">
      <c r="A350" s="20">
        <v>1688</v>
      </c>
      <c r="B350" t="s">
        <v>263</v>
      </c>
      <c r="C350" t="s">
        <v>2</v>
      </c>
      <c r="D350" t="s">
        <v>200</v>
      </c>
      <c r="E350" t="s">
        <v>483</v>
      </c>
      <c r="F350" s="2">
        <v>120186980000</v>
      </c>
      <c r="G350" s="2">
        <v>0</v>
      </c>
      <c r="H350" s="2">
        <v>120186980000</v>
      </c>
      <c r="I350" s="2">
        <v>187697863</v>
      </c>
      <c r="J350" s="2">
        <v>0</v>
      </c>
      <c r="K350" s="2">
        <v>187697863</v>
      </c>
      <c r="L350" s="2">
        <v>139623071</v>
      </c>
      <c r="M350" s="2">
        <v>0</v>
      </c>
      <c r="N350" s="92">
        <f t="shared" si="748"/>
        <v>0</v>
      </c>
      <c r="O350" s="92">
        <f t="shared" si="749"/>
        <v>0</v>
      </c>
      <c r="P350" s="2">
        <v>139623071</v>
      </c>
      <c r="Q350" s="92">
        <f t="shared" si="750"/>
        <v>139623071</v>
      </c>
      <c r="R350" s="92">
        <f t="shared" si="751"/>
        <v>0</v>
      </c>
      <c r="S350" s="15">
        <v>0.1</v>
      </c>
      <c r="T350" s="2">
        <v>0</v>
      </c>
      <c r="U350" s="92">
        <f t="shared" si="752"/>
        <v>0</v>
      </c>
      <c r="V350" s="92">
        <f t="shared" si="753"/>
        <v>0</v>
      </c>
      <c r="W350" s="13">
        <v>0.3</v>
      </c>
      <c r="X350" s="13"/>
      <c r="Y350" s="13"/>
      <c r="Z350" s="97">
        <f t="shared" si="767"/>
        <v>41886921.299999997</v>
      </c>
      <c r="AA350" s="15">
        <v>0</v>
      </c>
      <c r="AB350" s="98">
        <f t="shared" si="758"/>
        <v>0</v>
      </c>
      <c r="AC350" s="97">
        <f t="shared" si="759"/>
        <v>0</v>
      </c>
      <c r="AD350" s="97">
        <f t="shared" si="760"/>
        <v>0</v>
      </c>
      <c r="AE350" s="2">
        <v>41886921.299999997</v>
      </c>
      <c r="AF350" s="97">
        <f t="shared" si="761"/>
        <v>41886921.299999997</v>
      </c>
      <c r="AG350" s="97">
        <f t="shared" si="762"/>
        <v>0</v>
      </c>
      <c r="AH350" s="2">
        <v>0</v>
      </c>
      <c r="AI350" s="2"/>
      <c r="AJ350" s="2"/>
      <c r="AK350" s="4">
        <v>41886921.299999997</v>
      </c>
      <c r="AM350" s="4">
        <f t="shared" si="754"/>
        <v>41886921.299999997</v>
      </c>
      <c r="AN350" s="96">
        <f t="shared" si="765"/>
        <v>41886921.299999997</v>
      </c>
      <c r="AO350" s="96">
        <f t="shared" si="766"/>
        <v>0</v>
      </c>
      <c r="AP350" t="s">
        <v>241</v>
      </c>
      <c r="AQ350"/>
      <c r="AR350" s="18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</row>
    <row r="351" spans="1:80" x14ac:dyDescent="0.25">
      <c r="A351" s="20">
        <v>1689</v>
      </c>
      <c r="B351" t="s">
        <v>263</v>
      </c>
      <c r="C351" t="s">
        <v>9</v>
      </c>
      <c r="D351" t="s">
        <v>368</v>
      </c>
      <c r="E351" t="s">
        <v>484</v>
      </c>
      <c r="F351" s="2">
        <v>30920890000</v>
      </c>
      <c r="G351" s="2">
        <v>0</v>
      </c>
      <c r="H351" s="2">
        <v>30920890000</v>
      </c>
      <c r="I351" s="2">
        <v>53437386</v>
      </c>
      <c r="J351" s="2">
        <v>0</v>
      </c>
      <c r="K351" s="2">
        <v>53437386</v>
      </c>
      <c r="L351" s="2">
        <v>41069030</v>
      </c>
      <c r="M351" s="2">
        <v>0</v>
      </c>
      <c r="N351" s="92">
        <f t="shared" si="748"/>
        <v>0</v>
      </c>
      <c r="O351" s="92">
        <f t="shared" si="749"/>
        <v>0</v>
      </c>
      <c r="P351" s="2">
        <v>41069030</v>
      </c>
      <c r="Q351" s="92">
        <f t="shared" si="750"/>
        <v>41069030</v>
      </c>
      <c r="R351" s="92">
        <f t="shared" si="751"/>
        <v>0</v>
      </c>
      <c r="S351" s="15">
        <v>0.1</v>
      </c>
      <c r="T351" s="2">
        <v>0</v>
      </c>
      <c r="U351" s="92">
        <f t="shared" si="752"/>
        <v>0</v>
      </c>
      <c r="V351" s="92">
        <f t="shared" si="753"/>
        <v>0</v>
      </c>
      <c r="W351" s="13">
        <v>0.3</v>
      </c>
      <c r="X351" s="13"/>
      <c r="Y351" s="13"/>
      <c r="Z351" s="97">
        <f t="shared" si="767"/>
        <v>12320709</v>
      </c>
      <c r="AA351" s="15">
        <v>0</v>
      </c>
      <c r="AB351" s="98">
        <f t="shared" si="758"/>
        <v>0</v>
      </c>
      <c r="AC351" s="97">
        <f t="shared" si="759"/>
        <v>0</v>
      </c>
      <c r="AD351" s="97">
        <f t="shared" si="760"/>
        <v>0</v>
      </c>
      <c r="AE351" s="2">
        <v>12320709</v>
      </c>
      <c r="AF351" s="97">
        <f t="shared" si="761"/>
        <v>12320709</v>
      </c>
      <c r="AG351" s="97">
        <f t="shared" si="762"/>
        <v>0</v>
      </c>
      <c r="AH351" s="2">
        <v>0</v>
      </c>
      <c r="AI351" s="2"/>
      <c r="AJ351" s="2"/>
      <c r="AK351" s="4">
        <v>12320709</v>
      </c>
      <c r="AM351" s="4">
        <f t="shared" si="754"/>
        <v>12320709</v>
      </c>
      <c r="AN351" s="96">
        <f t="shared" si="765"/>
        <v>12320709</v>
      </c>
      <c r="AO351" s="96">
        <f t="shared" si="766"/>
        <v>0</v>
      </c>
      <c r="AP351" t="s">
        <v>39</v>
      </c>
      <c r="AQ351"/>
      <c r="AR351" s="18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</row>
    <row r="352" spans="1:80" x14ac:dyDescent="0.25">
      <c r="A352" s="20">
        <v>1690</v>
      </c>
      <c r="B352" t="s">
        <v>263</v>
      </c>
      <c r="C352" t="s">
        <v>9</v>
      </c>
      <c r="D352" t="s">
        <v>367</v>
      </c>
      <c r="E352" t="s">
        <v>485</v>
      </c>
      <c r="F352" s="2">
        <v>1805480000</v>
      </c>
      <c r="G352" s="2">
        <v>0</v>
      </c>
      <c r="H352" s="2">
        <v>1805480000</v>
      </c>
      <c r="I352" s="2">
        <v>5482433</v>
      </c>
      <c r="J352" s="2">
        <v>0</v>
      </c>
      <c r="K352" s="2">
        <v>5482433</v>
      </c>
      <c r="L352" s="2">
        <v>4760241</v>
      </c>
      <c r="M352" s="2">
        <v>0</v>
      </c>
      <c r="N352" s="92">
        <f t="shared" si="748"/>
        <v>0</v>
      </c>
      <c r="O352" s="92">
        <f t="shared" si="749"/>
        <v>0</v>
      </c>
      <c r="P352" s="2">
        <v>4760241</v>
      </c>
      <c r="Q352" s="92">
        <f t="shared" si="750"/>
        <v>4760241</v>
      </c>
      <c r="R352" s="92">
        <f t="shared" si="751"/>
        <v>0</v>
      </c>
      <c r="S352" s="15">
        <v>0.1</v>
      </c>
      <c r="T352" s="2">
        <v>0</v>
      </c>
      <c r="U352" s="92">
        <f t="shared" si="752"/>
        <v>0</v>
      </c>
      <c r="V352" s="92">
        <f t="shared" si="753"/>
        <v>0</v>
      </c>
      <c r="W352" s="13">
        <v>0.3</v>
      </c>
      <c r="X352" s="13"/>
      <c r="Y352" s="13"/>
      <c r="Z352" s="97">
        <f t="shared" si="767"/>
        <v>1428072.3</v>
      </c>
      <c r="AA352" s="15">
        <v>0</v>
      </c>
      <c r="AB352" s="98">
        <f t="shared" si="758"/>
        <v>0</v>
      </c>
      <c r="AC352" s="97">
        <f t="shared" si="759"/>
        <v>0</v>
      </c>
      <c r="AD352" s="97">
        <f t="shared" si="760"/>
        <v>0</v>
      </c>
      <c r="AE352" s="2">
        <v>1428072.3</v>
      </c>
      <c r="AF352" s="97">
        <f t="shared" si="761"/>
        <v>1428072.3</v>
      </c>
      <c r="AG352" s="97">
        <f t="shared" si="762"/>
        <v>0</v>
      </c>
      <c r="AH352" s="2">
        <v>0</v>
      </c>
      <c r="AI352" s="2"/>
      <c r="AJ352" s="2"/>
      <c r="AK352" s="4">
        <v>1428072.3</v>
      </c>
      <c r="AM352" s="4">
        <f t="shared" si="754"/>
        <v>1428072.3</v>
      </c>
      <c r="AN352" s="96">
        <f t="shared" si="765"/>
        <v>1428072.3</v>
      </c>
      <c r="AO352" s="96">
        <f t="shared" si="766"/>
        <v>0</v>
      </c>
      <c r="AP352" t="s">
        <v>35</v>
      </c>
      <c r="AQ352"/>
      <c r="AR352" s="18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</row>
    <row r="353" spans="1:80" x14ac:dyDescent="0.25">
      <c r="A353" s="20">
        <v>1691</v>
      </c>
      <c r="B353" t="s">
        <v>263</v>
      </c>
      <c r="C353" t="s">
        <v>2</v>
      </c>
      <c r="D353" t="s">
        <v>200</v>
      </c>
      <c r="E353" t="s">
        <v>487</v>
      </c>
      <c r="F353" s="2">
        <v>259102000</v>
      </c>
      <c r="G353" s="2">
        <v>0</v>
      </c>
      <c r="H353" s="2">
        <v>259102000</v>
      </c>
      <c r="I353" s="2">
        <v>906862</v>
      </c>
      <c r="J353" s="2">
        <v>0</v>
      </c>
      <c r="K353" s="2">
        <v>906862</v>
      </c>
      <c r="L353" s="2">
        <v>803221.2</v>
      </c>
      <c r="M353" s="2">
        <v>0</v>
      </c>
      <c r="N353" s="92">
        <f t="shared" si="748"/>
        <v>0</v>
      </c>
      <c r="O353" s="92">
        <f t="shared" si="749"/>
        <v>0</v>
      </c>
      <c r="P353" s="2">
        <v>803221.2</v>
      </c>
      <c r="Q353" s="92">
        <f t="shared" si="750"/>
        <v>803221.2</v>
      </c>
      <c r="R353" s="92">
        <f t="shared" si="751"/>
        <v>0</v>
      </c>
      <c r="S353" s="15">
        <v>0.1</v>
      </c>
      <c r="T353" s="2">
        <v>0</v>
      </c>
      <c r="U353" s="92">
        <f t="shared" si="752"/>
        <v>0</v>
      </c>
      <c r="V353" s="92">
        <f t="shared" si="753"/>
        <v>0</v>
      </c>
      <c r="W353" s="13">
        <v>0.3</v>
      </c>
      <c r="X353" s="13"/>
      <c r="Y353" s="13"/>
      <c r="Z353" s="97">
        <f t="shared" si="767"/>
        <v>240966.36</v>
      </c>
      <c r="AA353" s="15">
        <v>0</v>
      </c>
      <c r="AB353" s="98">
        <f t="shared" si="758"/>
        <v>0</v>
      </c>
      <c r="AC353" s="97">
        <f t="shared" si="759"/>
        <v>0</v>
      </c>
      <c r="AD353" s="97">
        <f t="shared" si="760"/>
        <v>0</v>
      </c>
      <c r="AE353" s="2">
        <v>240966.36</v>
      </c>
      <c r="AF353" s="97">
        <f t="shared" si="761"/>
        <v>240966.36</v>
      </c>
      <c r="AG353" s="97">
        <f t="shared" si="762"/>
        <v>0</v>
      </c>
      <c r="AH353" s="2">
        <v>0</v>
      </c>
      <c r="AI353" s="2"/>
      <c r="AJ353" s="2"/>
      <c r="AK353" s="4">
        <v>240966.36</v>
      </c>
      <c r="AM353" s="4">
        <f t="shared" si="754"/>
        <v>240966.36</v>
      </c>
      <c r="AN353" s="96">
        <f t="shared" si="765"/>
        <v>240966.36</v>
      </c>
      <c r="AO353" s="96">
        <f t="shared" si="766"/>
        <v>0</v>
      </c>
      <c r="AP353" t="s">
        <v>241</v>
      </c>
      <c r="AQ353"/>
      <c r="AR353" s="18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</row>
    <row r="354" spans="1:80" x14ac:dyDescent="0.25">
      <c r="A354" s="20">
        <v>1692</v>
      </c>
      <c r="B354" t="s">
        <v>263</v>
      </c>
      <c r="C354" t="s">
        <v>2</v>
      </c>
      <c r="D354" t="s">
        <v>538</v>
      </c>
      <c r="E354" t="s">
        <v>488</v>
      </c>
      <c r="F354" s="2">
        <v>11302901000</v>
      </c>
      <c r="G354" s="2">
        <v>1681711000</v>
      </c>
      <c r="H354" s="2">
        <v>9621190000</v>
      </c>
      <c r="I354" s="2">
        <v>26686105</v>
      </c>
      <c r="J354" s="2">
        <v>4816596</v>
      </c>
      <c r="K354" s="2">
        <v>21869509</v>
      </c>
      <c r="L354" s="2">
        <v>22164944.600000001</v>
      </c>
      <c r="M354" s="2">
        <v>4143911.6</v>
      </c>
      <c r="N354" s="92">
        <f t="shared" si="748"/>
        <v>4143911.6</v>
      </c>
      <c r="O354" s="92">
        <f t="shared" si="749"/>
        <v>0</v>
      </c>
      <c r="P354" s="2">
        <v>18021033</v>
      </c>
      <c r="Q354" s="92">
        <f t="shared" si="750"/>
        <v>18021033</v>
      </c>
      <c r="R354" s="92">
        <f t="shared" si="751"/>
        <v>0</v>
      </c>
      <c r="S354" s="15">
        <v>0.1</v>
      </c>
      <c r="T354" s="2">
        <v>414391.16</v>
      </c>
      <c r="U354" s="92">
        <f t="shared" si="752"/>
        <v>414391.16000000003</v>
      </c>
      <c r="V354" s="92">
        <f t="shared" si="753"/>
        <v>0</v>
      </c>
      <c r="W354" s="13">
        <v>0.3</v>
      </c>
      <c r="X354" s="13"/>
      <c r="Y354" s="13"/>
      <c r="Z354" s="97">
        <f t="shared" si="767"/>
        <v>5406309.8999999994</v>
      </c>
      <c r="AA354" s="15">
        <v>0</v>
      </c>
      <c r="AB354" s="98">
        <f t="shared" si="758"/>
        <v>0</v>
      </c>
      <c r="AC354" s="97">
        <f t="shared" si="759"/>
        <v>0</v>
      </c>
      <c r="AD354" s="97">
        <f t="shared" si="760"/>
        <v>0</v>
      </c>
      <c r="AE354" s="2">
        <v>5406309.9000000004</v>
      </c>
      <c r="AF354" s="97">
        <f t="shared" si="761"/>
        <v>5406309.8999999994</v>
      </c>
      <c r="AG354" s="97">
        <f t="shared" si="762"/>
        <v>0</v>
      </c>
      <c r="AH354" s="2">
        <v>0</v>
      </c>
      <c r="AI354" s="2"/>
      <c r="AJ354" s="2"/>
      <c r="AK354" s="4">
        <v>5820701.0599999996</v>
      </c>
      <c r="AM354" s="4">
        <f t="shared" si="754"/>
        <v>5820701.0599999996</v>
      </c>
      <c r="AN354" s="96">
        <f t="shared" si="765"/>
        <v>5820701.0599999996</v>
      </c>
      <c r="AO354" s="96">
        <f t="shared" si="766"/>
        <v>0</v>
      </c>
      <c r="AP354" t="s">
        <v>179</v>
      </c>
      <c r="AQ354"/>
      <c r="AR354" s="18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</row>
    <row r="355" spans="1:80" x14ac:dyDescent="0.25">
      <c r="A355" s="20">
        <v>1694</v>
      </c>
      <c r="B355" t="s">
        <v>263</v>
      </c>
      <c r="C355" t="s">
        <v>2</v>
      </c>
      <c r="D355" t="s">
        <v>538</v>
      </c>
      <c r="E355" t="s">
        <v>489</v>
      </c>
      <c r="F355" s="2">
        <v>6712677000</v>
      </c>
      <c r="G355" s="2">
        <v>0</v>
      </c>
      <c r="H355" s="2">
        <v>6712677000</v>
      </c>
      <c r="I355" s="2">
        <v>18300875</v>
      </c>
      <c r="J355" s="2">
        <v>0</v>
      </c>
      <c r="K355" s="2">
        <v>18300875</v>
      </c>
      <c r="L355" s="2">
        <v>15615804.199999999</v>
      </c>
      <c r="M355" s="2">
        <v>0</v>
      </c>
      <c r="N355" s="92">
        <f t="shared" si="748"/>
        <v>0</v>
      </c>
      <c r="O355" s="92">
        <f t="shared" si="749"/>
        <v>0</v>
      </c>
      <c r="P355" s="2">
        <v>15615804.199999999</v>
      </c>
      <c r="Q355" s="92">
        <f t="shared" si="750"/>
        <v>15615804.199999999</v>
      </c>
      <c r="R355" s="92">
        <f t="shared" si="751"/>
        <v>0</v>
      </c>
      <c r="S355" s="15">
        <v>0.1</v>
      </c>
      <c r="T355" s="2">
        <v>0</v>
      </c>
      <c r="U355" s="92">
        <f t="shared" si="752"/>
        <v>0</v>
      </c>
      <c r="V355" s="92">
        <f t="shared" si="753"/>
        <v>0</v>
      </c>
      <c r="W355" s="13">
        <v>0.3</v>
      </c>
      <c r="X355" s="13"/>
      <c r="Y355" s="13"/>
      <c r="Z355" s="97">
        <f t="shared" si="767"/>
        <v>4684741.26</v>
      </c>
      <c r="AA355" s="15">
        <v>0</v>
      </c>
      <c r="AB355" s="98">
        <f t="shared" si="758"/>
        <v>0</v>
      </c>
      <c r="AC355" s="97">
        <f t="shared" si="759"/>
        <v>0</v>
      </c>
      <c r="AD355" s="97">
        <f t="shared" si="760"/>
        <v>0</v>
      </c>
      <c r="AE355" s="2">
        <v>4684741.26</v>
      </c>
      <c r="AF355" s="97">
        <f t="shared" si="761"/>
        <v>4684741.26</v>
      </c>
      <c r="AG355" s="97">
        <f t="shared" si="762"/>
        <v>0</v>
      </c>
      <c r="AH355" s="2">
        <v>0</v>
      </c>
      <c r="AI355" s="2"/>
      <c r="AJ355" s="2"/>
      <c r="AK355" s="4">
        <v>4684741.26</v>
      </c>
      <c r="AM355" s="4">
        <f t="shared" si="754"/>
        <v>4684741.26</v>
      </c>
      <c r="AN355" s="96">
        <f t="shared" si="765"/>
        <v>4684741.26</v>
      </c>
      <c r="AO355" s="96">
        <f t="shared" si="766"/>
        <v>0</v>
      </c>
      <c r="AP355" t="s">
        <v>179</v>
      </c>
      <c r="AQ355"/>
      <c r="AR355" s="18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</row>
    <row r="356" spans="1:80" x14ac:dyDescent="0.25">
      <c r="A356" s="20">
        <v>1695</v>
      </c>
      <c r="B356" t="s">
        <v>263</v>
      </c>
      <c r="C356" t="s">
        <v>2</v>
      </c>
      <c r="D356" t="s">
        <v>200</v>
      </c>
      <c r="E356" t="s">
        <v>490</v>
      </c>
      <c r="F356" s="2">
        <v>62491000</v>
      </c>
      <c r="G356" s="2">
        <v>0</v>
      </c>
      <c r="H356" s="2">
        <v>62491000</v>
      </c>
      <c r="I356" s="2">
        <v>218721</v>
      </c>
      <c r="J356" s="2">
        <v>0</v>
      </c>
      <c r="K356" s="2">
        <v>218721</v>
      </c>
      <c r="L356" s="2">
        <v>193724.6</v>
      </c>
      <c r="M356" s="2">
        <v>0</v>
      </c>
      <c r="N356" s="92">
        <f t="shared" si="748"/>
        <v>0</v>
      </c>
      <c r="O356" s="92">
        <f t="shared" si="749"/>
        <v>0</v>
      </c>
      <c r="P356" s="2">
        <v>193724.6</v>
      </c>
      <c r="Q356" s="92">
        <f t="shared" si="750"/>
        <v>193724.6</v>
      </c>
      <c r="R356" s="92">
        <f t="shared" si="751"/>
        <v>0</v>
      </c>
      <c r="S356" s="15">
        <v>0.1</v>
      </c>
      <c r="T356" s="2">
        <v>0</v>
      </c>
      <c r="U356" s="92">
        <f t="shared" si="752"/>
        <v>0</v>
      </c>
      <c r="V356" s="92">
        <f t="shared" si="753"/>
        <v>0</v>
      </c>
      <c r="W356" s="13">
        <v>0.3</v>
      </c>
      <c r="X356" s="13"/>
      <c r="Y356" s="13"/>
      <c r="Z356" s="97">
        <f t="shared" si="767"/>
        <v>58117.38</v>
      </c>
      <c r="AA356" s="15">
        <v>0</v>
      </c>
      <c r="AB356" s="98">
        <f t="shared" si="758"/>
        <v>0</v>
      </c>
      <c r="AC356" s="97">
        <f t="shared" si="759"/>
        <v>0</v>
      </c>
      <c r="AD356" s="97">
        <f t="shared" si="760"/>
        <v>0</v>
      </c>
      <c r="AE356" s="2">
        <v>58117.38</v>
      </c>
      <c r="AF356" s="97">
        <f t="shared" si="761"/>
        <v>58117.38</v>
      </c>
      <c r="AG356" s="97">
        <f t="shared" si="762"/>
        <v>0</v>
      </c>
      <c r="AH356" s="2">
        <v>0</v>
      </c>
      <c r="AI356" s="2"/>
      <c r="AJ356" s="2"/>
      <c r="AK356" s="4">
        <v>58117.38</v>
      </c>
      <c r="AM356" s="4">
        <f t="shared" si="754"/>
        <v>58117.38</v>
      </c>
      <c r="AN356" s="96">
        <f t="shared" si="765"/>
        <v>58117.38</v>
      </c>
      <c r="AO356" s="96">
        <f t="shared" si="766"/>
        <v>0</v>
      </c>
      <c r="AP356" t="s">
        <v>184</v>
      </c>
      <c r="AQ356"/>
      <c r="AR356" s="18"/>
      <c r="AV356"/>
      <c r="AW356"/>
    </row>
    <row r="357" spans="1:80" x14ac:dyDescent="0.25">
      <c r="A357" s="20">
        <v>1696</v>
      </c>
      <c r="B357" t="s">
        <v>263</v>
      </c>
      <c r="C357" t="s">
        <v>2</v>
      </c>
      <c r="D357" t="s">
        <v>317</v>
      </c>
      <c r="E357" t="s">
        <v>491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92">
        <f t="shared" si="748"/>
        <v>0</v>
      </c>
      <c r="O357" s="92">
        <f t="shared" si="749"/>
        <v>0</v>
      </c>
      <c r="P357" s="2">
        <v>0</v>
      </c>
      <c r="Q357" s="92">
        <f t="shared" si="750"/>
        <v>0</v>
      </c>
      <c r="R357" s="92">
        <f t="shared" si="751"/>
        <v>0</v>
      </c>
      <c r="S357" s="15">
        <v>0.1</v>
      </c>
      <c r="T357" s="2">
        <v>0</v>
      </c>
      <c r="U357" s="92">
        <f t="shared" si="752"/>
        <v>0</v>
      </c>
      <c r="V357" s="92">
        <f t="shared" si="753"/>
        <v>0</v>
      </c>
      <c r="W357" s="13">
        <v>0.3</v>
      </c>
      <c r="X357" s="13"/>
      <c r="Y357" s="13"/>
      <c r="Z357" s="97">
        <f t="shared" si="767"/>
        <v>0</v>
      </c>
      <c r="AA357" s="15">
        <v>0</v>
      </c>
      <c r="AB357" s="98">
        <f t="shared" si="758"/>
        <v>0</v>
      </c>
      <c r="AC357" s="97">
        <f t="shared" si="759"/>
        <v>0</v>
      </c>
      <c r="AD357" s="97">
        <f t="shared" si="760"/>
        <v>0</v>
      </c>
      <c r="AE357" s="2">
        <v>0</v>
      </c>
      <c r="AF357" s="97">
        <f t="shared" si="761"/>
        <v>0</v>
      </c>
      <c r="AG357" s="97">
        <f t="shared" si="762"/>
        <v>0</v>
      </c>
      <c r="AH357" s="2">
        <v>0</v>
      </c>
      <c r="AI357" s="2"/>
      <c r="AJ357" s="2"/>
      <c r="AK357" s="4">
        <v>0</v>
      </c>
      <c r="AM357" s="4">
        <f t="shared" si="754"/>
        <v>0</v>
      </c>
      <c r="AN357" s="96">
        <f t="shared" si="765"/>
        <v>0</v>
      </c>
      <c r="AO357" s="96">
        <f t="shared" si="766"/>
        <v>0</v>
      </c>
      <c r="AP357" t="s">
        <v>326</v>
      </c>
      <c r="AQ357"/>
      <c r="AR357" s="18"/>
      <c r="AV357"/>
      <c r="AW357"/>
    </row>
    <row r="358" spans="1:80" s="35" customFormat="1" x14ac:dyDescent="0.25">
      <c r="A358" s="20">
        <v>1697</v>
      </c>
      <c r="B358" t="s">
        <v>263</v>
      </c>
      <c r="C358" t="s">
        <v>2</v>
      </c>
      <c r="D358" t="s">
        <v>200</v>
      </c>
      <c r="E358" t="s">
        <v>492</v>
      </c>
      <c r="F358" s="2">
        <v>1136863000</v>
      </c>
      <c r="G358" s="2">
        <v>0</v>
      </c>
      <c r="H358" s="2">
        <v>1136863000</v>
      </c>
      <c r="I358" s="2">
        <v>3631283</v>
      </c>
      <c r="J358" s="2">
        <v>0</v>
      </c>
      <c r="K358" s="2">
        <v>3631283</v>
      </c>
      <c r="L358" s="2">
        <v>3176537.8</v>
      </c>
      <c r="M358" s="2">
        <v>0</v>
      </c>
      <c r="N358" s="92">
        <f t="shared" si="748"/>
        <v>0</v>
      </c>
      <c r="O358" s="92">
        <f t="shared" si="749"/>
        <v>0</v>
      </c>
      <c r="P358" s="2">
        <v>3176537.8</v>
      </c>
      <c r="Q358" s="92">
        <f t="shared" si="750"/>
        <v>3176537.8</v>
      </c>
      <c r="R358" s="92">
        <f t="shared" si="751"/>
        <v>0</v>
      </c>
      <c r="S358" s="15">
        <v>0.1</v>
      </c>
      <c r="T358" s="2">
        <v>0</v>
      </c>
      <c r="U358" s="92">
        <f t="shared" si="752"/>
        <v>0</v>
      </c>
      <c r="V358" s="92">
        <f t="shared" si="753"/>
        <v>0</v>
      </c>
      <c r="W358" s="13">
        <v>0.3</v>
      </c>
      <c r="X358" s="13"/>
      <c r="Y358" s="13"/>
      <c r="Z358" s="97">
        <f t="shared" si="767"/>
        <v>952961.33999999985</v>
      </c>
      <c r="AA358" s="15">
        <v>0</v>
      </c>
      <c r="AB358" s="98">
        <f t="shared" si="758"/>
        <v>0</v>
      </c>
      <c r="AC358" s="97">
        <f t="shared" si="759"/>
        <v>0</v>
      </c>
      <c r="AD358" s="97">
        <f t="shared" si="760"/>
        <v>0</v>
      </c>
      <c r="AE358" s="2">
        <v>952961.34</v>
      </c>
      <c r="AF358" s="97">
        <f t="shared" si="761"/>
        <v>952961.33999999985</v>
      </c>
      <c r="AG358" s="97">
        <f t="shared" si="762"/>
        <v>0</v>
      </c>
      <c r="AH358" s="2">
        <v>0</v>
      </c>
      <c r="AI358" s="2"/>
      <c r="AJ358" s="2"/>
      <c r="AK358" s="4">
        <v>952961.34</v>
      </c>
      <c r="AL358" s="4"/>
      <c r="AM358" s="4">
        <f t="shared" si="754"/>
        <v>952961.34</v>
      </c>
      <c r="AN358" s="96">
        <f t="shared" si="765"/>
        <v>952961.33999999985</v>
      </c>
      <c r="AO358" s="96">
        <f t="shared" si="766"/>
        <v>0</v>
      </c>
      <c r="AP358" t="s">
        <v>241</v>
      </c>
      <c r="AQ358"/>
      <c r="AR358" s="18"/>
      <c r="AS358" s="4"/>
      <c r="AT358" s="4"/>
      <c r="AU358" s="4"/>
      <c r="AV358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  <c r="BK358" s="37"/>
      <c r="BL358" s="37"/>
      <c r="BM358" s="37"/>
      <c r="BN358" s="37"/>
    </row>
    <row r="359" spans="1:80" x14ac:dyDescent="0.25">
      <c r="A359" s="20">
        <v>1699</v>
      </c>
      <c r="B359" t="s">
        <v>263</v>
      </c>
      <c r="C359" t="s">
        <v>9</v>
      </c>
      <c r="D359" t="s">
        <v>367</v>
      </c>
      <c r="E359" t="s">
        <v>493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92">
        <f t="shared" si="748"/>
        <v>0</v>
      </c>
      <c r="O359" s="92">
        <f t="shared" si="749"/>
        <v>0</v>
      </c>
      <c r="P359" s="2">
        <v>0</v>
      </c>
      <c r="Q359" s="92">
        <f t="shared" si="750"/>
        <v>0</v>
      </c>
      <c r="R359" s="92">
        <f t="shared" si="751"/>
        <v>0</v>
      </c>
      <c r="S359" s="15">
        <v>0.1</v>
      </c>
      <c r="T359" s="2">
        <v>0</v>
      </c>
      <c r="U359" s="92">
        <f t="shared" si="752"/>
        <v>0</v>
      </c>
      <c r="V359" s="92">
        <f t="shared" si="753"/>
        <v>0</v>
      </c>
      <c r="W359" s="13">
        <v>0.3</v>
      </c>
      <c r="X359" s="13"/>
      <c r="Y359" s="13"/>
      <c r="Z359" s="97">
        <f t="shared" si="767"/>
        <v>0</v>
      </c>
      <c r="AA359" s="15">
        <v>0</v>
      </c>
      <c r="AB359" s="98">
        <f t="shared" si="758"/>
        <v>0</v>
      </c>
      <c r="AC359" s="97">
        <f t="shared" si="759"/>
        <v>0</v>
      </c>
      <c r="AD359" s="97">
        <f t="shared" si="760"/>
        <v>0</v>
      </c>
      <c r="AE359" s="2">
        <v>0</v>
      </c>
      <c r="AF359" s="97">
        <f t="shared" si="761"/>
        <v>0</v>
      </c>
      <c r="AG359" s="97">
        <f t="shared" si="762"/>
        <v>0</v>
      </c>
      <c r="AH359" s="2">
        <v>0</v>
      </c>
      <c r="AI359" s="2"/>
      <c r="AJ359" s="2"/>
      <c r="AK359" s="4">
        <v>0</v>
      </c>
      <c r="AM359" s="4">
        <f t="shared" si="754"/>
        <v>0</v>
      </c>
      <c r="AN359" s="96">
        <f t="shared" si="765"/>
        <v>0</v>
      </c>
      <c r="AO359" s="96">
        <f t="shared" si="766"/>
        <v>0</v>
      </c>
      <c r="AP359" t="s">
        <v>35</v>
      </c>
      <c r="AQ359"/>
      <c r="AR359" s="18"/>
      <c r="AV359"/>
      <c r="AW359"/>
    </row>
    <row r="360" spans="1:80" x14ac:dyDescent="0.25">
      <c r="A360" s="20">
        <v>1700</v>
      </c>
      <c r="B360" t="s">
        <v>263</v>
      </c>
      <c r="C360" t="s">
        <v>9</v>
      </c>
      <c r="D360" t="s">
        <v>15</v>
      </c>
      <c r="E360" t="s">
        <v>494</v>
      </c>
      <c r="F360" s="2">
        <v>890643000</v>
      </c>
      <c r="G360" s="2">
        <v>0</v>
      </c>
      <c r="H360" s="2">
        <v>890643000</v>
      </c>
      <c r="I360" s="2">
        <v>2844926</v>
      </c>
      <c r="J360" s="2">
        <v>0</v>
      </c>
      <c r="K360" s="2">
        <v>2844926</v>
      </c>
      <c r="L360" s="2">
        <v>2488668.7999999998</v>
      </c>
      <c r="M360" s="2">
        <v>0</v>
      </c>
      <c r="N360" s="92">
        <f t="shared" si="748"/>
        <v>0</v>
      </c>
      <c r="O360" s="92">
        <f t="shared" si="749"/>
        <v>0</v>
      </c>
      <c r="P360" s="2">
        <v>2488668.7999999998</v>
      </c>
      <c r="Q360" s="92">
        <f t="shared" si="750"/>
        <v>2488668.7999999998</v>
      </c>
      <c r="R360" s="92">
        <f t="shared" si="751"/>
        <v>0</v>
      </c>
      <c r="S360" s="15">
        <v>0.1</v>
      </c>
      <c r="T360" s="2">
        <v>0</v>
      </c>
      <c r="U360" s="92">
        <f t="shared" si="752"/>
        <v>0</v>
      </c>
      <c r="V360" s="92">
        <f t="shared" si="753"/>
        <v>0</v>
      </c>
      <c r="W360" s="13">
        <v>0.3</v>
      </c>
      <c r="X360" s="13"/>
      <c r="Y360" s="13"/>
      <c r="Z360" s="97">
        <f t="shared" si="767"/>
        <v>746600.6399999999</v>
      </c>
      <c r="AA360" s="15">
        <v>0</v>
      </c>
      <c r="AB360" s="98">
        <f t="shared" si="758"/>
        <v>0</v>
      </c>
      <c r="AC360" s="97">
        <f t="shared" si="759"/>
        <v>0</v>
      </c>
      <c r="AD360" s="97">
        <f t="shared" si="760"/>
        <v>0</v>
      </c>
      <c r="AE360" s="2">
        <v>746600.64</v>
      </c>
      <c r="AF360" s="97">
        <f t="shared" si="761"/>
        <v>746600.6399999999</v>
      </c>
      <c r="AG360" s="97">
        <f t="shared" si="762"/>
        <v>0</v>
      </c>
      <c r="AH360" s="2">
        <v>0</v>
      </c>
      <c r="AI360" s="2"/>
      <c r="AJ360" s="2"/>
      <c r="AK360" s="4">
        <v>746600.64</v>
      </c>
      <c r="AM360" s="4">
        <f t="shared" si="754"/>
        <v>746600.64</v>
      </c>
      <c r="AN360" s="96">
        <f t="shared" si="765"/>
        <v>746600.6399999999</v>
      </c>
      <c r="AO360" s="96">
        <f t="shared" si="766"/>
        <v>0</v>
      </c>
      <c r="AP360" t="s">
        <v>19</v>
      </c>
      <c r="AQ360"/>
      <c r="AR360" s="18"/>
      <c r="AV360"/>
      <c r="AW360"/>
    </row>
    <row r="361" spans="1:80" x14ac:dyDescent="0.25">
      <c r="A361" s="20">
        <v>1701</v>
      </c>
      <c r="B361" t="s">
        <v>263</v>
      </c>
      <c r="C361" t="s">
        <v>2</v>
      </c>
      <c r="D361" t="s">
        <v>284</v>
      </c>
      <c r="E361" t="s">
        <v>495</v>
      </c>
      <c r="F361" s="2">
        <v>16883817000</v>
      </c>
      <c r="G361" s="2">
        <v>0</v>
      </c>
      <c r="H361" s="2">
        <v>16883817000</v>
      </c>
      <c r="I361" s="2">
        <v>25325746</v>
      </c>
      <c r="J361" s="2">
        <v>0</v>
      </c>
      <c r="K361" s="2">
        <v>25325746</v>
      </c>
      <c r="L361" s="2">
        <v>18572219.199999999</v>
      </c>
      <c r="M361" s="2">
        <v>0</v>
      </c>
      <c r="N361" s="92">
        <f t="shared" si="748"/>
        <v>0</v>
      </c>
      <c r="O361" s="92">
        <f t="shared" si="749"/>
        <v>0</v>
      </c>
      <c r="P361" s="2">
        <v>18572219.199999999</v>
      </c>
      <c r="Q361" s="92">
        <f t="shared" si="750"/>
        <v>18572219.199999999</v>
      </c>
      <c r="R361" s="92">
        <f t="shared" si="751"/>
        <v>0</v>
      </c>
      <c r="S361" s="15">
        <v>0.1</v>
      </c>
      <c r="T361" s="2">
        <v>0</v>
      </c>
      <c r="U361" s="92">
        <f t="shared" si="752"/>
        <v>0</v>
      </c>
      <c r="V361" s="92">
        <f t="shared" si="753"/>
        <v>0</v>
      </c>
      <c r="W361" s="13">
        <v>0.3</v>
      </c>
      <c r="X361" s="13"/>
      <c r="Y361" s="13"/>
      <c r="Z361" s="97">
        <f t="shared" si="767"/>
        <v>5571665.7599999998</v>
      </c>
      <c r="AA361" s="15">
        <v>0</v>
      </c>
      <c r="AB361" s="98">
        <f t="shared" si="758"/>
        <v>0</v>
      </c>
      <c r="AC361" s="97">
        <f t="shared" si="759"/>
        <v>0</v>
      </c>
      <c r="AD361" s="97">
        <f t="shared" si="760"/>
        <v>0</v>
      </c>
      <c r="AE361" s="2">
        <v>5571665.7599999998</v>
      </c>
      <c r="AF361" s="97">
        <f t="shared" si="761"/>
        <v>5571665.7599999998</v>
      </c>
      <c r="AG361" s="97">
        <f t="shared" si="762"/>
        <v>0</v>
      </c>
      <c r="AH361" s="2">
        <v>0</v>
      </c>
      <c r="AI361" s="2"/>
      <c r="AJ361" s="2"/>
      <c r="AK361" s="4">
        <v>5571665.7599999998</v>
      </c>
      <c r="AM361" s="4">
        <f t="shared" si="754"/>
        <v>5571665.7599999998</v>
      </c>
      <c r="AN361" s="96">
        <f t="shared" si="765"/>
        <v>5571665.7599999998</v>
      </c>
      <c r="AO361" s="96">
        <f t="shared" si="766"/>
        <v>0</v>
      </c>
      <c r="AP361" t="s">
        <v>192</v>
      </c>
      <c r="AQ361"/>
      <c r="AR361" s="18"/>
      <c r="AV361"/>
      <c r="AW361" s="42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</row>
    <row r="362" spans="1:80" x14ac:dyDescent="0.25">
      <c r="A362" s="20">
        <v>1702</v>
      </c>
      <c r="B362" t="s">
        <v>263</v>
      </c>
      <c r="C362" t="s">
        <v>9</v>
      </c>
      <c r="D362" t="s">
        <v>27</v>
      </c>
      <c r="E362" t="s">
        <v>496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92">
        <f t="shared" si="748"/>
        <v>0</v>
      </c>
      <c r="O362" s="92">
        <f t="shared" si="749"/>
        <v>0</v>
      </c>
      <c r="P362" s="2">
        <v>0</v>
      </c>
      <c r="Q362" s="92">
        <f t="shared" si="750"/>
        <v>0</v>
      </c>
      <c r="R362" s="92">
        <f t="shared" si="751"/>
        <v>0</v>
      </c>
      <c r="S362" s="15">
        <v>0.1</v>
      </c>
      <c r="T362" s="2">
        <v>0</v>
      </c>
      <c r="U362" s="92">
        <f t="shared" si="752"/>
        <v>0</v>
      </c>
      <c r="V362" s="92">
        <f t="shared" si="753"/>
        <v>0</v>
      </c>
      <c r="W362" s="13">
        <v>0.3</v>
      </c>
      <c r="X362" s="13"/>
      <c r="Y362" s="13"/>
      <c r="Z362" s="97">
        <f t="shared" si="767"/>
        <v>0</v>
      </c>
      <c r="AA362" s="15">
        <v>0</v>
      </c>
      <c r="AB362" s="98">
        <f t="shared" si="758"/>
        <v>0</v>
      </c>
      <c r="AC362" s="97">
        <f t="shared" si="759"/>
        <v>0</v>
      </c>
      <c r="AD362" s="97">
        <f t="shared" si="760"/>
        <v>0</v>
      </c>
      <c r="AE362" s="2">
        <v>0</v>
      </c>
      <c r="AF362" s="97">
        <f t="shared" si="761"/>
        <v>0</v>
      </c>
      <c r="AG362" s="97">
        <f t="shared" si="762"/>
        <v>0</v>
      </c>
      <c r="AH362" s="2">
        <v>0</v>
      </c>
      <c r="AI362" s="2"/>
      <c r="AJ362" s="2"/>
      <c r="AK362" s="4">
        <v>0</v>
      </c>
      <c r="AM362" s="4">
        <f t="shared" si="754"/>
        <v>0</v>
      </c>
      <c r="AN362" s="96">
        <f t="shared" si="765"/>
        <v>0</v>
      </c>
      <c r="AO362" s="96">
        <f t="shared" si="766"/>
        <v>0</v>
      </c>
      <c r="AP362" t="s">
        <v>28</v>
      </c>
      <c r="AQ362"/>
      <c r="AR362" s="18"/>
      <c r="AV362"/>
      <c r="AW362"/>
    </row>
    <row r="363" spans="1:80" s="34" customFormat="1" x14ac:dyDescent="0.25">
      <c r="A363" s="70">
        <v>1703</v>
      </c>
      <c r="B363" s="34" t="s">
        <v>264</v>
      </c>
      <c r="C363" s="34" t="s">
        <v>2</v>
      </c>
      <c r="D363" s="34" t="s">
        <v>317</v>
      </c>
      <c r="E363" s="34" t="s">
        <v>497</v>
      </c>
      <c r="F363" s="71">
        <v>61041096000</v>
      </c>
      <c r="G363" s="71">
        <v>0</v>
      </c>
      <c r="H363" s="71">
        <v>61041096000</v>
      </c>
      <c r="I363" s="71">
        <v>95597305</v>
      </c>
      <c r="J363" s="71">
        <v>0</v>
      </c>
      <c r="K363" s="71">
        <v>95597305</v>
      </c>
      <c r="L363" s="71">
        <v>71180866.599999994</v>
      </c>
      <c r="M363" s="71">
        <v>0</v>
      </c>
      <c r="N363" s="92">
        <f t="shared" si="748"/>
        <v>0</v>
      </c>
      <c r="O363" s="92">
        <f t="shared" si="749"/>
        <v>0</v>
      </c>
      <c r="P363" s="71">
        <v>71180866.599999994</v>
      </c>
      <c r="Q363" s="92">
        <f t="shared" si="750"/>
        <v>71180866.599999994</v>
      </c>
      <c r="R363" s="92">
        <f t="shared" si="751"/>
        <v>0</v>
      </c>
      <c r="S363" s="72">
        <v>0.1</v>
      </c>
      <c r="T363" s="71">
        <v>0</v>
      </c>
      <c r="U363" s="92">
        <f t="shared" si="752"/>
        <v>0</v>
      </c>
      <c r="V363" s="92">
        <f t="shared" si="753"/>
        <v>0</v>
      </c>
      <c r="W363" s="73">
        <v>0.2</v>
      </c>
      <c r="X363" s="93">
        <f t="shared" ref="X363" si="768">IF(L363&lt;15000000,0%,IF(AND(15000000&lt;=L363,L363&lt;30000000),10%,IF(AND(30000000&lt;=L363,L363&lt;60000000),15%,IF(AND(60000000&lt;=L363,L363&lt;100000000),20%,25%))))</f>
        <v>0.2</v>
      </c>
      <c r="Y363" s="92">
        <f t="shared" ref="Y363" si="769">+X363-W363</f>
        <v>0</v>
      </c>
      <c r="Z363" s="92">
        <f t="shared" ref="Z363" si="770">IF(L363&lt;150000000,P363,IF(AND(L363&gt;150000000,P363&gt;150000000),150000000,P363))*X363</f>
        <v>14236173.32</v>
      </c>
      <c r="AA363" s="72">
        <v>0</v>
      </c>
      <c r="AB363" s="94">
        <f t="shared" ref="AB363:AB370" si="771">IF(L363&lt;150000000,0%,IF(AND(150000000&lt;=L363,L363&lt;230000000),40%,IF(AND(230000000&lt;=L363,L363&lt;300000000),45%,50%)))</f>
        <v>0</v>
      </c>
      <c r="AC363" s="92">
        <f t="shared" ref="AC363:AC370" si="772">+AB363-AA363</f>
        <v>0</v>
      </c>
      <c r="AD363" s="92">
        <f t="shared" ref="AD363:AD370" si="773">IF(P363-150000000&lt;0,0,(P363-150000000))*AB363</f>
        <v>0</v>
      </c>
      <c r="AE363" s="71">
        <v>14236173.32</v>
      </c>
      <c r="AF363" s="92">
        <f t="shared" ref="AF363:AF370" si="774">+AD363+Z363</f>
        <v>14236173.32</v>
      </c>
      <c r="AG363" s="92">
        <f t="shared" ref="AG363:AG370" si="775">+AF363-AE363</f>
        <v>0</v>
      </c>
      <c r="AH363" s="71">
        <v>4000000</v>
      </c>
      <c r="AI363" s="95">
        <f t="shared" ref="AI363" si="776">IF(L363&lt;15000000,0,IF(AND(15000000&lt;=L363,L363&lt;20000000),1000000,IF(AND(20000000&lt;=L363,L363&lt;30000000),2000000,IF(AND(30000000&lt;=L363,L363&lt;60000000),3000000,IF(AND(60000000&lt;=L363,L363&lt;100000000),4000000,IF(AND(100000000&lt;=L363,L363&lt;150000000),5000000,IF(AND(150000000&lt;=L363,L363&lt;230000000),6000000,7000000)))))))</f>
        <v>4000000</v>
      </c>
      <c r="AJ363" s="95">
        <f t="shared" ref="AJ363" si="777">+AI363-AH363</f>
        <v>0</v>
      </c>
      <c r="AK363" s="75">
        <v>18236173.32</v>
      </c>
      <c r="AL363" s="75">
        <v>5000000</v>
      </c>
      <c r="AM363" s="75">
        <f t="shared" si="754"/>
        <v>23236173.32</v>
      </c>
      <c r="AN363" s="96">
        <f t="shared" ref="AN363:AN370" si="778">SUM(AL363,AI363,AF363,U363)</f>
        <v>23236173.32</v>
      </c>
      <c r="AO363" s="96">
        <f t="shared" ref="AO363:AO370" si="779">+AN363-AM363</f>
        <v>0</v>
      </c>
      <c r="AP363" s="34" t="s">
        <v>326</v>
      </c>
      <c r="AR363" s="74"/>
      <c r="AS363" s="75"/>
      <c r="AT363" s="75"/>
      <c r="AU363" s="75"/>
    </row>
    <row r="364" spans="1:80" x14ac:dyDescent="0.25">
      <c r="A364" s="20">
        <v>1704</v>
      </c>
      <c r="B364" t="s">
        <v>263</v>
      </c>
      <c r="C364" t="s">
        <v>2</v>
      </c>
      <c r="D364" t="s">
        <v>317</v>
      </c>
      <c r="E364" t="s">
        <v>498</v>
      </c>
      <c r="F364" s="2">
        <v>1192500</v>
      </c>
      <c r="G364" s="2">
        <v>0</v>
      </c>
      <c r="H364" s="2">
        <v>1192500</v>
      </c>
      <c r="I364" s="2">
        <v>4176</v>
      </c>
      <c r="J364" s="2">
        <v>0</v>
      </c>
      <c r="K364" s="2">
        <v>4176</v>
      </c>
      <c r="L364" s="2">
        <v>3699</v>
      </c>
      <c r="M364" s="2">
        <v>0</v>
      </c>
      <c r="N364" s="92">
        <f t="shared" si="748"/>
        <v>0</v>
      </c>
      <c r="O364" s="92">
        <f t="shared" si="749"/>
        <v>0</v>
      </c>
      <c r="P364" s="2">
        <v>3699</v>
      </c>
      <c r="Q364" s="92">
        <f t="shared" si="750"/>
        <v>3699</v>
      </c>
      <c r="R364" s="92">
        <f t="shared" si="751"/>
        <v>0</v>
      </c>
      <c r="S364" s="15">
        <v>0.1</v>
      </c>
      <c r="T364" s="2">
        <v>0</v>
      </c>
      <c r="U364" s="92">
        <f t="shared" si="752"/>
        <v>0</v>
      </c>
      <c r="V364" s="92">
        <f t="shared" si="753"/>
        <v>0</v>
      </c>
      <c r="W364" s="13">
        <v>0.3</v>
      </c>
      <c r="X364" s="13"/>
      <c r="Y364" s="13"/>
      <c r="Z364" s="97">
        <f t="shared" ref="Z364:Z370" si="780">IF(L364&lt;150000000,P364,IF(AND(L364&gt;150000000,P364&gt;150000000),150000000,P364))*30%</f>
        <v>1109.7</v>
      </c>
      <c r="AA364" s="15">
        <v>0</v>
      </c>
      <c r="AB364" s="98">
        <f t="shared" si="771"/>
        <v>0</v>
      </c>
      <c r="AC364" s="97">
        <f t="shared" si="772"/>
        <v>0</v>
      </c>
      <c r="AD364" s="97">
        <f t="shared" si="773"/>
        <v>0</v>
      </c>
      <c r="AE364" s="2">
        <v>1109.7</v>
      </c>
      <c r="AF364" s="97">
        <f t="shared" si="774"/>
        <v>1109.7</v>
      </c>
      <c r="AG364" s="97">
        <f t="shared" si="775"/>
        <v>0</v>
      </c>
      <c r="AH364" s="2">
        <v>0</v>
      </c>
      <c r="AI364" s="2"/>
      <c r="AJ364" s="2"/>
      <c r="AK364" s="4">
        <v>1109.7</v>
      </c>
      <c r="AM364" s="4">
        <f t="shared" si="754"/>
        <v>1109.7</v>
      </c>
      <c r="AN364" s="96">
        <f t="shared" si="778"/>
        <v>1109.7</v>
      </c>
      <c r="AO364" s="96">
        <f t="shared" si="779"/>
        <v>0</v>
      </c>
      <c r="AP364" t="s">
        <v>325</v>
      </c>
      <c r="AQ364"/>
      <c r="AR364" s="18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</row>
    <row r="365" spans="1:80" x14ac:dyDescent="0.25">
      <c r="A365" s="20">
        <v>1705</v>
      </c>
      <c r="B365" t="s">
        <v>263</v>
      </c>
      <c r="C365" t="s">
        <v>2</v>
      </c>
      <c r="D365" t="s">
        <v>200</v>
      </c>
      <c r="E365" t="s">
        <v>499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92">
        <f t="shared" si="748"/>
        <v>0</v>
      </c>
      <c r="O365" s="92">
        <f t="shared" si="749"/>
        <v>0</v>
      </c>
      <c r="P365" s="2">
        <v>0</v>
      </c>
      <c r="Q365" s="92">
        <f t="shared" si="750"/>
        <v>0</v>
      </c>
      <c r="R365" s="92">
        <f t="shared" si="751"/>
        <v>0</v>
      </c>
      <c r="S365" s="15">
        <v>0.1</v>
      </c>
      <c r="T365" s="2">
        <v>0</v>
      </c>
      <c r="U365" s="92">
        <f t="shared" si="752"/>
        <v>0</v>
      </c>
      <c r="V365" s="92">
        <f t="shared" si="753"/>
        <v>0</v>
      </c>
      <c r="W365" s="13">
        <v>0.3</v>
      </c>
      <c r="X365" s="13"/>
      <c r="Y365" s="13"/>
      <c r="Z365" s="97">
        <f t="shared" si="780"/>
        <v>0</v>
      </c>
      <c r="AA365" s="15">
        <v>0</v>
      </c>
      <c r="AB365" s="98">
        <f t="shared" si="771"/>
        <v>0</v>
      </c>
      <c r="AC365" s="97">
        <f t="shared" si="772"/>
        <v>0</v>
      </c>
      <c r="AD365" s="97">
        <f t="shared" si="773"/>
        <v>0</v>
      </c>
      <c r="AE365" s="2">
        <v>0</v>
      </c>
      <c r="AF365" s="97">
        <f t="shared" si="774"/>
        <v>0</v>
      </c>
      <c r="AG365" s="97">
        <f t="shared" si="775"/>
        <v>0</v>
      </c>
      <c r="AH365" s="2">
        <v>0</v>
      </c>
      <c r="AI365" s="2"/>
      <c r="AJ365" s="2"/>
      <c r="AK365" s="4">
        <v>0</v>
      </c>
      <c r="AM365" s="4">
        <f t="shared" si="754"/>
        <v>0</v>
      </c>
      <c r="AN365" s="96">
        <f t="shared" si="778"/>
        <v>0</v>
      </c>
      <c r="AO365" s="96">
        <f t="shared" si="779"/>
        <v>0</v>
      </c>
      <c r="AP365" t="s">
        <v>184</v>
      </c>
      <c r="AQ365"/>
      <c r="AR365" s="18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</row>
    <row r="366" spans="1:80" x14ac:dyDescent="0.25">
      <c r="A366" s="20">
        <v>1706</v>
      </c>
      <c r="B366" t="s">
        <v>263</v>
      </c>
      <c r="C366" t="s">
        <v>2</v>
      </c>
      <c r="D366" t="s">
        <v>8</v>
      </c>
      <c r="E366" t="s">
        <v>500</v>
      </c>
      <c r="F366" s="2">
        <v>5829536000</v>
      </c>
      <c r="G366" s="2">
        <v>0</v>
      </c>
      <c r="H366" s="2">
        <v>5829536000</v>
      </c>
      <c r="I366" s="2">
        <v>16366949</v>
      </c>
      <c r="J366" s="2">
        <v>0</v>
      </c>
      <c r="K366" s="2">
        <v>16366949</v>
      </c>
      <c r="L366" s="2">
        <v>14035134.6</v>
      </c>
      <c r="M366" s="2">
        <v>0</v>
      </c>
      <c r="N366" s="92">
        <f t="shared" si="748"/>
        <v>0</v>
      </c>
      <c r="O366" s="92">
        <f t="shared" si="749"/>
        <v>0</v>
      </c>
      <c r="P366" s="2">
        <v>14035134.6</v>
      </c>
      <c r="Q366" s="92">
        <f t="shared" si="750"/>
        <v>14035134.6</v>
      </c>
      <c r="R366" s="92">
        <f t="shared" si="751"/>
        <v>0</v>
      </c>
      <c r="S366" s="15">
        <v>0.1</v>
      </c>
      <c r="T366" s="2">
        <v>0</v>
      </c>
      <c r="U366" s="92">
        <f t="shared" si="752"/>
        <v>0</v>
      </c>
      <c r="V366" s="92">
        <f t="shared" si="753"/>
        <v>0</v>
      </c>
      <c r="W366" s="13">
        <v>0.3</v>
      </c>
      <c r="X366" s="13"/>
      <c r="Y366" s="13"/>
      <c r="Z366" s="97">
        <f t="shared" si="780"/>
        <v>4210540.38</v>
      </c>
      <c r="AA366" s="15">
        <v>0</v>
      </c>
      <c r="AB366" s="98">
        <f t="shared" si="771"/>
        <v>0</v>
      </c>
      <c r="AC366" s="97">
        <f t="shared" si="772"/>
        <v>0</v>
      </c>
      <c r="AD366" s="97">
        <f t="shared" si="773"/>
        <v>0</v>
      </c>
      <c r="AE366" s="2">
        <v>4210540.38</v>
      </c>
      <c r="AF366" s="97">
        <f t="shared" si="774"/>
        <v>4210540.38</v>
      </c>
      <c r="AG366" s="97">
        <f t="shared" si="775"/>
        <v>0</v>
      </c>
      <c r="AH366" s="2">
        <v>0</v>
      </c>
      <c r="AI366" s="2"/>
      <c r="AJ366" s="2"/>
      <c r="AK366" s="4">
        <v>4210540.38</v>
      </c>
      <c r="AM366" s="4">
        <f t="shared" si="754"/>
        <v>4210540.38</v>
      </c>
      <c r="AN366" s="96">
        <f t="shared" si="778"/>
        <v>4210540.38</v>
      </c>
      <c r="AO366" s="96">
        <f t="shared" si="779"/>
        <v>0</v>
      </c>
      <c r="AP366" t="s">
        <v>38</v>
      </c>
      <c r="AQ366"/>
      <c r="AR366" s="18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</row>
    <row r="367" spans="1:80" x14ac:dyDescent="0.25">
      <c r="A367" s="20">
        <v>1709</v>
      </c>
      <c r="B367" t="s">
        <v>263</v>
      </c>
      <c r="C367" t="s">
        <v>2</v>
      </c>
      <c r="D367" t="s">
        <v>284</v>
      </c>
      <c r="E367" t="s">
        <v>501</v>
      </c>
      <c r="F367" s="2">
        <v>2189059000</v>
      </c>
      <c r="G367" s="2">
        <v>0</v>
      </c>
      <c r="H367" s="2">
        <v>2189059000</v>
      </c>
      <c r="I367" s="2">
        <v>6683681</v>
      </c>
      <c r="J367" s="2">
        <v>0</v>
      </c>
      <c r="K367" s="2">
        <v>6683681</v>
      </c>
      <c r="L367" s="2">
        <v>5808057.4000000004</v>
      </c>
      <c r="M367" s="2">
        <v>0</v>
      </c>
      <c r="N367" s="92">
        <f t="shared" si="748"/>
        <v>0</v>
      </c>
      <c r="O367" s="92">
        <f t="shared" si="749"/>
        <v>0</v>
      </c>
      <c r="P367" s="2">
        <v>5808057.4000000004</v>
      </c>
      <c r="Q367" s="92">
        <f t="shared" si="750"/>
        <v>5808057.4000000004</v>
      </c>
      <c r="R367" s="92">
        <f t="shared" si="751"/>
        <v>0</v>
      </c>
      <c r="S367" s="15">
        <v>0.1</v>
      </c>
      <c r="T367" s="2">
        <v>0</v>
      </c>
      <c r="U367" s="92">
        <f t="shared" si="752"/>
        <v>0</v>
      </c>
      <c r="V367" s="92">
        <f t="shared" si="753"/>
        <v>0</v>
      </c>
      <c r="W367" s="13">
        <v>0.3</v>
      </c>
      <c r="X367" s="13"/>
      <c r="Y367" s="13"/>
      <c r="Z367" s="97">
        <f t="shared" si="780"/>
        <v>1742417.22</v>
      </c>
      <c r="AA367" s="15">
        <v>0</v>
      </c>
      <c r="AB367" s="98">
        <f t="shared" si="771"/>
        <v>0</v>
      </c>
      <c r="AC367" s="97">
        <f t="shared" si="772"/>
        <v>0</v>
      </c>
      <c r="AD367" s="97">
        <f t="shared" si="773"/>
        <v>0</v>
      </c>
      <c r="AE367" s="2">
        <v>1742417.22</v>
      </c>
      <c r="AF367" s="97">
        <f t="shared" si="774"/>
        <v>1742417.22</v>
      </c>
      <c r="AG367" s="97">
        <f t="shared" si="775"/>
        <v>0</v>
      </c>
      <c r="AH367" s="2">
        <v>0</v>
      </c>
      <c r="AI367" s="2"/>
      <c r="AJ367" s="2"/>
      <c r="AK367" s="4">
        <v>1742417.22</v>
      </c>
      <c r="AM367" s="4">
        <f t="shared" si="754"/>
        <v>1742417.22</v>
      </c>
      <c r="AN367" s="96">
        <f t="shared" si="778"/>
        <v>1742417.22</v>
      </c>
      <c r="AO367" s="96">
        <f t="shared" si="779"/>
        <v>0</v>
      </c>
      <c r="AP367" t="s">
        <v>192</v>
      </c>
      <c r="AQ367"/>
      <c r="AR367" s="18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</row>
    <row r="368" spans="1:80" s="32" customFormat="1" x14ac:dyDescent="0.25">
      <c r="A368" s="20">
        <v>1711</v>
      </c>
      <c r="B368" t="s">
        <v>263</v>
      </c>
      <c r="C368" t="s">
        <v>2</v>
      </c>
      <c r="D368" t="s">
        <v>8</v>
      </c>
      <c r="E368" t="s">
        <v>502</v>
      </c>
      <c r="F368" s="2">
        <v>815969000</v>
      </c>
      <c r="G368" s="2">
        <v>0</v>
      </c>
      <c r="H368" s="2">
        <v>815969000</v>
      </c>
      <c r="I368" s="2">
        <v>2682945</v>
      </c>
      <c r="J368" s="2">
        <v>0</v>
      </c>
      <c r="K368" s="2">
        <v>2682945</v>
      </c>
      <c r="L368" s="2">
        <v>2356557.4</v>
      </c>
      <c r="M368" s="2">
        <v>0</v>
      </c>
      <c r="N368" s="92">
        <f t="shared" si="748"/>
        <v>0</v>
      </c>
      <c r="O368" s="92">
        <f t="shared" si="749"/>
        <v>0</v>
      </c>
      <c r="P368" s="2">
        <v>2356557.4</v>
      </c>
      <c r="Q368" s="92">
        <f t="shared" si="750"/>
        <v>2356557.4</v>
      </c>
      <c r="R368" s="92">
        <f t="shared" si="751"/>
        <v>0</v>
      </c>
      <c r="S368" s="15">
        <v>0.1</v>
      </c>
      <c r="T368" s="2">
        <v>0</v>
      </c>
      <c r="U368" s="92">
        <f t="shared" si="752"/>
        <v>0</v>
      </c>
      <c r="V368" s="92">
        <f t="shared" si="753"/>
        <v>0</v>
      </c>
      <c r="W368" s="13">
        <v>0.3</v>
      </c>
      <c r="X368" s="13"/>
      <c r="Y368" s="13"/>
      <c r="Z368" s="97">
        <f t="shared" si="780"/>
        <v>706967.22</v>
      </c>
      <c r="AA368" s="15">
        <v>0</v>
      </c>
      <c r="AB368" s="98">
        <f t="shared" si="771"/>
        <v>0</v>
      </c>
      <c r="AC368" s="97">
        <f t="shared" si="772"/>
        <v>0</v>
      </c>
      <c r="AD368" s="97">
        <f t="shared" si="773"/>
        <v>0</v>
      </c>
      <c r="AE368" s="2">
        <v>706967.22</v>
      </c>
      <c r="AF368" s="97">
        <f t="shared" si="774"/>
        <v>706967.22</v>
      </c>
      <c r="AG368" s="97">
        <f t="shared" si="775"/>
        <v>0</v>
      </c>
      <c r="AH368" s="2">
        <v>0</v>
      </c>
      <c r="AI368" s="2"/>
      <c r="AJ368" s="2"/>
      <c r="AK368" s="4">
        <v>706967.22</v>
      </c>
      <c r="AL368" s="4"/>
      <c r="AM368" s="4">
        <f t="shared" si="754"/>
        <v>706967.22</v>
      </c>
      <c r="AN368" s="96">
        <f t="shared" si="778"/>
        <v>706967.22</v>
      </c>
      <c r="AO368" s="96">
        <f t="shared" si="779"/>
        <v>0</v>
      </c>
      <c r="AP368" t="s">
        <v>46</v>
      </c>
      <c r="AR368" s="49"/>
      <c r="AS368" s="33"/>
      <c r="AT368" s="33"/>
      <c r="AU368" s="33"/>
    </row>
    <row r="369" spans="1:80" x14ac:dyDescent="0.25">
      <c r="A369" s="20">
        <v>1712</v>
      </c>
      <c r="B369" t="s">
        <v>263</v>
      </c>
      <c r="C369" t="s">
        <v>2</v>
      </c>
      <c r="D369" t="s">
        <v>284</v>
      </c>
      <c r="E369" t="s">
        <v>503</v>
      </c>
      <c r="F369" s="2">
        <v>1324653000</v>
      </c>
      <c r="G369" s="2">
        <v>0</v>
      </c>
      <c r="H369" s="2">
        <v>1324653000</v>
      </c>
      <c r="I369" s="2">
        <v>4409931</v>
      </c>
      <c r="J369" s="2">
        <v>0</v>
      </c>
      <c r="K369" s="2">
        <v>4409931</v>
      </c>
      <c r="L369" s="2">
        <v>3880069.8</v>
      </c>
      <c r="M369" s="2">
        <v>0</v>
      </c>
      <c r="N369" s="92">
        <f t="shared" si="748"/>
        <v>0</v>
      </c>
      <c r="O369" s="92">
        <f t="shared" si="749"/>
        <v>0</v>
      </c>
      <c r="P369" s="2">
        <v>3880069.8</v>
      </c>
      <c r="Q369" s="92">
        <f t="shared" si="750"/>
        <v>3880069.8</v>
      </c>
      <c r="R369" s="92">
        <f t="shared" si="751"/>
        <v>0</v>
      </c>
      <c r="S369" s="15">
        <v>0.1</v>
      </c>
      <c r="T369" s="2">
        <v>0</v>
      </c>
      <c r="U369" s="92">
        <f t="shared" si="752"/>
        <v>0</v>
      </c>
      <c r="V369" s="92">
        <f t="shared" si="753"/>
        <v>0</v>
      </c>
      <c r="W369" s="13">
        <v>0.3</v>
      </c>
      <c r="X369" s="13"/>
      <c r="Y369" s="13"/>
      <c r="Z369" s="97">
        <f t="shared" si="780"/>
        <v>1164020.94</v>
      </c>
      <c r="AA369" s="15">
        <v>0</v>
      </c>
      <c r="AB369" s="98">
        <f t="shared" si="771"/>
        <v>0</v>
      </c>
      <c r="AC369" s="97">
        <f t="shared" si="772"/>
        <v>0</v>
      </c>
      <c r="AD369" s="97">
        <f t="shared" si="773"/>
        <v>0</v>
      </c>
      <c r="AE369" s="2">
        <v>1164020.94</v>
      </c>
      <c r="AF369" s="97">
        <f t="shared" si="774"/>
        <v>1164020.94</v>
      </c>
      <c r="AG369" s="97">
        <f t="shared" si="775"/>
        <v>0</v>
      </c>
      <c r="AH369" s="2">
        <v>0</v>
      </c>
      <c r="AI369" s="2"/>
      <c r="AJ369" s="2"/>
      <c r="AK369" s="4">
        <v>1164020.94</v>
      </c>
      <c r="AM369" s="4">
        <f t="shared" si="754"/>
        <v>1164020.94</v>
      </c>
      <c r="AN369" s="96">
        <f t="shared" si="778"/>
        <v>1164020.94</v>
      </c>
      <c r="AO369" s="96">
        <f t="shared" si="779"/>
        <v>0</v>
      </c>
      <c r="AP369" t="s">
        <v>87</v>
      </c>
      <c r="AQ369"/>
      <c r="AR369" s="18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</row>
    <row r="370" spans="1:80" x14ac:dyDescent="0.25">
      <c r="A370" s="20">
        <v>1713</v>
      </c>
      <c r="B370" t="s">
        <v>263</v>
      </c>
      <c r="C370" t="s">
        <v>2</v>
      </c>
      <c r="D370" t="s">
        <v>8</v>
      </c>
      <c r="E370" t="s">
        <v>504</v>
      </c>
      <c r="F370" s="2">
        <v>11518000</v>
      </c>
      <c r="G370" s="2">
        <v>0</v>
      </c>
      <c r="H370" s="2">
        <v>11518000</v>
      </c>
      <c r="I370" s="2">
        <v>40314</v>
      </c>
      <c r="J370" s="2">
        <v>0</v>
      </c>
      <c r="K370" s="2">
        <v>40314</v>
      </c>
      <c r="L370" s="2">
        <v>35706.800000000003</v>
      </c>
      <c r="M370" s="2">
        <v>0</v>
      </c>
      <c r="N370" s="92">
        <f t="shared" si="748"/>
        <v>0</v>
      </c>
      <c r="O370" s="92">
        <f t="shared" si="749"/>
        <v>0</v>
      </c>
      <c r="P370" s="2">
        <v>35706.800000000003</v>
      </c>
      <c r="Q370" s="92">
        <f t="shared" si="750"/>
        <v>35706.800000000003</v>
      </c>
      <c r="R370" s="92">
        <f t="shared" si="751"/>
        <v>0</v>
      </c>
      <c r="S370" s="15">
        <v>0.1</v>
      </c>
      <c r="T370" s="2">
        <v>0</v>
      </c>
      <c r="U370" s="92">
        <f t="shared" si="752"/>
        <v>0</v>
      </c>
      <c r="V370" s="92">
        <f t="shared" si="753"/>
        <v>0</v>
      </c>
      <c r="W370" s="13">
        <v>0.3</v>
      </c>
      <c r="X370" s="13"/>
      <c r="Y370" s="13"/>
      <c r="Z370" s="97">
        <f t="shared" si="780"/>
        <v>10712.04</v>
      </c>
      <c r="AA370" s="15">
        <v>0</v>
      </c>
      <c r="AB370" s="98">
        <f t="shared" si="771"/>
        <v>0</v>
      </c>
      <c r="AC370" s="97">
        <f t="shared" si="772"/>
        <v>0</v>
      </c>
      <c r="AD370" s="97">
        <f t="shared" si="773"/>
        <v>0</v>
      </c>
      <c r="AE370" s="2">
        <v>10712.04</v>
      </c>
      <c r="AF370" s="97">
        <f t="shared" si="774"/>
        <v>10712.04</v>
      </c>
      <c r="AG370" s="97">
        <f t="shared" si="775"/>
        <v>0</v>
      </c>
      <c r="AH370" s="2">
        <v>0</v>
      </c>
      <c r="AI370" s="2"/>
      <c r="AJ370" s="2"/>
      <c r="AK370" s="4">
        <v>10712.04</v>
      </c>
      <c r="AM370" s="4">
        <f t="shared" si="754"/>
        <v>10712.04</v>
      </c>
      <c r="AN370" s="96">
        <f t="shared" si="778"/>
        <v>10712.04</v>
      </c>
      <c r="AO370" s="96">
        <f t="shared" si="779"/>
        <v>0</v>
      </c>
      <c r="AP370" t="s">
        <v>50</v>
      </c>
      <c r="AQ370"/>
      <c r="AR370" s="18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</row>
    <row r="371" spans="1:80" s="34" customFormat="1" x14ac:dyDescent="0.25">
      <c r="A371" s="70">
        <v>1714</v>
      </c>
      <c r="B371" s="34" t="s">
        <v>264</v>
      </c>
      <c r="C371" s="34" t="s">
        <v>2</v>
      </c>
      <c r="D371" s="34" t="s">
        <v>317</v>
      </c>
      <c r="E371" s="34" t="s">
        <v>512</v>
      </c>
      <c r="F371" s="71">
        <v>971072000</v>
      </c>
      <c r="G371" s="71">
        <v>147820000</v>
      </c>
      <c r="H371" s="71">
        <v>823252000</v>
      </c>
      <c r="I371" s="71">
        <v>3202978</v>
      </c>
      <c r="J371" s="71">
        <v>457870</v>
      </c>
      <c r="K371" s="71">
        <v>2745108</v>
      </c>
      <c r="L371" s="71">
        <v>2814549.2</v>
      </c>
      <c r="M371" s="71">
        <v>398742</v>
      </c>
      <c r="N371" s="92">
        <f t="shared" si="748"/>
        <v>398742</v>
      </c>
      <c r="O371" s="92">
        <f t="shared" si="749"/>
        <v>0</v>
      </c>
      <c r="P371" s="71">
        <v>2415807.2000000002</v>
      </c>
      <c r="Q371" s="92">
        <f t="shared" si="750"/>
        <v>2415807.2000000002</v>
      </c>
      <c r="R371" s="92">
        <f t="shared" si="751"/>
        <v>0</v>
      </c>
      <c r="S371" s="72">
        <v>0</v>
      </c>
      <c r="T371" s="71">
        <v>0</v>
      </c>
      <c r="U371" s="92">
        <f t="shared" si="752"/>
        <v>0</v>
      </c>
      <c r="V371" s="92">
        <f t="shared" si="753"/>
        <v>0</v>
      </c>
      <c r="W371" s="73">
        <v>0</v>
      </c>
      <c r="X371" s="93">
        <f t="shared" ref="X371" si="781">IF(L371&lt;15000000,0%,IF(AND(15000000&lt;=L371,L371&lt;30000000),10%,IF(AND(30000000&lt;=L371,L371&lt;60000000),15%,IF(AND(60000000&lt;=L371,L371&lt;100000000),20%,25%))))</f>
        <v>0</v>
      </c>
      <c r="Y371" s="92">
        <f t="shared" ref="Y371" si="782">+X371-W371</f>
        <v>0</v>
      </c>
      <c r="Z371" s="92">
        <f t="shared" ref="Z371" si="783">IF(L371&lt;150000000,P371,IF(AND(L371&gt;150000000,P371&gt;150000000),150000000,P371))*X371</f>
        <v>0</v>
      </c>
      <c r="AA371" s="72">
        <v>0</v>
      </c>
      <c r="AB371" s="94">
        <f t="shared" ref="AB371:AB380" si="784">IF(L371&lt;150000000,0%,IF(AND(150000000&lt;=L371,L371&lt;230000000),40%,IF(AND(230000000&lt;=L371,L371&lt;300000000),45%,50%)))</f>
        <v>0</v>
      </c>
      <c r="AC371" s="92">
        <f t="shared" ref="AC371:AC380" si="785">+AB371-AA371</f>
        <v>0</v>
      </c>
      <c r="AD371" s="92">
        <f t="shared" ref="AD371:AD380" si="786">IF(P371-150000000&lt;0,0,(P371-150000000))*AB371</f>
        <v>0</v>
      </c>
      <c r="AE371" s="71">
        <v>0</v>
      </c>
      <c r="AF371" s="92">
        <f t="shared" ref="AF371:AF380" si="787">+AD371+Z371</f>
        <v>0</v>
      </c>
      <c r="AG371" s="92">
        <f t="shared" ref="AG371:AG380" si="788">+AF371-AE371</f>
        <v>0</v>
      </c>
      <c r="AH371" s="71">
        <v>0</v>
      </c>
      <c r="AI371" s="95">
        <f t="shared" ref="AI371" si="789">IF(L371&lt;15000000,0,IF(AND(15000000&lt;=L371,L371&lt;20000000),1000000,IF(AND(20000000&lt;=L371,L371&lt;30000000),2000000,IF(AND(30000000&lt;=L371,L371&lt;60000000),3000000,IF(AND(60000000&lt;=L371,L371&lt;100000000),4000000,IF(AND(100000000&lt;=L371,L371&lt;150000000),5000000,IF(AND(150000000&lt;=L371,L371&lt;230000000),6000000,7000000)))))))</f>
        <v>0</v>
      </c>
      <c r="AJ371" s="95">
        <f t="shared" ref="AJ371" si="790">+AI371-AH371</f>
        <v>0</v>
      </c>
      <c r="AK371" s="75">
        <v>0</v>
      </c>
      <c r="AL371" s="75">
        <v>4000000</v>
      </c>
      <c r="AM371" s="75">
        <f t="shared" si="754"/>
        <v>4000000</v>
      </c>
      <c r="AN371" s="96">
        <f t="shared" ref="AN371:AN380" si="791">SUM(AL371,AI371,AF371,U371)</f>
        <v>4000000</v>
      </c>
      <c r="AO371" s="96">
        <f t="shared" ref="AO371:AO380" si="792">+AN371-AM371</f>
        <v>0</v>
      </c>
      <c r="AP371" s="34" t="s">
        <v>326</v>
      </c>
      <c r="AR371" s="74"/>
      <c r="AS371" s="75"/>
      <c r="AT371" s="75"/>
      <c r="AU371" s="75"/>
    </row>
    <row r="372" spans="1:80" x14ac:dyDescent="0.25">
      <c r="A372" s="20">
        <v>1715</v>
      </c>
      <c r="B372" t="s">
        <v>263</v>
      </c>
      <c r="C372" t="s">
        <v>9</v>
      </c>
      <c r="D372" t="s">
        <v>368</v>
      </c>
      <c r="E372" t="s">
        <v>505</v>
      </c>
      <c r="F372" s="2">
        <v>308930000</v>
      </c>
      <c r="G372" s="2">
        <v>0</v>
      </c>
      <c r="H372" s="2">
        <v>308930000</v>
      </c>
      <c r="I372" s="2">
        <v>1029505</v>
      </c>
      <c r="J372" s="2">
        <v>0</v>
      </c>
      <c r="K372" s="2">
        <v>1029505</v>
      </c>
      <c r="L372" s="2">
        <v>905933</v>
      </c>
      <c r="M372" s="2">
        <v>0</v>
      </c>
      <c r="N372" s="92">
        <f t="shared" si="748"/>
        <v>0</v>
      </c>
      <c r="O372" s="92">
        <f t="shared" si="749"/>
        <v>0</v>
      </c>
      <c r="P372" s="2">
        <v>905933</v>
      </c>
      <c r="Q372" s="92">
        <f t="shared" si="750"/>
        <v>905933</v>
      </c>
      <c r="R372" s="92">
        <f t="shared" si="751"/>
        <v>0</v>
      </c>
      <c r="S372" s="15">
        <v>0.1</v>
      </c>
      <c r="T372" s="2">
        <v>0</v>
      </c>
      <c r="U372" s="92">
        <f t="shared" si="752"/>
        <v>0</v>
      </c>
      <c r="V372" s="92">
        <f t="shared" si="753"/>
        <v>0</v>
      </c>
      <c r="W372" s="13">
        <v>0.3</v>
      </c>
      <c r="X372" s="13"/>
      <c r="Y372" s="13"/>
      <c r="Z372" s="97">
        <f t="shared" ref="Z372:Z380" si="793">IF(L372&lt;150000000,P372,IF(AND(L372&gt;150000000,P372&gt;150000000),150000000,P372))*30%</f>
        <v>271779.89999999997</v>
      </c>
      <c r="AA372" s="15">
        <v>0</v>
      </c>
      <c r="AB372" s="98">
        <f t="shared" si="784"/>
        <v>0</v>
      </c>
      <c r="AC372" s="97">
        <f t="shared" si="785"/>
        <v>0</v>
      </c>
      <c r="AD372" s="97">
        <f t="shared" si="786"/>
        <v>0</v>
      </c>
      <c r="AE372" s="2">
        <v>271779.90000000002</v>
      </c>
      <c r="AF372" s="97">
        <f t="shared" si="787"/>
        <v>271779.89999999997</v>
      </c>
      <c r="AG372" s="97">
        <f t="shared" si="788"/>
        <v>0</v>
      </c>
      <c r="AH372" s="2">
        <v>0</v>
      </c>
      <c r="AI372" s="2"/>
      <c r="AJ372" s="2"/>
      <c r="AK372" s="4">
        <v>271779.90000000002</v>
      </c>
      <c r="AM372" s="4">
        <f t="shared" si="754"/>
        <v>271779.90000000002</v>
      </c>
      <c r="AN372" s="96">
        <f t="shared" si="791"/>
        <v>271779.89999999997</v>
      </c>
      <c r="AO372" s="96">
        <f t="shared" si="792"/>
        <v>0</v>
      </c>
      <c r="AP372" t="s">
        <v>79</v>
      </c>
      <c r="AQ372"/>
      <c r="AR372" s="18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</row>
    <row r="373" spans="1:80" s="44" customFormat="1" x14ac:dyDescent="0.25">
      <c r="A373" s="20">
        <v>1716</v>
      </c>
      <c r="B373" t="s">
        <v>263</v>
      </c>
      <c r="C373" t="s">
        <v>9</v>
      </c>
      <c r="D373" t="s">
        <v>367</v>
      </c>
      <c r="E373" t="s">
        <v>506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92">
        <f t="shared" si="748"/>
        <v>0</v>
      </c>
      <c r="O373" s="92">
        <f t="shared" si="749"/>
        <v>0</v>
      </c>
      <c r="P373" s="2">
        <v>0</v>
      </c>
      <c r="Q373" s="92">
        <f t="shared" si="750"/>
        <v>0</v>
      </c>
      <c r="R373" s="92">
        <f t="shared" si="751"/>
        <v>0</v>
      </c>
      <c r="S373" s="15">
        <v>0.1</v>
      </c>
      <c r="T373" s="2">
        <v>0</v>
      </c>
      <c r="U373" s="92">
        <f t="shared" si="752"/>
        <v>0</v>
      </c>
      <c r="V373" s="92">
        <f t="shared" si="753"/>
        <v>0</v>
      </c>
      <c r="W373" s="13">
        <v>0.3</v>
      </c>
      <c r="X373" s="13"/>
      <c r="Y373" s="13"/>
      <c r="Z373" s="97">
        <f t="shared" si="793"/>
        <v>0</v>
      </c>
      <c r="AA373" s="15">
        <v>0</v>
      </c>
      <c r="AB373" s="98">
        <f t="shared" si="784"/>
        <v>0</v>
      </c>
      <c r="AC373" s="97">
        <f t="shared" si="785"/>
        <v>0</v>
      </c>
      <c r="AD373" s="97">
        <f t="shared" si="786"/>
        <v>0</v>
      </c>
      <c r="AE373" s="2">
        <v>0</v>
      </c>
      <c r="AF373" s="97">
        <f t="shared" si="787"/>
        <v>0</v>
      </c>
      <c r="AG373" s="97">
        <f t="shared" si="788"/>
        <v>0</v>
      </c>
      <c r="AH373" s="2">
        <v>0</v>
      </c>
      <c r="AI373" s="2"/>
      <c r="AJ373" s="2"/>
      <c r="AK373" s="4">
        <v>0</v>
      </c>
      <c r="AL373" s="4"/>
      <c r="AM373" s="4">
        <f t="shared" si="754"/>
        <v>0</v>
      </c>
      <c r="AN373" s="96">
        <f t="shared" si="791"/>
        <v>0</v>
      </c>
      <c r="AO373" s="96">
        <f t="shared" si="792"/>
        <v>0</v>
      </c>
      <c r="AP373" t="s">
        <v>70</v>
      </c>
      <c r="AQ373"/>
      <c r="AR373" s="18"/>
      <c r="AS373" s="4"/>
      <c r="AT373" s="4"/>
      <c r="AU373" s="4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</row>
    <row r="374" spans="1:80" s="35" customFormat="1" x14ac:dyDescent="0.25">
      <c r="A374" s="20">
        <v>1717</v>
      </c>
      <c r="B374" t="s">
        <v>263</v>
      </c>
      <c r="C374" t="s">
        <v>9</v>
      </c>
      <c r="D374" t="s">
        <v>367</v>
      </c>
      <c r="E374" t="s">
        <v>507</v>
      </c>
      <c r="F374" s="2">
        <v>3568912000</v>
      </c>
      <c r="G374" s="2">
        <v>0</v>
      </c>
      <c r="H374" s="2">
        <v>3568912000</v>
      </c>
      <c r="I374" s="2">
        <v>10891911</v>
      </c>
      <c r="J374" s="2">
        <v>0</v>
      </c>
      <c r="K374" s="2">
        <v>10891911</v>
      </c>
      <c r="L374" s="2">
        <v>9464346.1999999993</v>
      </c>
      <c r="M374" s="2">
        <v>0</v>
      </c>
      <c r="N374" s="92">
        <f t="shared" si="748"/>
        <v>0</v>
      </c>
      <c r="O374" s="92">
        <f t="shared" si="749"/>
        <v>0</v>
      </c>
      <c r="P374" s="2">
        <v>9464346.1999999993</v>
      </c>
      <c r="Q374" s="92">
        <f t="shared" si="750"/>
        <v>9464346.1999999993</v>
      </c>
      <c r="R374" s="92">
        <f t="shared" si="751"/>
        <v>0</v>
      </c>
      <c r="S374" s="15">
        <v>0.1</v>
      </c>
      <c r="T374" s="2">
        <v>0</v>
      </c>
      <c r="U374" s="92">
        <f t="shared" si="752"/>
        <v>0</v>
      </c>
      <c r="V374" s="92">
        <f t="shared" si="753"/>
        <v>0</v>
      </c>
      <c r="W374" s="13">
        <v>0.3</v>
      </c>
      <c r="X374" s="13"/>
      <c r="Y374" s="13"/>
      <c r="Z374" s="97">
        <f t="shared" si="793"/>
        <v>2839303.86</v>
      </c>
      <c r="AA374" s="15">
        <v>0</v>
      </c>
      <c r="AB374" s="98">
        <f t="shared" si="784"/>
        <v>0</v>
      </c>
      <c r="AC374" s="97">
        <f t="shared" si="785"/>
        <v>0</v>
      </c>
      <c r="AD374" s="97">
        <f t="shared" si="786"/>
        <v>0</v>
      </c>
      <c r="AE374" s="2">
        <v>2839303.86</v>
      </c>
      <c r="AF374" s="97">
        <f t="shared" si="787"/>
        <v>2839303.86</v>
      </c>
      <c r="AG374" s="97">
        <f t="shared" si="788"/>
        <v>0</v>
      </c>
      <c r="AH374" s="2">
        <v>0</v>
      </c>
      <c r="AI374" s="2"/>
      <c r="AJ374" s="2"/>
      <c r="AK374" s="4">
        <v>2839303.86</v>
      </c>
      <c r="AL374" s="4"/>
      <c r="AM374" s="4">
        <f t="shared" si="754"/>
        <v>2839303.86</v>
      </c>
      <c r="AN374" s="96">
        <f t="shared" si="791"/>
        <v>2839303.86</v>
      </c>
      <c r="AO374" s="96">
        <f t="shared" si="792"/>
        <v>0</v>
      </c>
      <c r="AP374" t="s">
        <v>35</v>
      </c>
      <c r="AR374" s="48"/>
      <c r="AS374" s="37"/>
      <c r="AT374" s="37"/>
      <c r="AU374" s="37"/>
    </row>
    <row r="375" spans="1:80" s="42" customFormat="1" x14ac:dyDescent="0.25">
      <c r="A375" s="20">
        <v>1719</v>
      </c>
      <c r="B375" t="s">
        <v>263</v>
      </c>
      <c r="C375" t="s">
        <v>2</v>
      </c>
      <c r="D375" t="s">
        <v>284</v>
      </c>
      <c r="E375" t="s">
        <v>508</v>
      </c>
      <c r="F375" s="2">
        <v>420450000</v>
      </c>
      <c r="G375" s="2">
        <v>0</v>
      </c>
      <c r="H375" s="2">
        <v>420450000</v>
      </c>
      <c r="I375" s="2">
        <v>1317826</v>
      </c>
      <c r="J375" s="2">
        <v>0</v>
      </c>
      <c r="K375" s="2">
        <v>1317826</v>
      </c>
      <c r="L375" s="2">
        <v>1149646</v>
      </c>
      <c r="M375" s="2">
        <v>0</v>
      </c>
      <c r="N375" s="92">
        <f t="shared" si="748"/>
        <v>0</v>
      </c>
      <c r="O375" s="92">
        <f t="shared" si="749"/>
        <v>0</v>
      </c>
      <c r="P375" s="2">
        <v>1149646</v>
      </c>
      <c r="Q375" s="92">
        <f t="shared" si="750"/>
        <v>1149646</v>
      </c>
      <c r="R375" s="92">
        <f t="shared" si="751"/>
        <v>0</v>
      </c>
      <c r="S375" s="15">
        <v>0.1</v>
      </c>
      <c r="T375" s="2">
        <v>0</v>
      </c>
      <c r="U375" s="92">
        <f t="shared" si="752"/>
        <v>0</v>
      </c>
      <c r="V375" s="92">
        <f t="shared" si="753"/>
        <v>0</v>
      </c>
      <c r="W375" s="13">
        <v>0.3</v>
      </c>
      <c r="X375" s="13"/>
      <c r="Y375" s="13"/>
      <c r="Z375" s="97">
        <f t="shared" si="793"/>
        <v>344893.8</v>
      </c>
      <c r="AA375" s="15">
        <v>0</v>
      </c>
      <c r="AB375" s="98">
        <f t="shared" si="784"/>
        <v>0</v>
      </c>
      <c r="AC375" s="97">
        <f t="shared" si="785"/>
        <v>0</v>
      </c>
      <c r="AD375" s="97">
        <f t="shared" si="786"/>
        <v>0</v>
      </c>
      <c r="AE375" s="2">
        <v>344893.8</v>
      </c>
      <c r="AF375" s="97">
        <f t="shared" si="787"/>
        <v>344893.8</v>
      </c>
      <c r="AG375" s="97">
        <f t="shared" si="788"/>
        <v>0</v>
      </c>
      <c r="AH375" s="2">
        <v>0</v>
      </c>
      <c r="AI375" s="2"/>
      <c r="AJ375" s="2"/>
      <c r="AK375" s="4">
        <v>344893.8</v>
      </c>
      <c r="AL375" s="4"/>
      <c r="AM375" s="4">
        <f t="shared" si="754"/>
        <v>344893.8</v>
      </c>
      <c r="AN375" s="96">
        <f t="shared" si="791"/>
        <v>344893.8</v>
      </c>
      <c r="AO375" s="96">
        <f t="shared" si="792"/>
        <v>0</v>
      </c>
      <c r="AP375" t="s">
        <v>87</v>
      </c>
      <c r="AQ375"/>
      <c r="AR375" s="18"/>
      <c r="AS375" s="4"/>
      <c r="AT375" s="4"/>
      <c r="AU375" s="4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</row>
    <row r="376" spans="1:80" x14ac:dyDescent="0.25">
      <c r="A376" s="20">
        <v>1720</v>
      </c>
      <c r="B376" t="s">
        <v>263</v>
      </c>
      <c r="C376" t="s">
        <v>2</v>
      </c>
      <c r="D376" t="s">
        <v>317</v>
      </c>
      <c r="E376" t="s">
        <v>509</v>
      </c>
      <c r="F376" s="2">
        <v>5289077000</v>
      </c>
      <c r="G376" s="2">
        <v>0</v>
      </c>
      <c r="H376" s="2">
        <v>5289077000</v>
      </c>
      <c r="I376" s="2">
        <v>14417402</v>
      </c>
      <c r="J376" s="2">
        <v>0</v>
      </c>
      <c r="K376" s="2">
        <v>14417402</v>
      </c>
      <c r="L376" s="2">
        <v>12301771.199999999</v>
      </c>
      <c r="M376" s="2">
        <v>0</v>
      </c>
      <c r="N376" s="92">
        <f t="shared" si="748"/>
        <v>0</v>
      </c>
      <c r="O376" s="92">
        <f t="shared" si="749"/>
        <v>0</v>
      </c>
      <c r="P376" s="2">
        <v>12301771.199999999</v>
      </c>
      <c r="Q376" s="92">
        <f t="shared" si="750"/>
        <v>12301771.199999999</v>
      </c>
      <c r="R376" s="92">
        <f t="shared" si="751"/>
        <v>0</v>
      </c>
      <c r="S376" s="15">
        <v>0.1</v>
      </c>
      <c r="T376" s="2">
        <v>0</v>
      </c>
      <c r="U376" s="92">
        <f t="shared" si="752"/>
        <v>0</v>
      </c>
      <c r="V376" s="92">
        <f t="shared" si="753"/>
        <v>0</v>
      </c>
      <c r="W376" s="13">
        <v>0.3</v>
      </c>
      <c r="X376" s="13"/>
      <c r="Y376" s="13"/>
      <c r="Z376" s="97">
        <f t="shared" si="793"/>
        <v>3690531.36</v>
      </c>
      <c r="AA376" s="15">
        <v>0</v>
      </c>
      <c r="AB376" s="98">
        <f t="shared" si="784"/>
        <v>0</v>
      </c>
      <c r="AC376" s="97">
        <f t="shared" si="785"/>
        <v>0</v>
      </c>
      <c r="AD376" s="97">
        <f t="shared" si="786"/>
        <v>0</v>
      </c>
      <c r="AE376" s="2">
        <v>3690531.36</v>
      </c>
      <c r="AF376" s="97">
        <f t="shared" si="787"/>
        <v>3690531.36</v>
      </c>
      <c r="AG376" s="97">
        <f t="shared" si="788"/>
        <v>0</v>
      </c>
      <c r="AH376" s="2">
        <v>0</v>
      </c>
      <c r="AI376" s="2"/>
      <c r="AJ376" s="2"/>
      <c r="AK376" s="4">
        <v>3690531.36</v>
      </c>
      <c r="AM376" s="4">
        <f t="shared" si="754"/>
        <v>3690531.36</v>
      </c>
      <c r="AN376" s="96">
        <f t="shared" si="791"/>
        <v>3690531.36</v>
      </c>
      <c r="AO376" s="96">
        <f t="shared" si="792"/>
        <v>0</v>
      </c>
      <c r="AP376" t="s">
        <v>325</v>
      </c>
      <c r="AQ376"/>
      <c r="AR376" s="18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</row>
    <row r="377" spans="1:80" x14ac:dyDescent="0.25">
      <c r="A377" s="20">
        <v>1721</v>
      </c>
      <c r="B377" t="s">
        <v>263</v>
      </c>
      <c r="C377" t="s">
        <v>2</v>
      </c>
      <c r="D377" t="s">
        <v>538</v>
      </c>
      <c r="E377" t="s">
        <v>510</v>
      </c>
      <c r="F377" s="2">
        <v>9966686000</v>
      </c>
      <c r="G377" s="2">
        <v>0</v>
      </c>
      <c r="H377" s="2">
        <v>9966686000</v>
      </c>
      <c r="I377" s="2">
        <v>27338745</v>
      </c>
      <c r="J377" s="2">
        <v>0</v>
      </c>
      <c r="K377" s="2">
        <v>27338745</v>
      </c>
      <c r="L377" s="2">
        <v>23352070.600000001</v>
      </c>
      <c r="M377" s="2">
        <v>0</v>
      </c>
      <c r="N377" s="92">
        <f t="shared" si="748"/>
        <v>0</v>
      </c>
      <c r="O377" s="92">
        <f t="shared" si="749"/>
        <v>0</v>
      </c>
      <c r="P377" s="2">
        <v>23352070.600000001</v>
      </c>
      <c r="Q377" s="92">
        <f t="shared" si="750"/>
        <v>23352070.600000001</v>
      </c>
      <c r="R377" s="92">
        <f t="shared" si="751"/>
        <v>0</v>
      </c>
      <c r="S377" s="15">
        <v>0.1</v>
      </c>
      <c r="T377" s="2">
        <v>0</v>
      </c>
      <c r="U377" s="92">
        <f t="shared" si="752"/>
        <v>0</v>
      </c>
      <c r="V377" s="92">
        <f t="shared" si="753"/>
        <v>0</v>
      </c>
      <c r="W377" s="13">
        <v>0.3</v>
      </c>
      <c r="X377" s="13"/>
      <c r="Y377" s="13"/>
      <c r="Z377" s="97">
        <f t="shared" si="793"/>
        <v>7005621.1800000006</v>
      </c>
      <c r="AA377" s="15">
        <v>0</v>
      </c>
      <c r="AB377" s="98">
        <f t="shared" si="784"/>
        <v>0</v>
      </c>
      <c r="AC377" s="97">
        <f t="shared" si="785"/>
        <v>0</v>
      </c>
      <c r="AD377" s="97">
        <f t="shared" si="786"/>
        <v>0</v>
      </c>
      <c r="AE377" s="2">
        <v>7005621.1799999997</v>
      </c>
      <c r="AF377" s="97">
        <f t="shared" si="787"/>
        <v>7005621.1800000006</v>
      </c>
      <c r="AG377" s="97">
        <f t="shared" si="788"/>
        <v>0</v>
      </c>
      <c r="AH377" s="2">
        <v>0</v>
      </c>
      <c r="AI377" s="2"/>
      <c r="AJ377" s="2"/>
      <c r="AK377" s="4">
        <v>7005621.1799999997</v>
      </c>
      <c r="AM377" s="4">
        <f t="shared" si="754"/>
        <v>7005621.1799999997</v>
      </c>
      <c r="AN377" s="96">
        <f t="shared" si="791"/>
        <v>7005621.1800000006</v>
      </c>
      <c r="AO377" s="96">
        <f t="shared" si="792"/>
        <v>0</v>
      </c>
      <c r="AP377" t="s">
        <v>107</v>
      </c>
      <c r="AQ377"/>
      <c r="AR377" s="18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</row>
    <row r="378" spans="1:80" x14ac:dyDescent="0.25">
      <c r="A378" s="20">
        <v>1722</v>
      </c>
      <c r="B378" t="s">
        <v>263</v>
      </c>
      <c r="C378" t="s">
        <v>9</v>
      </c>
      <c r="D378" t="s">
        <v>27</v>
      </c>
      <c r="E378" t="s">
        <v>511</v>
      </c>
      <c r="F378" s="2">
        <v>2245920000</v>
      </c>
      <c r="G378" s="2">
        <v>0</v>
      </c>
      <c r="H378" s="2">
        <v>2245920000</v>
      </c>
      <c r="I378" s="2">
        <v>5695635</v>
      </c>
      <c r="J378" s="2">
        <v>0</v>
      </c>
      <c r="K378" s="2">
        <v>5695635</v>
      </c>
      <c r="L378" s="2">
        <v>4797267</v>
      </c>
      <c r="M378" s="2">
        <v>0</v>
      </c>
      <c r="N378" s="92">
        <f t="shared" si="748"/>
        <v>0</v>
      </c>
      <c r="O378" s="92">
        <f t="shared" si="749"/>
        <v>0</v>
      </c>
      <c r="P378" s="2">
        <v>4797267</v>
      </c>
      <c r="Q378" s="92">
        <f t="shared" si="750"/>
        <v>4797267</v>
      </c>
      <c r="R378" s="92">
        <f t="shared" si="751"/>
        <v>0</v>
      </c>
      <c r="S378" s="15">
        <v>0.1</v>
      </c>
      <c r="T378" s="2">
        <v>0</v>
      </c>
      <c r="U378" s="92">
        <f t="shared" si="752"/>
        <v>0</v>
      </c>
      <c r="V378" s="92">
        <f t="shared" si="753"/>
        <v>0</v>
      </c>
      <c r="W378" s="13">
        <v>0.3</v>
      </c>
      <c r="X378" s="13"/>
      <c r="Y378" s="13"/>
      <c r="Z378" s="97">
        <f t="shared" si="793"/>
        <v>1439180.0999999999</v>
      </c>
      <c r="AA378" s="15">
        <v>0</v>
      </c>
      <c r="AB378" s="98">
        <f t="shared" si="784"/>
        <v>0</v>
      </c>
      <c r="AC378" s="97">
        <f t="shared" si="785"/>
        <v>0</v>
      </c>
      <c r="AD378" s="97">
        <f t="shared" si="786"/>
        <v>0</v>
      </c>
      <c r="AE378" s="2">
        <v>1439180.1</v>
      </c>
      <c r="AF378" s="97">
        <f t="shared" si="787"/>
        <v>1439180.0999999999</v>
      </c>
      <c r="AG378" s="97">
        <f t="shared" si="788"/>
        <v>0</v>
      </c>
      <c r="AH378" s="2">
        <v>0</v>
      </c>
      <c r="AI378" s="2"/>
      <c r="AJ378" s="2"/>
      <c r="AK378" s="4">
        <v>1439180.1</v>
      </c>
      <c r="AM378" s="4">
        <f t="shared" si="754"/>
        <v>1439180.1</v>
      </c>
      <c r="AN378" s="96">
        <f t="shared" si="791"/>
        <v>1439180.0999999999</v>
      </c>
      <c r="AO378" s="96">
        <f t="shared" si="792"/>
        <v>0</v>
      </c>
      <c r="AP378" t="s">
        <v>32</v>
      </c>
      <c r="AQ378"/>
      <c r="AR378" s="1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</row>
    <row r="379" spans="1:80" x14ac:dyDescent="0.25">
      <c r="A379" s="20">
        <v>1723</v>
      </c>
      <c r="B379" t="s">
        <v>263</v>
      </c>
      <c r="C379" t="s">
        <v>2</v>
      </c>
      <c r="D379" t="s">
        <v>317</v>
      </c>
      <c r="E379" t="s">
        <v>513</v>
      </c>
      <c r="F379" s="2">
        <v>10932000</v>
      </c>
      <c r="G379" s="2">
        <v>0</v>
      </c>
      <c r="H379" s="2">
        <v>10932000</v>
      </c>
      <c r="I379" s="2">
        <v>38262</v>
      </c>
      <c r="J379" s="2">
        <v>0</v>
      </c>
      <c r="K379" s="2">
        <v>38262</v>
      </c>
      <c r="L379" s="2">
        <v>33889.199999999997</v>
      </c>
      <c r="M379" s="2">
        <v>0</v>
      </c>
      <c r="N379" s="92">
        <f t="shared" si="748"/>
        <v>0</v>
      </c>
      <c r="O379" s="92">
        <f t="shared" si="749"/>
        <v>0</v>
      </c>
      <c r="P379" s="2">
        <v>33889.199999999997</v>
      </c>
      <c r="Q379" s="92">
        <f t="shared" si="750"/>
        <v>33889.199999999997</v>
      </c>
      <c r="R379" s="92">
        <f t="shared" si="751"/>
        <v>0</v>
      </c>
      <c r="S379" s="15">
        <v>0.1</v>
      </c>
      <c r="T379" s="2">
        <v>0</v>
      </c>
      <c r="U379" s="92">
        <f t="shared" si="752"/>
        <v>0</v>
      </c>
      <c r="V379" s="92">
        <f t="shared" si="753"/>
        <v>0</v>
      </c>
      <c r="W379" s="13">
        <v>0.3</v>
      </c>
      <c r="X379" s="13"/>
      <c r="Y379" s="13"/>
      <c r="Z379" s="97">
        <f t="shared" si="793"/>
        <v>10166.759999999998</v>
      </c>
      <c r="AA379" s="15">
        <v>0</v>
      </c>
      <c r="AB379" s="98">
        <f t="shared" si="784"/>
        <v>0</v>
      </c>
      <c r="AC379" s="97">
        <f t="shared" si="785"/>
        <v>0</v>
      </c>
      <c r="AD379" s="97">
        <f t="shared" si="786"/>
        <v>0</v>
      </c>
      <c r="AE379" s="2">
        <v>10166.76</v>
      </c>
      <c r="AF379" s="97">
        <f t="shared" si="787"/>
        <v>10166.759999999998</v>
      </c>
      <c r="AG379" s="97">
        <f t="shared" si="788"/>
        <v>0</v>
      </c>
      <c r="AH379" s="2">
        <v>0</v>
      </c>
      <c r="AI379" s="2"/>
      <c r="AJ379" s="2"/>
      <c r="AK379" s="4">
        <v>10166.76</v>
      </c>
      <c r="AM379" s="4">
        <f t="shared" si="754"/>
        <v>10166.76</v>
      </c>
      <c r="AN379" s="96">
        <f t="shared" si="791"/>
        <v>10166.759999999998</v>
      </c>
      <c r="AO379" s="96">
        <f t="shared" si="792"/>
        <v>0</v>
      </c>
      <c r="AP379" t="s">
        <v>325</v>
      </c>
      <c r="AQ379"/>
      <c r="AR379" s="18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</row>
    <row r="380" spans="1:80" s="42" customFormat="1" x14ac:dyDescent="0.25">
      <c r="A380" s="20">
        <v>1724</v>
      </c>
      <c r="B380" t="s">
        <v>263</v>
      </c>
      <c r="C380" t="s">
        <v>2</v>
      </c>
      <c r="D380" t="s">
        <v>200</v>
      </c>
      <c r="E380" t="s">
        <v>514</v>
      </c>
      <c r="F380" s="2">
        <v>63555000</v>
      </c>
      <c r="G380" s="2">
        <v>0</v>
      </c>
      <c r="H380" s="2">
        <v>63555000</v>
      </c>
      <c r="I380" s="2">
        <v>222445</v>
      </c>
      <c r="J380" s="2">
        <v>0</v>
      </c>
      <c r="K380" s="2">
        <v>222445</v>
      </c>
      <c r="L380" s="2">
        <v>197023</v>
      </c>
      <c r="M380" s="2">
        <v>0</v>
      </c>
      <c r="N380" s="92">
        <f t="shared" si="748"/>
        <v>0</v>
      </c>
      <c r="O380" s="92">
        <f t="shared" si="749"/>
        <v>0</v>
      </c>
      <c r="P380" s="2">
        <v>197023</v>
      </c>
      <c r="Q380" s="92">
        <f t="shared" si="750"/>
        <v>197023</v>
      </c>
      <c r="R380" s="92">
        <f t="shared" si="751"/>
        <v>0</v>
      </c>
      <c r="S380" s="15">
        <v>0.1</v>
      </c>
      <c r="T380" s="2">
        <v>0</v>
      </c>
      <c r="U380" s="92">
        <f t="shared" si="752"/>
        <v>0</v>
      </c>
      <c r="V380" s="92">
        <f t="shared" si="753"/>
        <v>0</v>
      </c>
      <c r="W380" s="13">
        <v>0.3</v>
      </c>
      <c r="X380" s="13"/>
      <c r="Y380" s="13"/>
      <c r="Z380" s="97">
        <f t="shared" si="793"/>
        <v>59106.899999999994</v>
      </c>
      <c r="AA380" s="15">
        <v>0</v>
      </c>
      <c r="AB380" s="98">
        <f t="shared" si="784"/>
        <v>0</v>
      </c>
      <c r="AC380" s="97">
        <f t="shared" si="785"/>
        <v>0</v>
      </c>
      <c r="AD380" s="97">
        <f t="shared" si="786"/>
        <v>0</v>
      </c>
      <c r="AE380" s="2">
        <v>59106.9</v>
      </c>
      <c r="AF380" s="97">
        <f t="shared" si="787"/>
        <v>59106.899999999994</v>
      </c>
      <c r="AG380" s="97">
        <f t="shared" si="788"/>
        <v>0</v>
      </c>
      <c r="AH380" s="2">
        <v>0</v>
      </c>
      <c r="AI380" s="2"/>
      <c r="AJ380" s="2"/>
      <c r="AK380" s="4">
        <v>59106.9</v>
      </c>
      <c r="AL380" s="4"/>
      <c r="AM380" s="4">
        <f t="shared" si="754"/>
        <v>59106.9</v>
      </c>
      <c r="AN380" s="96">
        <f t="shared" si="791"/>
        <v>59106.899999999994</v>
      </c>
      <c r="AO380" s="96">
        <f t="shared" si="792"/>
        <v>0</v>
      </c>
      <c r="AP380" t="s">
        <v>241</v>
      </c>
      <c r="AQ380"/>
      <c r="AR380" s="18"/>
      <c r="AS380" s="4"/>
      <c r="AT380" s="4"/>
      <c r="AU380" s="4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</row>
    <row r="381" spans="1:80" x14ac:dyDescent="0.25">
      <c r="A381" s="20">
        <v>1726</v>
      </c>
      <c r="B381" t="s">
        <v>264</v>
      </c>
      <c r="C381" t="s">
        <v>2</v>
      </c>
      <c r="D381" t="s">
        <v>317</v>
      </c>
      <c r="E381" t="s">
        <v>515</v>
      </c>
      <c r="F381" s="2">
        <v>8005483000</v>
      </c>
      <c r="G381" s="2">
        <v>0</v>
      </c>
      <c r="H381" s="2">
        <v>8005483000</v>
      </c>
      <c r="I381" s="2">
        <v>21634478</v>
      </c>
      <c r="J381" s="2">
        <v>0</v>
      </c>
      <c r="K381" s="2">
        <v>21634478</v>
      </c>
      <c r="L381" s="2">
        <v>18432284.800000001</v>
      </c>
      <c r="M381" s="2">
        <v>0</v>
      </c>
      <c r="N381" s="92">
        <f t="shared" si="748"/>
        <v>0</v>
      </c>
      <c r="O381" s="92">
        <f t="shared" si="749"/>
        <v>0</v>
      </c>
      <c r="P381" s="2">
        <v>18432284.800000001</v>
      </c>
      <c r="Q381" s="92">
        <f t="shared" si="750"/>
        <v>18432284.800000001</v>
      </c>
      <c r="R381" s="92">
        <f t="shared" si="751"/>
        <v>0</v>
      </c>
      <c r="S381" s="15">
        <v>0.1</v>
      </c>
      <c r="T381" s="2">
        <v>0</v>
      </c>
      <c r="U381" s="92">
        <f t="shared" si="752"/>
        <v>0</v>
      </c>
      <c r="V381" s="92">
        <f t="shared" si="753"/>
        <v>0</v>
      </c>
      <c r="W381" s="13">
        <v>0.1</v>
      </c>
      <c r="X381" s="93">
        <f t="shared" ref="X381" si="794">IF(L381&lt;15000000,0%,IF(AND(15000000&lt;=L381,L381&lt;30000000),10%,IF(AND(30000000&lt;=L381,L381&lt;60000000),15%,IF(AND(60000000&lt;=L381,L381&lt;100000000),20%,25%))))</f>
        <v>0.1</v>
      </c>
      <c r="Y381" s="92">
        <f t="shared" ref="Y381" si="795">+X381-W381</f>
        <v>0</v>
      </c>
      <c r="Z381" s="92">
        <f t="shared" ref="Z381" si="796">IF(L381&lt;150000000,P381,IF(AND(L381&gt;150000000,P381&gt;150000000),150000000,P381))*X381</f>
        <v>1843228.4800000002</v>
      </c>
      <c r="AA381" s="15">
        <v>0</v>
      </c>
      <c r="AB381" s="94">
        <f t="shared" ref="AB381:AB400" si="797">IF(L381&lt;150000000,0%,IF(AND(150000000&lt;=L381,L381&lt;230000000),40%,IF(AND(230000000&lt;=L381,L381&lt;300000000),45%,50%)))</f>
        <v>0</v>
      </c>
      <c r="AC381" s="92">
        <f t="shared" ref="AC381:AC400" si="798">+AB381-AA381</f>
        <v>0</v>
      </c>
      <c r="AD381" s="92">
        <f t="shared" ref="AD381:AD400" si="799">IF(P381-150000000&lt;0,0,(P381-150000000))*AB381</f>
        <v>0</v>
      </c>
      <c r="AE381" s="2">
        <v>1843228.48</v>
      </c>
      <c r="AF381" s="92">
        <f t="shared" ref="AF381:AF400" si="800">+AD381+Z381</f>
        <v>1843228.4800000002</v>
      </c>
      <c r="AG381" s="92">
        <f t="shared" ref="AG381:AG400" si="801">+AF381-AE381</f>
        <v>0</v>
      </c>
      <c r="AH381" s="2">
        <v>1000000</v>
      </c>
      <c r="AI381" s="95">
        <f t="shared" ref="AI381" si="802">IF(L381&lt;15000000,0,IF(AND(15000000&lt;=L381,L381&lt;20000000),1000000,IF(AND(20000000&lt;=L381,L381&lt;30000000),2000000,IF(AND(30000000&lt;=L381,L381&lt;60000000),3000000,IF(AND(60000000&lt;=L381,L381&lt;100000000),4000000,IF(AND(100000000&lt;=L381,L381&lt;150000000),5000000,IF(AND(150000000&lt;=L381,L381&lt;230000000),6000000,7000000)))))))</f>
        <v>1000000</v>
      </c>
      <c r="AJ381" s="95">
        <f t="shared" ref="AJ381" si="803">+AI381-AH381</f>
        <v>0</v>
      </c>
      <c r="AK381" s="4">
        <v>2843228.48</v>
      </c>
      <c r="AM381" s="4">
        <f t="shared" si="754"/>
        <v>2843228.48</v>
      </c>
      <c r="AN381" s="96">
        <f t="shared" ref="AN381:AN400" si="804">SUM(AL381,AI381,AF381,U381)</f>
        <v>2843228.4800000004</v>
      </c>
      <c r="AO381" s="96">
        <f t="shared" ref="AO381:AO400" si="805">+AN381-AM381</f>
        <v>0</v>
      </c>
      <c r="AP381" t="s">
        <v>326</v>
      </c>
      <c r="AQ381"/>
      <c r="AR381" s="18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</row>
    <row r="382" spans="1:80" s="35" customFormat="1" x14ac:dyDescent="0.25">
      <c r="A382" s="20">
        <v>1727</v>
      </c>
      <c r="B382" t="s">
        <v>263</v>
      </c>
      <c r="C382" t="s">
        <v>2</v>
      </c>
      <c r="D382" t="s">
        <v>4</v>
      </c>
      <c r="E382" t="s">
        <v>516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92">
        <f t="shared" si="748"/>
        <v>0</v>
      </c>
      <c r="O382" s="92">
        <f t="shared" si="749"/>
        <v>0</v>
      </c>
      <c r="P382" s="2">
        <v>0</v>
      </c>
      <c r="Q382" s="92">
        <f t="shared" si="750"/>
        <v>0</v>
      </c>
      <c r="R382" s="92">
        <f t="shared" si="751"/>
        <v>0</v>
      </c>
      <c r="S382" s="15">
        <v>0.1</v>
      </c>
      <c r="T382" s="2">
        <v>0</v>
      </c>
      <c r="U382" s="92">
        <f t="shared" si="752"/>
        <v>0</v>
      </c>
      <c r="V382" s="92">
        <f t="shared" si="753"/>
        <v>0</v>
      </c>
      <c r="W382" s="13">
        <v>0.3</v>
      </c>
      <c r="X382" s="13"/>
      <c r="Y382" s="13"/>
      <c r="Z382" s="97">
        <f t="shared" ref="Z382:Z400" si="806">IF(L382&lt;150000000,P382,IF(AND(L382&gt;150000000,P382&gt;150000000),150000000,P382))*30%</f>
        <v>0</v>
      </c>
      <c r="AA382" s="15">
        <v>0</v>
      </c>
      <c r="AB382" s="98">
        <f t="shared" si="797"/>
        <v>0</v>
      </c>
      <c r="AC382" s="97">
        <f t="shared" si="798"/>
        <v>0</v>
      </c>
      <c r="AD382" s="97">
        <f t="shared" si="799"/>
        <v>0</v>
      </c>
      <c r="AE382" s="2">
        <v>0</v>
      </c>
      <c r="AF382" s="97">
        <f t="shared" si="800"/>
        <v>0</v>
      </c>
      <c r="AG382" s="97">
        <f t="shared" si="801"/>
        <v>0</v>
      </c>
      <c r="AH382" s="2">
        <v>0</v>
      </c>
      <c r="AI382" s="2"/>
      <c r="AJ382" s="2"/>
      <c r="AK382" s="4">
        <v>0</v>
      </c>
      <c r="AL382" s="4"/>
      <c r="AM382" s="4">
        <f t="shared" si="754"/>
        <v>0</v>
      </c>
      <c r="AN382" s="96">
        <f t="shared" si="804"/>
        <v>0</v>
      </c>
      <c r="AO382" s="96">
        <f t="shared" si="805"/>
        <v>0</v>
      </c>
      <c r="AP382" t="s">
        <v>48</v>
      </c>
      <c r="AR382" s="48"/>
      <c r="AS382" s="37"/>
      <c r="AT382" s="37"/>
      <c r="AU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  <c r="BK382" s="37"/>
      <c r="BL382" s="37"/>
      <c r="BM382" s="37"/>
      <c r="BN382" s="37"/>
    </row>
    <row r="383" spans="1:80" s="40" customFormat="1" x14ac:dyDescent="0.25">
      <c r="A383" s="20">
        <v>1728</v>
      </c>
      <c r="B383" t="s">
        <v>263</v>
      </c>
      <c r="C383" t="s">
        <v>2</v>
      </c>
      <c r="D383" t="s">
        <v>538</v>
      </c>
      <c r="E383" t="s">
        <v>517</v>
      </c>
      <c r="F383" s="2">
        <v>87400000</v>
      </c>
      <c r="G383" s="2">
        <v>0</v>
      </c>
      <c r="H383" s="2">
        <v>87400000</v>
      </c>
      <c r="I383" s="2">
        <v>305900</v>
      </c>
      <c r="J383" s="2">
        <v>0</v>
      </c>
      <c r="K383" s="2">
        <v>305900</v>
      </c>
      <c r="L383" s="2">
        <v>270940</v>
      </c>
      <c r="M383" s="2">
        <v>0</v>
      </c>
      <c r="N383" s="92">
        <f t="shared" si="748"/>
        <v>0</v>
      </c>
      <c r="O383" s="92">
        <f t="shared" si="749"/>
        <v>0</v>
      </c>
      <c r="P383" s="2">
        <v>270940</v>
      </c>
      <c r="Q383" s="92">
        <f t="shared" si="750"/>
        <v>270940</v>
      </c>
      <c r="R383" s="92">
        <f t="shared" si="751"/>
        <v>0</v>
      </c>
      <c r="S383" s="15">
        <v>0.1</v>
      </c>
      <c r="T383" s="2">
        <v>0</v>
      </c>
      <c r="U383" s="92">
        <f t="shared" si="752"/>
        <v>0</v>
      </c>
      <c r="V383" s="92">
        <f t="shared" si="753"/>
        <v>0</v>
      </c>
      <c r="W383" s="13">
        <v>0.3</v>
      </c>
      <c r="X383" s="13"/>
      <c r="Y383" s="13"/>
      <c r="Z383" s="97">
        <f t="shared" si="806"/>
        <v>81282</v>
      </c>
      <c r="AA383" s="15">
        <v>0</v>
      </c>
      <c r="AB383" s="98">
        <f t="shared" si="797"/>
        <v>0</v>
      </c>
      <c r="AC383" s="97">
        <f t="shared" si="798"/>
        <v>0</v>
      </c>
      <c r="AD383" s="97">
        <f t="shared" si="799"/>
        <v>0</v>
      </c>
      <c r="AE383" s="2">
        <v>81282</v>
      </c>
      <c r="AF383" s="97">
        <f t="shared" si="800"/>
        <v>81282</v>
      </c>
      <c r="AG383" s="97">
        <f t="shared" si="801"/>
        <v>0</v>
      </c>
      <c r="AH383" s="2">
        <v>0</v>
      </c>
      <c r="AI383" s="2"/>
      <c r="AJ383" s="2"/>
      <c r="AK383" s="4">
        <v>81282</v>
      </c>
      <c r="AL383" s="4"/>
      <c r="AM383" s="4">
        <f t="shared" si="754"/>
        <v>81282</v>
      </c>
      <c r="AN383" s="96">
        <f t="shared" si="804"/>
        <v>81282</v>
      </c>
      <c r="AO383" s="96">
        <f t="shared" si="805"/>
        <v>0</v>
      </c>
      <c r="AP383" t="s">
        <v>179</v>
      </c>
      <c r="AR383" s="55"/>
      <c r="AS383" s="41"/>
      <c r="AT383" s="41"/>
      <c r="AU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</row>
    <row r="384" spans="1:80" x14ac:dyDescent="0.25">
      <c r="A384" s="20">
        <v>1729</v>
      </c>
      <c r="B384" t="s">
        <v>263</v>
      </c>
      <c r="C384" t="s">
        <v>2</v>
      </c>
      <c r="D384" t="s">
        <v>200</v>
      </c>
      <c r="E384" t="s">
        <v>518</v>
      </c>
      <c r="F384" s="2">
        <v>81919000</v>
      </c>
      <c r="G384" s="2">
        <v>0</v>
      </c>
      <c r="H384" s="2">
        <v>81919000</v>
      </c>
      <c r="I384" s="2">
        <v>286719</v>
      </c>
      <c r="J384" s="2">
        <v>0</v>
      </c>
      <c r="K384" s="2">
        <v>286719</v>
      </c>
      <c r="L384" s="2">
        <v>253951.4</v>
      </c>
      <c r="M384" s="2">
        <v>0</v>
      </c>
      <c r="N384" s="92">
        <f t="shared" si="748"/>
        <v>0</v>
      </c>
      <c r="O384" s="92">
        <f t="shared" si="749"/>
        <v>0</v>
      </c>
      <c r="P384" s="2">
        <v>253951.4</v>
      </c>
      <c r="Q384" s="92">
        <f t="shared" si="750"/>
        <v>253951.4</v>
      </c>
      <c r="R384" s="92">
        <f t="shared" si="751"/>
        <v>0</v>
      </c>
      <c r="S384" s="15">
        <v>0.1</v>
      </c>
      <c r="T384" s="2">
        <v>0</v>
      </c>
      <c r="U384" s="92">
        <f t="shared" si="752"/>
        <v>0</v>
      </c>
      <c r="V384" s="92">
        <f t="shared" si="753"/>
        <v>0</v>
      </c>
      <c r="W384" s="13">
        <v>0.3</v>
      </c>
      <c r="X384" s="13"/>
      <c r="Y384" s="13"/>
      <c r="Z384" s="97">
        <f t="shared" si="806"/>
        <v>76185.42</v>
      </c>
      <c r="AA384" s="15">
        <v>0</v>
      </c>
      <c r="AB384" s="98">
        <f t="shared" si="797"/>
        <v>0</v>
      </c>
      <c r="AC384" s="97">
        <f t="shared" si="798"/>
        <v>0</v>
      </c>
      <c r="AD384" s="97">
        <f t="shared" si="799"/>
        <v>0</v>
      </c>
      <c r="AE384" s="2">
        <v>76185.42</v>
      </c>
      <c r="AF384" s="97">
        <f t="shared" si="800"/>
        <v>76185.42</v>
      </c>
      <c r="AG384" s="97">
        <f t="shared" si="801"/>
        <v>0</v>
      </c>
      <c r="AH384" s="2">
        <v>0</v>
      </c>
      <c r="AI384" s="2"/>
      <c r="AJ384" s="2"/>
      <c r="AK384" s="4">
        <v>76185.42</v>
      </c>
      <c r="AM384" s="4">
        <f t="shared" si="754"/>
        <v>76185.42</v>
      </c>
      <c r="AN384" s="96">
        <f t="shared" si="804"/>
        <v>76185.42</v>
      </c>
      <c r="AO384" s="96">
        <f t="shared" si="805"/>
        <v>0</v>
      </c>
      <c r="AP384" t="s">
        <v>241</v>
      </c>
      <c r="AQ384"/>
      <c r="AR384" s="18"/>
      <c r="AV384"/>
    </row>
    <row r="385" spans="1:80" x14ac:dyDescent="0.25">
      <c r="A385" s="20">
        <v>1730</v>
      </c>
      <c r="B385" t="s">
        <v>263</v>
      </c>
      <c r="C385" t="s">
        <v>2</v>
      </c>
      <c r="D385" t="s">
        <v>200</v>
      </c>
      <c r="E385" t="s">
        <v>540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92">
        <f t="shared" si="748"/>
        <v>0</v>
      </c>
      <c r="O385" s="92">
        <f t="shared" si="749"/>
        <v>0</v>
      </c>
      <c r="P385" s="2">
        <v>0</v>
      </c>
      <c r="Q385" s="92">
        <f t="shared" si="750"/>
        <v>0</v>
      </c>
      <c r="R385" s="92">
        <f t="shared" si="751"/>
        <v>0</v>
      </c>
      <c r="S385" s="15">
        <v>0.1</v>
      </c>
      <c r="T385" s="2">
        <v>0</v>
      </c>
      <c r="U385" s="92">
        <f t="shared" si="752"/>
        <v>0</v>
      </c>
      <c r="V385" s="92">
        <f t="shared" si="753"/>
        <v>0</v>
      </c>
      <c r="W385" s="13">
        <v>0.3</v>
      </c>
      <c r="X385" s="13"/>
      <c r="Y385" s="13"/>
      <c r="Z385" s="97">
        <f t="shared" si="806"/>
        <v>0</v>
      </c>
      <c r="AA385" s="15">
        <v>0</v>
      </c>
      <c r="AB385" s="98">
        <f t="shared" si="797"/>
        <v>0</v>
      </c>
      <c r="AC385" s="97">
        <f t="shared" si="798"/>
        <v>0</v>
      </c>
      <c r="AD385" s="97">
        <f t="shared" si="799"/>
        <v>0</v>
      </c>
      <c r="AE385" s="2">
        <v>0</v>
      </c>
      <c r="AF385" s="97">
        <f t="shared" si="800"/>
        <v>0</v>
      </c>
      <c r="AG385" s="97">
        <f t="shared" si="801"/>
        <v>0</v>
      </c>
      <c r="AH385" s="2">
        <v>0</v>
      </c>
      <c r="AI385" s="2"/>
      <c r="AJ385" s="2"/>
      <c r="AK385" s="4">
        <v>0</v>
      </c>
      <c r="AM385" s="4">
        <f t="shared" si="754"/>
        <v>0</v>
      </c>
      <c r="AN385" s="96">
        <f t="shared" si="804"/>
        <v>0</v>
      </c>
      <c r="AO385" s="96">
        <f t="shared" si="805"/>
        <v>0</v>
      </c>
      <c r="AP385" t="s">
        <v>241</v>
      </c>
      <c r="AQ385"/>
      <c r="AR385" s="18"/>
      <c r="AV385"/>
    </row>
    <row r="386" spans="1:80" s="35" customFormat="1" x14ac:dyDescent="0.25">
      <c r="A386" s="20">
        <v>1731</v>
      </c>
      <c r="B386" t="s">
        <v>263</v>
      </c>
      <c r="C386" t="s">
        <v>2</v>
      </c>
      <c r="D386" t="s">
        <v>538</v>
      </c>
      <c r="E386" t="s">
        <v>519</v>
      </c>
      <c r="F386" s="2">
        <v>3822530000</v>
      </c>
      <c r="G386" s="2">
        <v>0</v>
      </c>
      <c r="H386" s="2">
        <v>3822530000</v>
      </c>
      <c r="I386" s="2">
        <v>9209841</v>
      </c>
      <c r="J386" s="2">
        <v>0</v>
      </c>
      <c r="K386" s="2">
        <v>9209841</v>
      </c>
      <c r="L386" s="2">
        <v>7680829</v>
      </c>
      <c r="M386" s="2">
        <v>0</v>
      </c>
      <c r="N386" s="92">
        <f t="shared" si="748"/>
        <v>0</v>
      </c>
      <c r="O386" s="92">
        <f t="shared" si="749"/>
        <v>0</v>
      </c>
      <c r="P386" s="2">
        <v>7680829</v>
      </c>
      <c r="Q386" s="92">
        <f t="shared" si="750"/>
        <v>7680829</v>
      </c>
      <c r="R386" s="92">
        <f t="shared" si="751"/>
        <v>0</v>
      </c>
      <c r="S386" s="15">
        <v>0.1</v>
      </c>
      <c r="T386" s="2">
        <v>0</v>
      </c>
      <c r="U386" s="92">
        <f t="shared" si="752"/>
        <v>0</v>
      </c>
      <c r="V386" s="92">
        <f t="shared" si="753"/>
        <v>0</v>
      </c>
      <c r="W386" s="13">
        <v>0.3</v>
      </c>
      <c r="X386" s="13"/>
      <c r="Y386" s="13"/>
      <c r="Z386" s="97">
        <f t="shared" si="806"/>
        <v>2304248.6999999997</v>
      </c>
      <c r="AA386" s="15">
        <v>0</v>
      </c>
      <c r="AB386" s="98">
        <f t="shared" si="797"/>
        <v>0</v>
      </c>
      <c r="AC386" s="97">
        <f t="shared" si="798"/>
        <v>0</v>
      </c>
      <c r="AD386" s="97">
        <f t="shared" si="799"/>
        <v>0</v>
      </c>
      <c r="AE386" s="2">
        <v>2304248.7000000002</v>
      </c>
      <c r="AF386" s="97">
        <f t="shared" si="800"/>
        <v>2304248.6999999997</v>
      </c>
      <c r="AG386" s="97">
        <f t="shared" si="801"/>
        <v>0</v>
      </c>
      <c r="AH386" s="2">
        <v>0</v>
      </c>
      <c r="AI386" s="2"/>
      <c r="AJ386" s="2"/>
      <c r="AK386" s="4">
        <v>2304248.7000000002</v>
      </c>
      <c r="AL386" s="4"/>
      <c r="AM386" s="4">
        <f t="shared" si="754"/>
        <v>2304248.7000000002</v>
      </c>
      <c r="AN386" s="96">
        <f t="shared" si="804"/>
        <v>2304248.6999999997</v>
      </c>
      <c r="AO386" s="96">
        <f t="shared" si="805"/>
        <v>0</v>
      </c>
      <c r="AP386" t="s">
        <v>179</v>
      </c>
      <c r="AQ386"/>
      <c r="AR386" s="18"/>
      <c r="AS386" s="4"/>
      <c r="AT386" s="4"/>
      <c r="AU386" s="4"/>
      <c r="AV386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  <c r="BK386" s="37"/>
      <c r="BL386" s="37"/>
      <c r="BM386" s="37"/>
      <c r="BN386" s="37"/>
    </row>
    <row r="387" spans="1:80" x14ac:dyDescent="0.25">
      <c r="A387" s="20">
        <v>1732</v>
      </c>
      <c r="B387" t="s">
        <v>263</v>
      </c>
      <c r="C387" t="s">
        <v>9</v>
      </c>
      <c r="D387" t="s">
        <v>27</v>
      </c>
      <c r="E387" t="s">
        <v>520</v>
      </c>
      <c r="F387" s="2">
        <v>3896647000</v>
      </c>
      <c r="G387" s="2">
        <v>0</v>
      </c>
      <c r="H387" s="2">
        <v>3896647000</v>
      </c>
      <c r="I387" s="2">
        <v>8815667</v>
      </c>
      <c r="J387" s="2">
        <v>0</v>
      </c>
      <c r="K387" s="2">
        <v>8815667</v>
      </c>
      <c r="L387" s="2">
        <v>7257008.2000000002</v>
      </c>
      <c r="M387" s="2">
        <v>0</v>
      </c>
      <c r="N387" s="92">
        <f t="shared" ref="N387:N414" si="807">J387-G387*0.04/100</f>
        <v>0</v>
      </c>
      <c r="O387" s="92">
        <f t="shared" ref="O387:O414" si="808">+N387-M387</f>
        <v>0</v>
      </c>
      <c r="P387" s="2">
        <v>7257008.2000000002</v>
      </c>
      <c r="Q387" s="92">
        <f t="shared" ref="Q387:Q414" si="809">K387-H387*0.04/100</f>
        <v>7257008.2000000002</v>
      </c>
      <c r="R387" s="92">
        <f t="shared" ref="R387:R414" si="810">+Q387-P387</f>
        <v>0</v>
      </c>
      <c r="S387" s="15">
        <v>0.1</v>
      </c>
      <c r="T387" s="2">
        <v>0</v>
      </c>
      <c r="U387" s="92">
        <f t="shared" ref="U387:U405" si="811">+S387*N387</f>
        <v>0</v>
      </c>
      <c r="V387" s="92">
        <f t="shared" ref="V387:V405" si="812">+U387-T387</f>
        <v>0</v>
      </c>
      <c r="W387" s="13">
        <v>0.3</v>
      </c>
      <c r="X387" s="13"/>
      <c r="Y387" s="13"/>
      <c r="Z387" s="97">
        <f t="shared" si="806"/>
        <v>2177102.46</v>
      </c>
      <c r="AA387" s="15">
        <v>0</v>
      </c>
      <c r="AB387" s="98">
        <f t="shared" si="797"/>
        <v>0</v>
      </c>
      <c r="AC387" s="97">
        <f t="shared" si="798"/>
        <v>0</v>
      </c>
      <c r="AD387" s="97">
        <f t="shared" si="799"/>
        <v>0</v>
      </c>
      <c r="AE387" s="2">
        <v>2177102.46</v>
      </c>
      <c r="AF387" s="97">
        <f t="shared" si="800"/>
        <v>2177102.46</v>
      </c>
      <c r="AG387" s="97">
        <f t="shared" si="801"/>
        <v>0</v>
      </c>
      <c r="AH387" s="2">
        <v>0</v>
      </c>
      <c r="AI387" s="2"/>
      <c r="AJ387" s="2"/>
      <c r="AK387" s="4">
        <v>2177102.46</v>
      </c>
      <c r="AM387" s="4">
        <f t="shared" ref="AM387:AM405" si="813">AK387+AL387</f>
        <v>2177102.46</v>
      </c>
      <c r="AN387" s="96">
        <f t="shared" si="804"/>
        <v>2177102.46</v>
      </c>
      <c r="AO387" s="96">
        <f t="shared" si="805"/>
        <v>0</v>
      </c>
      <c r="AP387" t="s">
        <v>76</v>
      </c>
      <c r="AQ387"/>
      <c r="AR387" s="18"/>
      <c r="AV387"/>
    </row>
    <row r="388" spans="1:80" x14ac:dyDescent="0.25">
      <c r="A388" s="20">
        <v>1733</v>
      </c>
      <c r="B388" t="s">
        <v>263</v>
      </c>
      <c r="C388" t="s">
        <v>9</v>
      </c>
      <c r="D388" t="s">
        <v>27</v>
      </c>
      <c r="E388" t="s">
        <v>521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92">
        <f t="shared" si="807"/>
        <v>0</v>
      </c>
      <c r="O388" s="92">
        <f t="shared" si="808"/>
        <v>0</v>
      </c>
      <c r="P388" s="2">
        <v>0</v>
      </c>
      <c r="Q388" s="92">
        <f t="shared" si="809"/>
        <v>0</v>
      </c>
      <c r="R388" s="92">
        <f t="shared" si="810"/>
        <v>0</v>
      </c>
      <c r="S388" s="15">
        <v>0.1</v>
      </c>
      <c r="T388" s="2">
        <v>0</v>
      </c>
      <c r="U388" s="92">
        <f t="shared" si="811"/>
        <v>0</v>
      </c>
      <c r="V388" s="92">
        <f t="shared" si="812"/>
        <v>0</v>
      </c>
      <c r="W388" s="13">
        <v>0.3</v>
      </c>
      <c r="X388" s="13"/>
      <c r="Y388" s="13"/>
      <c r="Z388" s="97">
        <f t="shared" si="806"/>
        <v>0</v>
      </c>
      <c r="AA388" s="15">
        <v>0</v>
      </c>
      <c r="AB388" s="98">
        <f t="shared" si="797"/>
        <v>0</v>
      </c>
      <c r="AC388" s="97">
        <f t="shared" si="798"/>
        <v>0</v>
      </c>
      <c r="AD388" s="97">
        <f t="shared" si="799"/>
        <v>0</v>
      </c>
      <c r="AE388" s="2">
        <v>0</v>
      </c>
      <c r="AF388" s="97">
        <f t="shared" si="800"/>
        <v>0</v>
      </c>
      <c r="AG388" s="97">
        <f t="shared" si="801"/>
        <v>0</v>
      </c>
      <c r="AH388" s="2">
        <v>0</v>
      </c>
      <c r="AI388" s="2"/>
      <c r="AJ388" s="2"/>
      <c r="AK388" s="4">
        <v>0</v>
      </c>
      <c r="AM388" s="4">
        <f t="shared" si="813"/>
        <v>0</v>
      </c>
      <c r="AN388" s="96">
        <f t="shared" si="804"/>
        <v>0</v>
      </c>
      <c r="AO388" s="96">
        <f t="shared" si="805"/>
        <v>0</v>
      </c>
      <c r="AP388" t="s">
        <v>32</v>
      </c>
      <c r="AQ388"/>
      <c r="AR388" s="1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</row>
    <row r="389" spans="1:80" x14ac:dyDescent="0.25">
      <c r="A389" s="20">
        <v>1734</v>
      </c>
      <c r="B389" t="s">
        <v>263</v>
      </c>
      <c r="C389" t="s">
        <v>9</v>
      </c>
      <c r="D389" t="s">
        <v>367</v>
      </c>
      <c r="E389" t="s">
        <v>522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92">
        <f t="shared" si="807"/>
        <v>0</v>
      </c>
      <c r="O389" s="92">
        <f t="shared" si="808"/>
        <v>0</v>
      </c>
      <c r="P389" s="2">
        <v>0</v>
      </c>
      <c r="Q389" s="92">
        <f t="shared" si="809"/>
        <v>0</v>
      </c>
      <c r="R389" s="92">
        <f t="shared" si="810"/>
        <v>0</v>
      </c>
      <c r="S389" s="15">
        <v>0.1</v>
      </c>
      <c r="T389" s="2">
        <v>0</v>
      </c>
      <c r="U389" s="92">
        <f t="shared" si="811"/>
        <v>0</v>
      </c>
      <c r="V389" s="92">
        <f t="shared" si="812"/>
        <v>0</v>
      </c>
      <c r="W389" s="13">
        <v>0.3</v>
      </c>
      <c r="X389" s="13"/>
      <c r="Y389" s="13"/>
      <c r="Z389" s="97">
        <f t="shared" si="806"/>
        <v>0</v>
      </c>
      <c r="AA389" s="15">
        <v>0</v>
      </c>
      <c r="AB389" s="98">
        <f t="shared" si="797"/>
        <v>0</v>
      </c>
      <c r="AC389" s="97">
        <f t="shared" si="798"/>
        <v>0</v>
      </c>
      <c r="AD389" s="97">
        <f t="shared" si="799"/>
        <v>0</v>
      </c>
      <c r="AE389" s="2">
        <v>0</v>
      </c>
      <c r="AF389" s="97">
        <f t="shared" si="800"/>
        <v>0</v>
      </c>
      <c r="AG389" s="97">
        <f t="shared" si="801"/>
        <v>0</v>
      </c>
      <c r="AH389" s="2">
        <v>0</v>
      </c>
      <c r="AI389" s="2"/>
      <c r="AJ389" s="2"/>
      <c r="AK389" s="4">
        <v>0</v>
      </c>
      <c r="AM389" s="4">
        <f t="shared" si="813"/>
        <v>0</v>
      </c>
      <c r="AN389" s="96">
        <f t="shared" si="804"/>
        <v>0</v>
      </c>
      <c r="AO389" s="96">
        <f t="shared" si="805"/>
        <v>0</v>
      </c>
      <c r="AP389" t="s">
        <v>70</v>
      </c>
      <c r="AQ389"/>
      <c r="AR389" s="18"/>
      <c r="AV389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</row>
    <row r="390" spans="1:80" x14ac:dyDescent="0.25">
      <c r="A390" s="20">
        <v>1735</v>
      </c>
      <c r="B390" t="s">
        <v>263</v>
      </c>
      <c r="C390" t="s">
        <v>2</v>
      </c>
      <c r="D390" t="s">
        <v>538</v>
      </c>
      <c r="E390" t="s">
        <v>523</v>
      </c>
      <c r="F390" s="2">
        <v>1012137000</v>
      </c>
      <c r="G390" s="2">
        <v>189150000</v>
      </c>
      <c r="H390" s="2">
        <v>822987000</v>
      </c>
      <c r="I390" s="2">
        <v>3432469</v>
      </c>
      <c r="J390" s="2">
        <v>662025</v>
      </c>
      <c r="K390" s="2">
        <v>2770444</v>
      </c>
      <c r="L390" s="2">
        <v>3027614.2</v>
      </c>
      <c r="M390" s="2">
        <v>586365</v>
      </c>
      <c r="N390" s="92">
        <f t="shared" si="807"/>
        <v>586365</v>
      </c>
      <c r="O390" s="92">
        <f t="shared" si="808"/>
        <v>0</v>
      </c>
      <c r="P390" s="2">
        <v>2441249.2000000002</v>
      </c>
      <c r="Q390" s="92">
        <f t="shared" si="809"/>
        <v>2441249.2000000002</v>
      </c>
      <c r="R390" s="92">
        <f t="shared" si="810"/>
        <v>0</v>
      </c>
      <c r="S390" s="15">
        <v>0.1</v>
      </c>
      <c r="T390" s="2">
        <v>58636.5</v>
      </c>
      <c r="U390" s="92">
        <f t="shared" si="811"/>
        <v>58636.5</v>
      </c>
      <c r="V390" s="92">
        <f t="shared" si="812"/>
        <v>0</v>
      </c>
      <c r="W390" s="13">
        <v>0.3</v>
      </c>
      <c r="X390" s="13"/>
      <c r="Y390" s="13"/>
      <c r="Z390" s="97">
        <f t="shared" si="806"/>
        <v>732374.76</v>
      </c>
      <c r="AA390" s="15">
        <v>0</v>
      </c>
      <c r="AB390" s="98">
        <f t="shared" si="797"/>
        <v>0</v>
      </c>
      <c r="AC390" s="97">
        <f t="shared" si="798"/>
        <v>0</v>
      </c>
      <c r="AD390" s="97">
        <f t="shared" si="799"/>
        <v>0</v>
      </c>
      <c r="AE390" s="2">
        <v>732374.76</v>
      </c>
      <c r="AF390" s="97">
        <f t="shared" si="800"/>
        <v>732374.76</v>
      </c>
      <c r="AG390" s="97">
        <f t="shared" si="801"/>
        <v>0</v>
      </c>
      <c r="AH390" s="2">
        <v>0</v>
      </c>
      <c r="AI390" s="2"/>
      <c r="AJ390" s="2"/>
      <c r="AK390" s="4">
        <v>791011.26</v>
      </c>
      <c r="AM390" s="4">
        <f t="shared" si="813"/>
        <v>791011.26</v>
      </c>
      <c r="AN390" s="96">
        <f t="shared" si="804"/>
        <v>791011.26</v>
      </c>
      <c r="AO390" s="96">
        <f t="shared" si="805"/>
        <v>0</v>
      </c>
      <c r="AP390" t="s">
        <v>107</v>
      </c>
      <c r="AQ390"/>
      <c r="AR390" s="18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</row>
    <row r="391" spans="1:80" x14ac:dyDescent="0.25">
      <c r="A391" s="20">
        <v>1736</v>
      </c>
      <c r="B391" t="s">
        <v>263</v>
      </c>
      <c r="C391" t="s">
        <v>2</v>
      </c>
      <c r="D391" t="s">
        <v>200</v>
      </c>
      <c r="E391" t="s">
        <v>524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92">
        <f t="shared" si="807"/>
        <v>0</v>
      </c>
      <c r="O391" s="92">
        <f t="shared" si="808"/>
        <v>0</v>
      </c>
      <c r="P391" s="2">
        <v>0</v>
      </c>
      <c r="Q391" s="92">
        <f t="shared" si="809"/>
        <v>0</v>
      </c>
      <c r="R391" s="92">
        <f t="shared" si="810"/>
        <v>0</v>
      </c>
      <c r="S391" s="15">
        <v>0.1</v>
      </c>
      <c r="T391" s="2">
        <v>0</v>
      </c>
      <c r="U391" s="92">
        <f t="shared" si="811"/>
        <v>0</v>
      </c>
      <c r="V391" s="92">
        <f t="shared" si="812"/>
        <v>0</v>
      </c>
      <c r="W391" s="13">
        <v>0.3</v>
      </c>
      <c r="X391" s="13"/>
      <c r="Y391" s="13"/>
      <c r="Z391" s="97">
        <f t="shared" si="806"/>
        <v>0</v>
      </c>
      <c r="AA391" s="15">
        <v>0</v>
      </c>
      <c r="AB391" s="98">
        <f t="shared" si="797"/>
        <v>0</v>
      </c>
      <c r="AC391" s="97">
        <f t="shared" si="798"/>
        <v>0</v>
      </c>
      <c r="AD391" s="97">
        <f t="shared" si="799"/>
        <v>0</v>
      </c>
      <c r="AE391" s="2">
        <v>0</v>
      </c>
      <c r="AF391" s="97">
        <f t="shared" si="800"/>
        <v>0</v>
      </c>
      <c r="AG391" s="97">
        <f t="shared" si="801"/>
        <v>0</v>
      </c>
      <c r="AH391" s="2">
        <v>0</v>
      </c>
      <c r="AI391" s="2"/>
      <c r="AJ391" s="2"/>
      <c r="AK391" s="4">
        <v>0</v>
      </c>
      <c r="AM391" s="4">
        <f t="shared" si="813"/>
        <v>0</v>
      </c>
      <c r="AN391" s="96">
        <f t="shared" si="804"/>
        <v>0</v>
      </c>
      <c r="AO391" s="96">
        <f t="shared" si="805"/>
        <v>0</v>
      </c>
      <c r="AP391" t="s">
        <v>184</v>
      </c>
      <c r="AQ391"/>
      <c r="AR391" s="18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</row>
    <row r="392" spans="1:80" x14ac:dyDescent="0.25">
      <c r="A392" s="20">
        <v>1737</v>
      </c>
      <c r="B392" t="s">
        <v>263</v>
      </c>
      <c r="C392" t="s">
        <v>9</v>
      </c>
      <c r="D392" t="s">
        <v>368</v>
      </c>
      <c r="E392" t="s">
        <v>525</v>
      </c>
      <c r="F392" s="2">
        <v>926180000</v>
      </c>
      <c r="G392" s="2">
        <v>0</v>
      </c>
      <c r="H392" s="2">
        <v>926180000</v>
      </c>
      <c r="I392" s="2">
        <v>3099430</v>
      </c>
      <c r="J392" s="2">
        <v>0</v>
      </c>
      <c r="K392" s="2">
        <v>3099430</v>
      </c>
      <c r="L392" s="2">
        <v>2728958</v>
      </c>
      <c r="M392" s="2">
        <v>0</v>
      </c>
      <c r="N392" s="92">
        <f t="shared" si="807"/>
        <v>0</v>
      </c>
      <c r="O392" s="92">
        <f t="shared" si="808"/>
        <v>0</v>
      </c>
      <c r="P392" s="2">
        <v>2728958</v>
      </c>
      <c r="Q392" s="92">
        <f t="shared" si="809"/>
        <v>2728958</v>
      </c>
      <c r="R392" s="92">
        <f t="shared" si="810"/>
        <v>0</v>
      </c>
      <c r="S392" s="15">
        <v>0.1</v>
      </c>
      <c r="T392" s="2">
        <v>0</v>
      </c>
      <c r="U392" s="92">
        <f t="shared" si="811"/>
        <v>0</v>
      </c>
      <c r="V392" s="92">
        <f t="shared" si="812"/>
        <v>0</v>
      </c>
      <c r="W392" s="13">
        <v>0.3</v>
      </c>
      <c r="X392" s="13"/>
      <c r="Y392" s="13"/>
      <c r="Z392" s="97">
        <f t="shared" si="806"/>
        <v>818687.4</v>
      </c>
      <c r="AA392" s="15">
        <v>0</v>
      </c>
      <c r="AB392" s="98">
        <f t="shared" si="797"/>
        <v>0</v>
      </c>
      <c r="AC392" s="97">
        <f t="shared" si="798"/>
        <v>0</v>
      </c>
      <c r="AD392" s="97">
        <f t="shared" si="799"/>
        <v>0</v>
      </c>
      <c r="AE392" s="2">
        <v>818687.4</v>
      </c>
      <c r="AF392" s="97">
        <f t="shared" si="800"/>
        <v>818687.4</v>
      </c>
      <c r="AG392" s="97">
        <f t="shared" si="801"/>
        <v>0</v>
      </c>
      <c r="AH392" s="2">
        <v>0</v>
      </c>
      <c r="AI392" s="2"/>
      <c r="AJ392" s="2"/>
      <c r="AK392" s="4">
        <v>818687.4</v>
      </c>
      <c r="AM392" s="4">
        <f t="shared" si="813"/>
        <v>818687.4</v>
      </c>
      <c r="AN392" s="96">
        <f t="shared" si="804"/>
        <v>818687.4</v>
      </c>
      <c r="AO392" s="96">
        <f t="shared" si="805"/>
        <v>0</v>
      </c>
      <c r="AP392" t="s">
        <v>39</v>
      </c>
      <c r="AQ392"/>
      <c r="AR392" s="18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</row>
    <row r="393" spans="1:80" s="32" customFormat="1" x14ac:dyDescent="0.25">
      <c r="A393" s="20">
        <v>1738</v>
      </c>
      <c r="B393" t="s">
        <v>263</v>
      </c>
      <c r="C393" t="s">
        <v>9</v>
      </c>
      <c r="D393" t="s">
        <v>367</v>
      </c>
      <c r="E393" t="s">
        <v>526</v>
      </c>
      <c r="F393" s="2">
        <v>1922528000</v>
      </c>
      <c r="G393" s="2">
        <v>0</v>
      </c>
      <c r="H393" s="2">
        <v>1922528000</v>
      </c>
      <c r="I393" s="2">
        <v>6506330</v>
      </c>
      <c r="J393" s="2">
        <v>0</v>
      </c>
      <c r="K393" s="2">
        <v>6506330</v>
      </c>
      <c r="L393" s="2">
        <v>5737318.7999999998</v>
      </c>
      <c r="M393" s="2">
        <v>0</v>
      </c>
      <c r="N393" s="92">
        <f t="shared" si="807"/>
        <v>0</v>
      </c>
      <c r="O393" s="92">
        <f t="shared" si="808"/>
        <v>0</v>
      </c>
      <c r="P393" s="2">
        <v>5737318.7999999998</v>
      </c>
      <c r="Q393" s="92">
        <f t="shared" si="809"/>
        <v>5737318.7999999998</v>
      </c>
      <c r="R393" s="92">
        <f t="shared" si="810"/>
        <v>0</v>
      </c>
      <c r="S393" s="15">
        <v>0.1</v>
      </c>
      <c r="T393" s="2">
        <v>0</v>
      </c>
      <c r="U393" s="92">
        <f t="shared" si="811"/>
        <v>0</v>
      </c>
      <c r="V393" s="92">
        <f t="shared" si="812"/>
        <v>0</v>
      </c>
      <c r="W393" s="13">
        <v>0.3</v>
      </c>
      <c r="X393" s="13"/>
      <c r="Y393" s="13"/>
      <c r="Z393" s="97">
        <f t="shared" si="806"/>
        <v>1721195.64</v>
      </c>
      <c r="AA393" s="15">
        <v>0</v>
      </c>
      <c r="AB393" s="98">
        <f t="shared" si="797"/>
        <v>0</v>
      </c>
      <c r="AC393" s="97">
        <f t="shared" si="798"/>
        <v>0</v>
      </c>
      <c r="AD393" s="97">
        <f t="shared" si="799"/>
        <v>0</v>
      </c>
      <c r="AE393" s="2">
        <v>1721195.64</v>
      </c>
      <c r="AF393" s="97">
        <f t="shared" si="800"/>
        <v>1721195.64</v>
      </c>
      <c r="AG393" s="97">
        <f t="shared" si="801"/>
        <v>0</v>
      </c>
      <c r="AH393" s="2">
        <v>0</v>
      </c>
      <c r="AI393" s="2"/>
      <c r="AJ393" s="2"/>
      <c r="AK393" s="4">
        <v>1721195.64</v>
      </c>
      <c r="AL393" s="4"/>
      <c r="AM393" s="4">
        <f t="shared" si="813"/>
        <v>1721195.64</v>
      </c>
      <c r="AN393" s="96">
        <f t="shared" si="804"/>
        <v>1721195.64</v>
      </c>
      <c r="AO393" s="96">
        <f t="shared" si="805"/>
        <v>0</v>
      </c>
      <c r="AP393" t="s">
        <v>189</v>
      </c>
      <c r="AR393" s="49"/>
      <c r="AS393" s="33"/>
      <c r="AT393" s="33"/>
      <c r="AU393" s="33"/>
    </row>
    <row r="394" spans="1:80" x14ac:dyDescent="0.25">
      <c r="A394" s="20">
        <v>1740</v>
      </c>
      <c r="B394" t="s">
        <v>263</v>
      </c>
      <c r="C394" t="s">
        <v>2</v>
      </c>
      <c r="D394" t="s">
        <v>283</v>
      </c>
      <c r="E394" t="s">
        <v>531</v>
      </c>
      <c r="F394" s="2">
        <v>9476970000</v>
      </c>
      <c r="G394" s="2">
        <v>0</v>
      </c>
      <c r="H394" s="2">
        <v>9476970000</v>
      </c>
      <c r="I394" s="2">
        <v>15606896</v>
      </c>
      <c r="J394" s="2">
        <v>0</v>
      </c>
      <c r="K394" s="2">
        <v>15606896</v>
      </c>
      <c r="L394" s="2">
        <v>11816108</v>
      </c>
      <c r="M394" s="2">
        <v>0</v>
      </c>
      <c r="N394" s="92">
        <f t="shared" si="807"/>
        <v>0</v>
      </c>
      <c r="O394" s="92">
        <f t="shared" si="808"/>
        <v>0</v>
      </c>
      <c r="P394" s="2">
        <v>11816108</v>
      </c>
      <c r="Q394" s="92">
        <f t="shared" si="809"/>
        <v>11816108</v>
      </c>
      <c r="R394" s="92">
        <f t="shared" si="810"/>
        <v>0</v>
      </c>
      <c r="S394" s="15">
        <v>0.1</v>
      </c>
      <c r="T394" s="2">
        <v>0</v>
      </c>
      <c r="U394" s="92">
        <f t="shared" si="811"/>
        <v>0</v>
      </c>
      <c r="V394" s="92">
        <f t="shared" si="812"/>
        <v>0</v>
      </c>
      <c r="W394" s="13">
        <v>0.3</v>
      </c>
      <c r="X394" s="13"/>
      <c r="Y394" s="13"/>
      <c r="Z394" s="97">
        <f t="shared" si="806"/>
        <v>3544832.4</v>
      </c>
      <c r="AA394" s="15">
        <v>0</v>
      </c>
      <c r="AB394" s="98">
        <f t="shared" si="797"/>
        <v>0</v>
      </c>
      <c r="AC394" s="97">
        <f t="shared" si="798"/>
        <v>0</v>
      </c>
      <c r="AD394" s="97">
        <f t="shared" si="799"/>
        <v>0</v>
      </c>
      <c r="AE394" s="2">
        <v>3544832.4</v>
      </c>
      <c r="AF394" s="97">
        <f t="shared" si="800"/>
        <v>3544832.4</v>
      </c>
      <c r="AG394" s="97">
        <f t="shared" si="801"/>
        <v>0</v>
      </c>
      <c r="AH394" s="2">
        <v>0</v>
      </c>
      <c r="AI394" s="2"/>
      <c r="AJ394" s="2"/>
      <c r="AK394" s="4">
        <v>3544832.4</v>
      </c>
      <c r="AM394" s="4">
        <f t="shared" si="813"/>
        <v>3544832.4</v>
      </c>
      <c r="AN394" s="96">
        <f t="shared" si="804"/>
        <v>3544832.4</v>
      </c>
      <c r="AO394" s="96">
        <f t="shared" si="805"/>
        <v>0</v>
      </c>
      <c r="AP394" t="s">
        <v>43</v>
      </c>
      <c r="AQ394"/>
      <c r="AR394" s="18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</row>
    <row r="395" spans="1:80" x14ac:dyDescent="0.25">
      <c r="A395" s="20">
        <v>1741</v>
      </c>
      <c r="B395" t="s">
        <v>263</v>
      </c>
      <c r="C395" t="s">
        <v>2</v>
      </c>
      <c r="D395" t="s">
        <v>284</v>
      </c>
      <c r="E395" t="s">
        <v>532</v>
      </c>
      <c r="F395" s="2">
        <v>115276000</v>
      </c>
      <c r="G395" s="2">
        <v>0</v>
      </c>
      <c r="H395" s="2">
        <v>115276000</v>
      </c>
      <c r="I395" s="2">
        <v>403469</v>
      </c>
      <c r="J395" s="2">
        <v>0</v>
      </c>
      <c r="K395" s="2">
        <v>403469</v>
      </c>
      <c r="L395" s="2">
        <v>357358.6</v>
      </c>
      <c r="M395" s="2">
        <v>0</v>
      </c>
      <c r="N395" s="92">
        <f t="shared" si="807"/>
        <v>0</v>
      </c>
      <c r="O395" s="92">
        <f t="shared" si="808"/>
        <v>0</v>
      </c>
      <c r="P395" s="2">
        <v>357358.6</v>
      </c>
      <c r="Q395" s="92">
        <f t="shared" si="809"/>
        <v>357358.6</v>
      </c>
      <c r="R395" s="92">
        <f t="shared" si="810"/>
        <v>0</v>
      </c>
      <c r="S395" s="15">
        <v>0.1</v>
      </c>
      <c r="T395" s="2">
        <v>0</v>
      </c>
      <c r="U395" s="92">
        <f t="shared" si="811"/>
        <v>0</v>
      </c>
      <c r="V395" s="92">
        <f t="shared" si="812"/>
        <v>0</v>
      </c>
      <c r="W395" s="13">
        <v>0.3</v>
      </c>
      <c r="X395" s="13"/>
      <c r="Y395" s="13"/>
      <c r="Z395" s="97">
        <f t="shared" si="806"/>
        <v>107207.57999999999</v>
      </c>
      <c r="AA395" s="15">
        <v>0</v>
      </c>
      <c r="AB395" s="98">
        <f t="shared" si="797"/>
        <v>0</v>
      </c>
      <c r="AC395" s="97">
        <f t="shared" si="798"/>
        <v>0</v>
      </c>
      <c r="AD395" s="97">
        <f t="shared" si="799"/>
        <v>0</v>
      </c>
      <c r="AE395" s="2">
        <v>107207.58</v>
      </c>
      <c r="AF395" s="97">
        <f t="shared" si="800"/>
        <v>107207.57999999999</v>
      </c>
      <c r="AG395" s="97">
        <f t="shared" si="801"/>
        <v>0</v>
      </c>
      <c r="AH395" s="2">
        <v>0</v>
      </c>
      <c r="AI395" s="2"/>
      <c r="AJ395" s="2"/>
      <c r="AK395" s="4">
        <v>107207.58</v>
      </c>
      <c r="AM395" s="4">
        <f t="shared" si="813"/>
        <v>107207.58</v>
      </c>
      <c r="AN395" s="96">
        <f t="shared" si="804"/>
        <v>107207.57999999999</v>
      </c>
      <c r="AO395" s="96">
        <f t="shared" si="805"/>
        <v>0</v>
      </c>
      <c r="AP395" t="s">
        <v>87</v>
      </c>
      <c r="AQ395"/>
      <c r="AR395" s="18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</row>
    <row r="396" spans="1:80" x14ac:dyDescent="0.25">
      <c r="A396" s="20">
        <v>1742</v>
      </c>
      <c r="B396" t="s">
        <v>263</v>
      </c>
      <c r="C396" t="s">
        <v>2</v>
      </c>
      <c r="D396" t="s">
        <v>284</v>
      </c>
      <c r="E396" t="s">
        <v>533</v>
      </c>
      <c r="F396" s="2">
        <v>142000000</v>
      </c>
      <c r="G396" s="2">
        <v>0</v>
      </c>
      <c r="H396" s="2">
        <v>142000000</v>
      </c>
      <c r="I396" s="2">
        <v>426000</v>
      </c>
      <c r="J396" s="2">
        <v>0</v>
      </c>
      <c r="K396" s="2">
        <v>426000</v>
      </c>
      <c r="L396" s="2">
        <v>369200</v>
      </c>
      <c r="M396" s="2">
        <v>0</v>
      </c>
      <c r="N396" s="92">
        <f t="shared" si="807"/>
        <v>0</v>
      </c>
      <c r="O396" s="92">
        <f t="shared" si="808"/>
        <v>0</v>
      </c>
      <c r="P396" s="2">
        <v>369200</v>
      </c>
      <c r="Q396" s="92">
        <f t="shared" si="809"/>
        <v>369200</v>
      </c>
      <c r="R396" s="92">
        <f t="shared" si="810"/>
        <v>0</v>
      </c>
      <c r="S396" s="15">
        <v>0.1</v>
      </c>
      <c r="T396" s="2">
        <v>0</v>
      </c>
      <c r="U396" s="92">
        <f t="shared" si="811"/>
        <v>0</v>
      </c>
      <c r="V396" s="92">
        <f t="shared" si="812"/>
        <v>0</v>
      </c>
      <c r="W396" s="13">
        <v>0.3</v>
      </c>
      <c r="X396" s="13"/>
      <c r="Y396" s="13"/>
      <c r="Z396" s="97">
        <f t="shared" si="806"/>
        <v>110760</v>
      </c>
      <c r="AA396" s="15">
        <v>0</v>
      </c>
      <c r="AB396" s="98">
        <f t="shared" si="797"/>
        <v>0</v>
      </c>
      <c r="AC396" s="97">
        <f t="shared" si="798"/>
        <v>0</v>
      </c>
      <c r="AD396" s="97">
        <f t="shared" si="799"/>
        <v>0</v>
      </c>
      <c r="AE396" s="2">
        <v>110760</v>
      </c>
      <c r="AF396" s="97">
        <f t="shared" si="800"/>
        <v>110760</v>
      </c>
      <c r="AG396" s="97">
        <f t="shared" si="801"/>
        <v>0</v>
      </c>
      <c r="AH396" s="2">
        <v>0</v>
      </c>
      <c r="AI396" s="2"/>
      <c r="AJ396" s="2"/>
      <c r="AK396" s="4">
        <v>110760</v>
      </c>
      <c r="AM396" s="4">
        <f t="shared" si="813"/>
        <v>110760</v>
      </c>
      <c r="AN396" s="96">
        <f t="shared" si="804"/>
        <v>110760</v>
      </c>
      <c r="AO396" s="96">
        <f t="shared" si="805"/>
        <v>0</v>
      </c>
      <c r="AP396" t="s">
        <v>166</v>
      </c>
      <c r="AQ396"/>
      <c r="AR396" s="18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</row>
    <row r="397" spans="1:80" x14ac:dyDescent="0.25">
      <c r="A397" s="20">
        <v>1746</v>
      </c>
      <c r="B397" t="s">
        <v>263</v>
      </c>
      <c r="C397" t="s">
        <v>9</v>
      </c>
      <c r="D397" t="s">
        <v>367</v>
      </c>
      <c r="E397" t="s">
        <v>534</v>
      </c>
      <c r="F397" s="2">
        <v>37403661000</v>
      </c>
      <c r="G397" s="2">
        <v>0</v>
      </c>
      <c r="H397" s="2">
        <v>37403661000</v>
      </c>
      <c r="I397" s="2">
        <v>62597004</v>
      </c>
      <c r="J397" s="2">
        <v>0</v>
      </c>
      <c r="K397" s="2">
        <v>62597004</v>
      </c>
      <c r="L397" s="2">
        <v>47635539.600000001</v>
      </c>
      <c r="M397" s="2">
        <v>0</v>
      </c>
      <c r="N397" s="92">
        <f t="shared" si="807"/>
        <v>0</v>
      </c>
      <c r="O397" s="92">
        <f t="shared" si="808"/>
        <v>0</v>
      </c>
      <c r="P397" s="2">
        <v>47635539.600000001</v>
      </c>
      <c r="Q397" s="92">
        <f t="shared" si="809"/>
        <v>47635539.600000001</v>
      </c>
      <c r="R397" s="92">
        <f t="shared" si="810"/>
        <v>0</v>
      </c>
      <c r="S397" s="15">
        <v>0.1</v>
      </c>
      <c r="T397" s="2">
        <v>0</v>
      </c>
      <c r="U397" s="92">
        <f t="shared" si="811"/>
        <v>0</v>
      </c>
      <c r="V397" s="92">
        <f t="shared" si="812"/>
        <v>0</v>
      </c>
      <c r="W397" s="13">
        <v>0.3</v>
      </c>
      <c r="X397" s="13"/>
      <c r="Y397" s="13"/>
      <c r="Z397" s="97">
        <f t="shared" si="806"/>
        <v>14290661.880000001</v>
      </c>
      <c r="AA397" s="15">
        <v>0</v>
      </c>
      <c r="AB397" s="98">
        <f t="shared" si="797"/>
        <v>0</v>
      </c>
      <c r="AC397" s="97">
        <f t="shared" si="798"/>
        <v>0</v>
      </c>
      <c r="AD397" s="97">
        <f t="shared" si="799"/>
        <v>0</v>
      </c>
      <c r="AE397" s="2">
        <v>14290661.880000001</v>
      </c>
      <c r="AF397" s="97">
        <f t="shared" si="800"/>
        <v>14290661.880000001</v>
      </c>
      <c r="AG397" s="97">
        <f t="shared" si="801"/>
        <v>0</v>
      </c>
      <c r="AH397" s="2">
        <v>0</v>
      </c>
      <c r="AI397" s="2"/>
      <c r="AJ397" s="2"/>
      <c r="AK397" s="4">
        <v>14290661.880000001</v>
      </c>
      <c r="AM397" s="4">
        <f t="shared" si="813"/>
        <v>14290661.880000001</v>
      </c>
      <c r="AN397" s="96">
        <f t="shared" si="804"/>
        <v>14290661.880000001</v>
      </c>
      <c r="AO397" s="96">
        <f t="shared" si="805"/>
        <v>0</v>
      </c>
      <c r="AP397" t="s">
        <v>35</v>
      </c>
      <c r="AQ397"/>
      <c r="AR397" s="18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</row>
    <row r="398" spans="1:80" x14ac:dyDescent="0.25">
      <c r="A398" s="20">
        <v>1747</v>
      </c>
      <c r="B398" t="s">
        <v>263</v>
      </c>
      <c r="C398" t="s">
        <v>9</v>
      </c>
      <c r="D398" t="s">
        <v>27</v>
      </c>
      <c r="E398" t="s">
        <v>535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92">
        <f t="shared" si="807"/>
        <v>0</v>
      </c>
      <c r="O398" s="92">
        <f t="shared" si="808"/>
        <v>0</v>
      </c>
      <c r="P398" s="2">
        <v>0</v>
      </c>
      <c r="Q398" s="92">
        <f t="shared" si="809"/>
        <v>0</v>
      </c>
      <c r="R398" s="92">
        <f t="shared" si="810"/>
        <v>0</v>
      </c>
      <c r="S398" s="15">
        <v>0.1</v>
      </c>
      <c r="T398" s="2">
        <v>0</v>
      </c>
      <c r="U398" s="92">
        <f t="shared" si="811"/>
        <v>0</v>
      </c>
      <c r="V398" s="92">
        <f t="shared" si="812"/>
        <v>0</v>
      </c>
      <c r="W398" s="13">
        <v>0.3</v>
      </c>
      <c r="X398" s="13"/>
      <c r="Y398" s="13"/>
      <c r="Z398" s="97">
        <f t="shared" si="806"/>
        <v>0</v>
      </c>
      <c r="AA398" s="15">
        <v>0</v>
      </c>
      <c r="AB398" s="98">
        <f t="shared" si="797"/>
        <v>0</v>
      </c>
      <c r="AC398" s="97">
        <f t="shared" si="798"/>
        <v>0</v>
      </c>
      <c r="AD398" s="97">
        <f t="shared" si="799"/>
        <v>0</v>
      </c>
      <c r="AE398" s="2">
        <v>0</v>
      </c>
      <c r="AF398" s="97">
        <f t="shared" si="800"/>
        <v>0</v>
      </c>
      <c r="AG398" s="97">
        <f t="shared" si="801"/>
        <v>0</v>
      </c>
      <c r="AH398" s="2">
        <v>0</v>
      </c>
      <c r="AI398" s="2"/>
      <c r="AJ398" s="2"/>
      <c r="AK398" s="4">
        <v>0</v>
      </c>
      <c r="AM398" s="4">
        <f t="shared" si="813"/>
        <v>0</v>
      </c>
      <c r="AN398" s="96">
        <f t="shared" si="804"/>
        <v>0</v>
      </c>
      <c r="AO398" s="96">
        <f t="shared" si="805"/>
        <v>0</v>
      </c>
      <c r="AP398" t="s">
        <v>32</v>
      </c>
      <c r="AQ398"/>
      <c r="AR398" s="1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</row>
    <row r="399" spans="1:80" x14ac:dyDescent="0.25">
      <c r="A399" s="20">
        <v>1748</v>
      </c>
      <c r="B399" t="s">
        <v>263</v>
      </c>
      <c r="C399" t="s">
        <v>9</v>
      </c>
      <c r="D399" t="s">
        <v>27</v>
      </c>
      <c r="E399" t="s">
        <v>536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92">
        <f t="shared" si="807"/>
        <v>0</v>
      </c>
      <c r="O399" s="92">
        <f t="shared" si="808"/>
        <v>0</v>
      </c>
      <c r="P399" s="2">
        <v>0</v>
      </c>
      <c r="Q399" s="92">
        <f t="shared" si="809"/>
        <v>0</v>
      </c>
      <c r="R399" s="92">
        <f t="shared" si="810"/>
        <v>0</v>
      </c>
      <c r="S399" s="15">
        <v>0.1</v>
      </c>
      <c r="T399" s="2">
        <v>0</v>
      </c>
      <c r="U399" s="92">
        <f t="shared" si="811"/>
        <v>0</v>
      </c>
      <c r="V399" s="92">
        <f t="shared" si="812"/>
        <v>0</v>
      </c>
      <c r="W399" s="13">
        <v>0.3</v>
      </c>
      <c r="X399" s="13"/>
      <c r="Y399" s="13"/>
      <c r="Z399" s="97">
        <f t="shared" si="806"/>
        <v>0</v>
      </c>
      <c r="AA399" s="15">
        <v>0</v>
      </c>
      <c r="AB399" s="98">
        <f t="shared" si="797"/>
        <v>0</v>
      </c>
      <c r="AC399" s="97">
        <f t="shared" si="798"/>
        <v>0</v>
      </c>
      <c r="AD399" s="97">
        <f t="shared" si="799"/>
        <v>0</v>
      </c>
      <c r="AE399" s="2">
        <v>0</v>
      </c>
      <c r="AF399" s="97">
        <f t="shared" si="800"/>
        <v>0</v>
      </c>
      <c r="AG399" s="97">
        <f t="shared" si="801"/>
        <v>0</v>
      </c>
      <c r="AH399" s="2">
        <v>0</v>
      </c>
      <c r="AI399" s="2"/>
      <c r="AJ399" s="2"/>
      <c r="AK399" s="4">
        <v>0</v>
      </c>
      <c r="AM399" s="4">
        <f t="shared" si="813"/>
        <v>0</v>
      </c>
      <c r="AN399" s="96">
        <f t="shared" si="804"/>
        <v>0</v>
      </c>
      <c r="AO399" s="96">
        <f t="shared" si="805"/>
        <v>0</v>
      </c>
      <c r="AP399" t="s">
        <v>32</v>
      </c>
      <c r="AQ399"/>
      <c r="AR399" s="18"/>
      <c r="AV399"/>
    </row>
    <row r="400" spans="1:80" x14ac:dyDescent="0.25">
      <c r="A400" s="20">
        <v>1749</v>
      </c>
      <c r="B400" t="s">
        <v>263</v>
      </c>
      <c r="C400" t="s">
        <v>9</v>
      </c>
      <c r="D400" t="s">
        <v>367</v>
      </c>
      <c r="E400" t="s">
        <v>537</v>
      </c>
      <c r="F400" s="2">
        <v>1065220000</v>
      </c>
      <c r="G400" s="2">
        <v>0</v>
      </c>
      <c r="H400" s="2">
        <v>1065220000</v>
      </c>
      <c r="I400" s="2">
        <v>3511917</v>
      </c>
      <c r="J400" s="2">
        <v>0</v>
      </c>
      <c r="K400" s="2">
        <v>3511917</v>
      </c>
      <c r="L400" s="2">
        <v>3085829</v>
      </c>
      <c r="M400" s="2">
        <v>0</v>
      </c>
      <c r="N400" s="92">
        <f t="shared" si="807"/>
        <v>0</v>
      </c>
      <c r="O400" s="92">
        <f t="shared" si="808"/>
        <v>0</v>
      </c>
      <c r="P400" s="2">
        <v>3085829</v>
      </c>
      <c r="Q400" s="92">
        <f t="shared" si="809"/>
        <v>3085829</v>
      </c>
      <c r="R400" s="92">
        <f t="shared" si="810"/>
        <v>0</v>
      </c>
      <c r="S400" s="15">
        <v>0.1</v>
      </c>
      <c r="T400" s="2">
        <v>0</v>
      </c>
      <c r="U400" s="92">
        <f t="shared" si="811"/>
        <v>0</v>
      </c>
      <c r="V400" s="92">
        <f t="shared" si="812"/>
        <v>0</v>
      </c>
      <c r="W400" s="13">
        <v>0.3</v>
      </c>
      <c r="X400" s="13"/>
      <c r="Y400" s="13"/>
      <c r="Z400" s="97">
        <f t="shared" si="806"/>
        <v>925748.7</v>
      </c>
      <c r="AA400" s="15">
        <v>0</v>
      </c>
      <c r="AB400" s="98">
        <f t="shared" si="797"/>
        <v>0</v>
      </c>
      <c r="AC400" s="97">
        <f t="shared" si="798"/>
        <v>0</v>
      </c>
      <c r="AD400" s="97">
        <f t="shared" si="799"/>
        <v>0</v>
      </c>
      <c r="AE400" s="2">
        <v>925748.7</v>
      </c>
      <c r="AF400" s="97">
        <f t="shared" si="800"/>
        <v>925748.7</v>
      </c>
      <c r="AG400" s="97">
        <f t="shared" si="801"/>
        <v>0</v>
      </c>
      <c r="AH400" s="2">
        <v>0</v>
      </c>
      <c r="AI400" s="2"/>
      <c r="AJ400" s="2"/>
      <c r="AK400" s="4">
        <v>925748.7</v>
      </c>
      <c r="AM400" s="4">
        <f t="shared" si="813"/>
        <v>925748.7</v>
      </c>
      <c r="AN400" s="96">
        <f t="shared" si="804"/>
        <v>925748.7</v>
      </c>
      <c r="AO400" s="96">
        <f t="shared" si="805"/>
        <v>0</v>
      </c>
      <c r="AP400" t="s">
        <v>70</v>
      </c>
      <c r="AQ400"/>
      <c r="AR400" s="18"/>
      <c r="AV400"/>
    </row>
    <row r="401" spans="1:80" s="34" customFormat="1" x14ac:dyDescent="0.25">
      <c r="A401" s="70">
        <v>1754</v>
      </c>
      <c r="B401" s="34" t="s">
        <v>264</v>
      </c>
      <c r="C401" s="34" t="s">
        <v>2</v>
      </c>
      <c r="D401" s="34" t="s">
        <v>317</v>
      </c>
      <c r="E401" s="34" t="s">
        <v>541</v>
      </c>
      <c r="F401" s="71">
        <v>0</v>
      </c>
      <c r="G401" s="71">
        <v>0</v>
      </c>
      <c r="H401" s="71">
        <v>0</v>
      </c>
      <c r="I401" s="71">
        <v>0</v>
      </c>
      <c r="J401" s="71">
        <v>0</v>
      </c>
      <c r="K401" s="71">
        <v>0</v>
      </c>
      <c r="L401" s="71">
        <v>0</v>
      </c>
      <c r="M401" s="71">
        <v>0</v>
      </c>
      <c r="N401" s="92">
        <f t="shared" si="807"/>
        <v>0</v>
      </c>
      <c r="O401" s="92">
        <f t="shared" si="808"/>
        <v>0</v>
      </c>
      <c r="P401" s="71">
        <v>0</v>
      </c>
      <c r="Q401" s="92">
        <f t="shared" si="809"/>
        <v>0</v>
      </c>
      <c r="R401" s="92">
        <f t="shared" si="810"/>
        <v>0</v>
      </c>
      <c r="S401" s="72">
        <v>0</v>
      </c>
      <c r="T401" s="71">
        <v>0</v>
      </c>
      <c r="U401" s="92">
        <f t="shared" si="811"/>
        <v>0</v>
      </c>
      <c r="V401" s="92">
        <f t="shared" si="812"/>
        <v>0</v>
      </c>
      <c r="W401" s="73">
        <v>0</v>
      </c>
      <c r="X401" s="93">
        <f t="shared" ref="X401:X402" si="814">IF(L401&lt;15000000,0%,IF(AND(15000000&lt;=L401,L401&lt;30000000),10%,IF(AND(30000000&lt;=L401,L401&lt;60000000),15%,IF(AND(60000000&lt;=L401,L401&lt;100000000),20%,25%))))</f>
        <v>0</v>
      </c>
      <c r="Y401" s="92">
        <f t="shared" ref="Y401:Y402" si="815">+X401-W401</f>
        <v>0</v>
      </c>
      <c r="Z401" s="92">
        <f t="shared" ref="Z401:Z402" si="816">IF(L401&lt;150000000,P401,IF(AND(L401&gt;150000000,P401&gt;150000000),150000000,P401))*X401</f>
        <v>0</v>
      </c>
      <c r="AA401" s="72">
        <v>0</v>
      </c>
      <c r="AB401" s="94">
        <f t="shared" ref="AB401:AB405" si="817">IF(L401&lt;150000000,0%,IF(AND(150000000&lt;=L401,L401&lt;230000000),40%,IF(AND(230000000&lt;=L401,L401&lt;300000000),45%,50%)))</f>
        <v>0</v>
      </c>
      <c r="AC401" s="92">
        <f t="shared" ref="AC401:AC405" si="818">+AB401-AA401</f>
        <v>0</v>
      </c>
      <c r="AD401" s="92">
        <f t="shared" ref="AD401:AD405" si="819">IF(P401-150000000&lt;0,0,(P401-150000000))*AB401</f>
        <v>0</v>
      </c>
      <c r="AE401" s="71">
        <v>0</v>
      </c>
      <c r="AF401" s="92">
        <f t="shared" ref="AF401:AF405" si="820">+AD401+Z401</f>
        <v>0</v>
      </c>
      <c r="AG401" s="92">
        <f t="shared" ref="AG401:AG405" si="821">+AF401-AE401</f>
        <v>0</v>
      </c>
      <c r="AH401" s="71">
        <v>0</v>
      </c>
      <c r="AI401" s="95">
        <f t="shared" ref="AI401:AI402" si="822">IF(L401&lt;15000000,0,IF(AND(15000000&lt;=L401,L401&lt;20000000),1000000,IF(AND(20000000&lt;=L401,L401&lt;30000000),2000000,IF(AND(30000000&lt;=L401,L401&lt;60000000),3000000,IF(AND(60000000&lt;=L401,L401&lt;100000000),4000000,IF(AND(100000000&lt;=L401,L401&lt;150000000),5000000,IF(AND(150000000&lt;=L401,L401&lt;230000000),6000000,7000000)))))))</f>
        <v>0</v>
      </c>
      <c r="AJ401" s="95">
        <f t="shared" ref="AJ401:AJ402" si="823">+AI401-AH401</f>
        <v>0</v>
      </c>
      <c r="AK401" s="75">
        <v>0</v>
      </c>
      <c r="AL401" s="75">
        <v>8000000</v>
      </c>
      <c r="AM401" s="75">
        <f t="shared" si="813"/>
        <v>8000000</v>
      </c>
      <c r="AN401" s="96">
        <f t="shared" ref="AN401:AN405" si="824">SUM(AL401,AI401,AF401,U401)</f>
        <v>8000000</v>
      </c>
      <c r="AO401" s="96">
        <f t="shared" ref="AO401:AO405" si="825">+AN401-AM401</f>
        <v>0</v>
      </c>
      <c r="AP401" s="34" t="s">
        <v>326</v>
      </c>
      <c r="AR401" s="74"/>
      <c r="AS401" s="75"/>
      <c r="AT401" s="75"/>
      <c r="AU401" s="75"/>
      <c r="AW401" s="75"/>
      <c r="AX401" s="75"/>
      <c r="AY401" s="75"/>
      <c r="AZ401" s="75"/>
      <c r="BA401" s="75"/>
      <c r="BB401" s="75"/>
      <c r="BC401" s="75"/>
      <c r="BD401" s="75"/>
      <c r="BE401" s="75"/>
      <c r="BF401" s="75"/>
      <c r="BG401" s="75"/>
      <c r="BH401" s="75"/>
      <c r="BI401" s="75"/>
      <c r="BJ401" s="75"/>
      <c r="BK401" s="75"/>
      <c r="BL401" s="75"/>
      <c r="BM401" s="75"/>
      <c r="BN401" s="75"/>
    </row>
    <row r="402" spans="1:80" x14ac:dyDescent="0.25">
      <c r="A402" s="20">
        <v>1755</v>
      </c>
      <c r="B402" t="s">
        <v>264</v>
      </c>
      <c r="C402" t="s">
        <v>2</v>
      </c>
      <c r="D402" t="s">
        <v>369</v>
      </c>
      <c r="E402" t="s">
        <v>542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92">
        <f t="shared" si="807"/>
        <v>0</v>
      </c>
      <c r="O402" s="92">
        <f t="shared" si="808"/>
        <v>0</v>
      </c>
      <c r="P402" s="2">
        <v>0</v>
      </c>
      <c r="Q402" s="92">
        <f t="shared" si="809"/>
        <v>0</v>
      </c>
      <c r="R402" s="92">
        <f t="shared" si="810"/>
        <v>0</v>
      </c>
      <c r="S402" s="15">
        <v>0</v>
      </c>
      <c r="T402" s="2">
        <v>0</v>
      </c>
      <c r="U402" s="92">
        <f t="shared" si="811"/>
        <v>0</v>
      </c>
      <c r="V402" s="92">
        <f t="shared" si="812"/>
        <v>0</v>
      </c>
      <c r="W402" s="13">
        <v>0</v>
      </c>
      <c r="X402" s="93">
        <f t="shared" si="814"/>
        <v>0</v>
      </c>
      <c r="Y402" s="92">
        <f t="shared" si="815"/>
        <v>0</v>
      </c>
      <c r="Z402" s="92">
        <f t="shared" si="816"/>
        <v>0</v>
      </c>
      <c r="AA402" s="15">
        <v>0</v>
      </c>
      <c r="AB402" s="94">
        <f t="shared" si="817"/>
        <v>0</v>
      </c>
      <c r="AC402" s="92">
        <f t="shared" si="818"/>
        <v>0</v>
      </c>
      <c r="AD402" s="92">
        <f t="shared" si="819"/>
        <v>0</v>
      </c>
      <c r="AE402" s="2">
        <v>0</v>
      </c>
      <c r="AF402" s="92">
        <f t="shared" si="820"/>
        <v>0</v>
      </c>
      <c r="AG402" s="92">
        <f t="shared" si="821"/>
        <v>0</v>
      </c>
      <c r="AH402" s="2">
        <v>0</v>
      </c>
      <c r="AI402" s="95">
        <f t="shared" si="822"/>
        <v>0</v>
      </c>
      <c r="AJ402" s="95">
        <f t="shared" si="823"/>
        <v>0</v>
      </c>
      <c r="AK402" s="4">
        <v>0</v>
      </c>
      <c r="AM402" s="4">
        <f t="shared" si="813"/>
        <v>0</v>
      </c>
      <c r="AN402" s="96">
        <f t="shared" si="824"/>
        <v>0</v>
      </c>
      <c r="AO402" s="96">
        <f t="shared" si="825"/>
        <v>0</v>
      </c>
      <c r="AP402" t="s">
        <v>442</v>
      </c>
      <c r="AQ402" s="50"/>
      <c r="AR402" s="18"/>
      <c r="AV402"/>
    </row>
    <row r="403" spans="1:80" x14ac:dyDescent="0.25">
      <c r="A403" s="20">
        <v>1759</v>
      </c>
      <c r="B403" t="s">
        <v>263</v>
      </c>
      <c r="C403" t="s">
        <v>2</v>
      </c>
      <c r="D403" t="s">
        <v>200</v>
      </c>
      <c r="E403" t="s">
        <v>543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92">
        <f t="shared" si="807"/>
        <v>0</v>
      </c>
      <c r="O403" s="92">
        <f t="shared" si="808"/>
        <v>0</v>
      </c>
      <c r="P403" s="2">
        <v>0</v>
      </c>
      <c r="Q403" s="92">
        <f t="shared" si="809"/>
        <v>0</v>
      </c>
      <c r="R403" s="92">
        <f t="shared" si="810"/>
        <v>0</v>
      </c>
      <c r="S403" s="15">
        <v>0.1</v>
      </c>
      <c r="T403" s="2">
        <v>0</v>
      </c>
      <c r="U403" s="92">
        <f t="shared" si="811"/>
        <v>0</v>
      </c>
      <c r="V403" s="92">
        <f t="shared" si="812"/>
        <v>0</v>
      </c>
      <c r="W403" s="13">
        <v>0.3</v>
      </c>
      <c r="X403" s="13"/>
      <c r="Y403" s="13"/>
      <c r="Z403" s="97">
        <f t="shared" ref="Z403:Z405" si="826">IF(L403&lt;150000000,P403,IF(AND(L403&gt;150000000,P403&gt;150000000),150000000,P403))*30%</f>
        <v>0</v>
      </c>
      <c r="AA403" s="15">
        <v>0</v>
      </c>
      <c r="AB403" s="98">
        <f t="shared" si="817"/>
        <v>0</v>
      </c>
      <c r="AC403" s="97">
        <f t="shared" si="818"/>
        <v>0</v>
      </c>
      <c r="AD403" s="97">
        <f t="shared" si="819"/>
        <v>0</v>
      </c>
      <c r="AE403" s="2">
        <v>0</v>
      </c>
      <c r="AF403" s="97">
        <f t="shared" si="820"/>
        <v>0</v>
      </c>
      <c r="AG403" s="97">
        <f t="shared" si="821"/>
        <v>0</v>
      </c>
      <c r="AH403" s="2">
        <v>0</v>
      </c>
      <c r="AI403" s="2"/>
      <c r="AJ403" s="2"/>
      <c r="AK403" s="4">
        <v>0</v>
      </c>
      <c r="AM403" s="4">
        <f t="shared" si="813"/>
        <v>0</v>
      </c>
      <c r="AN403" s="96">
        <f t="shared" si="824"/>
        <v>0</v>
      </c>
      <c r="AO403" s="96">
        <f t="shared" si="825"/>
        <v>0</v>
      </c>
      <c r="AP403" t="s">
        <v>184</v>
      </c>
      <c r="AQ403"/>
      <c r="AR403" s="18"/>
      <c r="AV403"/>
    </row>
    <row r="404" spans="1:80" x14ac:dyDescent="0.25">
      <c r="A404" s="20">
        <v>1760</v>
      </c>
      <c r="B404" t="s">
        <v>263</v>
      </c>
      <c r="C404" t="s">
        <v>2</v>
      </c>
      <c r="D404" t="s">
        <v>283</v>
      </c>
      <c r="E404" t="s">
        <v>544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92">
        <f t="shared" si="807"/>
        <v>0</v>
      </c>
      <c r="O404" s="92">
        <f t="shared" si="808"/>
        <v>0</v>
      </c>
      <c r="P404" s="2">
        <v>0</v>
      </c>
      <c r="Q404" s="92">
        <f t="shared" si="809"/>
        <v>0</v>
      </c>
      <c r="R404" s="92">
        <f t="shared" si="810"/>
        <v>0</v>
      </c>
      <c r="S404" s="15">
        <v>0.1</v>
      </c>
      <c r="T404" s="2">
        <v>0</v>
      </c>
      <c r="U404" s="92">
        <f t="shared" si="811"/>
        <v>0</v>
      </c>
      <c r="V404" s="92">
        <f t="shared" si="812"/>
        <v>0</v>
      </c>
      <c r="W404" s="13">
        <v>0.3</v>
      </c>
      <c r="X404" s="13"/>
      <c r="Y404" s="13"/>
      <c r="Z404" s="97">
        <f t="shared" si="826"/>
        <v>0</v>
      </c>
      <c r="AA404" s="15">
        <v>0</v>
      </c>
      <c r="AB404" s="98">
        <f t="shared" si="817"/>
        <v>0</v>
      </c>
      <c r="AC404" s="97">
        <f t="shared" si="818"/>
        <v>0</v>
      </c>
      <c r="AD404" s="97">
        <f t="shared" si="819"/>
        <v>0</v>
      </c>
      <c r="AE404" s="2">
        <v>0</v>
      </c>
      <c r="AF404" s="97">
        <f t="shared" si="820"/>
        <v>0</v>
      </c>
      <c r="AG404" s="97">
        <f t="shared" si="821"/>
        <v>0</v>
      </c>
      <c r="AH404" s="2">
        <v>0</v>
      </c>
      <c r="AI404" s="2"/>
      <c r="AJ404" s="2"/>
      <c r="AK404" s="4">
        <v>0</v>
      </c>
      <c r="AM404" s="4">
        <f t="shared" si="813"/>
        <v>0</v>
      </c>
      <c r="AN404" s="96">
        <f t="shared" si="824"/>
        <v>0</v>
      </c>
      <c r="AO404" s="96">
        <f t="shared" si="825"/>
        <v>0</v>
      </c>
      <c r="AP404" t="s">
        <v>429</v>
      </c>
      <c r="AQ404"/>
      <c r="AR404" s="18"/>
      <c r="AV404"/>
    </row>
    <row r="405" spans="1:80" x14ac:dyDescent="0.25">
      <c r="A405" s="20">
        <v>1761</v>
      </c>
      <c r="B405" t="s">
        <v>263</v>
      </c>
      <c r="C405" t="s">
        <v>2</v>
      </c>
      <c r="D405" t="s">
        <v>200</v>
      </c>
      <c r="E405" t="s">
        <v>545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92">
        <f t="shared" si="807"/>
        <v>0</v>
      </c>
      <c r="O405" s="92">
        <f t="shared" si="808"/>
        <v>0</v>
      </c>
      <c r="P405" s="2">
        <v>0</v>
      </c>
      <c r="Q405" s="92">
        <f t="shared" si="809"/>
        <v>0</v>
      </c>
      <c r="R405" s="92">
        <f t="shared" si="810"/>
        <v>0</v>
      </c>
      <c r="S405" s="15">
        <v>0.1</v>
      </c>
      <c r="T405" s="2">
        <v>0</v>
      </c>
      <c r="U405" s="92">
        <f t="shared" si="811"/>
        <v>0</v>
      </c>
      <c r="V405" s="92">
        <f t="shared" si="812"/>
        <v>0</v>
      </c>
      <c r="W405" s="13">
        <v>0.3</v>
      </c>
      <c r="X405" s="13"/>
      <c r="Y405" s="13"/>
      <c r="Z405" s="97">
        <f t="shared" si="826"/>
        <v>0</v>
      </c>
      <c r="AA405" s="15">
        <v>0</v>
      </c>
      <c r="AB405" s="98">
        <f t="shared" si="817"/>
        <v>0</v>
      </c>
      <c r="AC405" s="97">
        <f t="shared" si="818"/>
        <v>0</v>
      </c>
      <c r="AD405" s="97">
        <f t="shared" si="819"/>
        <v>0</v>
      </c>
      <c r="AE405" s="2">
        <v>0</v>
      </c>
      <c r="AF405" s="97">
        <f t="shared" si="820"/>
        <v>0</v>
      </c>
      <c r="AG405" s="97">
        <f t="shared" si="821"/>
        <v>0</v>
      </c>
      <c r="AH405" s="2">
        <v>0</v>
      </c>
      <c r="AI405" s="2"/>
      <c r="AJ405" s="2"/>
      <c r="AK405" s="4">
        <v>0</v>
      </c>
      <c r="AM405" s="4">
        <f t="shared" si="813"/>
        <v>0</v>
      </c>
      <c r="AN405" s="96">
        <f t="shared" si="824"/>
        <v>0</v>
      </c>
      <c r="AO405" s="96">
        <f t="shared" si="825"/>
        <v>0</v>
      </c>
      <c r="AP405" t="s">
        <v>241</v>
      </c>
      <c r="AQ405"/>
      <c r="AR405" s="18"/>
      <c r="AV405"/>
    </row>
    <row r="406" spans="1:80" x14ac:dyDescent="0.25">
      <c r="A406" s="20" t="s">
        <v>527</v>
      </c>
      <c r="B406" t="s">
        <v>264</v>
      </c>
      <c r="C406" t="s">
        <v>2</v>
      </c>
      <c r="D406" t="s">
        <v>200</v>
      </c>
      <c r="E406" t="s">
        <v>217</v>
      </c>
      <c r="F406" s="2">
        <v>400075700</v>
      </c>
      <c r="G406" s="2">
        <v>0</v>
      </c>
      <c r="H406" s="2">
        <v>400075700</v>
      </c>
      <c r="I406" s="2">
        <v>1400269</v>
      </c>
      <c r="J406" s="2">
        <v>0</v>
      </c>
      <c r="K406" s="2">
        <v>1400269</v>
      </c>
      <c r="L406" s="2">
        <v>1240238.72</v>
      </c>
      <c r="M406" s="2">
        <v>0</v>
      </c>
      <c r="N406" s="92">
        <f t="shared" si="807"/>
        <v>0</v>
      </c>
      <c r="O406" s="92">
        <f t="shared" si="808"/>
        <v>0</v>
      </c>
      <c r="P406" s="2">
        <v>1240238.72</v>
      </c>
      <c r="Q406" s="92">
        <f t="shared" si="809"/>
        <v>1240238.72</v>
      </c>
      <c r="R406" s="92">
        <f t="shared" si="810"/>
        <v>0</v>
      </c>
      <c r="S406" s="15"/>
      <c r="T406" s="2"/>
      <c r="U406" s="92"/>
      <c r="V406" s="92"/>
      <c r="W406" s="13"/>
      <c r="X406" s="93"/>
      <c r="Y406" s="92"/>
      <c r="Z406" s="92"/>
      <c r="AA406" s="15"/>
      <c r="AB406" s="94"/>
      <c r="AC406" s="92"/>
      <c r="AD406" s="92"/>
      <c r="AE406" s="2"/>
      <c r="AF406" s="92"/>
      <c r="AG406" s="92"/>
      <c r="AH406" s="2"/>
      <c r="AI406" s="95"/>
      <c r="AJ406" s="95"/>
      <c r="AN406" s="96"/>
      <c r="AO406" s="96"/>
      <c r="AP406"/>
      <c r="AQ406"/>
      <c r="AR406" s="18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</row>
    <row r="407" spans="1:80" x14ac:dyDescent="0.25">
      <c r="A407" s="20" t="s">
        <v>218</v>
      </c>
      <c r="B407" t="s">
        <v>264</v>
      </c>
      <c r="C407" t="s">
        <v>9</v>
      </c>
      <c r="D407" t="s">
        <v>15</v>
      </c>
      <c r="E407" t="s">
        <v>219</v>
      </c>
      <c r="F407" s="2">
        <v>385754400</v>
      </c>
      <c r="G407" s="2">
        <v>0</v>
      </c>
      <c r="H407" s="2">
        <v>385754400</v>
      </c>
      <c r="I407" s="2">
        <v>1270450</v>
      </c>
      <c r="J407" s="2">
        <v>0</v>
      </c>
      <c r="K407" s="2">
        <v>1270450</v>
      </c>
      <c r="L407" s="2">
        <v>1116148.24</v>
      </c>
      <c r="M407" s="2">
        <v>0</v>
      </c>
      <c r="N407" s="92">
        <f t="shared" si="807"/>
        <v>0</v>
      </c>
      <c r="O407" s="92">
        <f t="shared" si="808"/>
        <v>0</v>
      </c>
      <c r="P407" s="2">
        <v>1116148.24</v>
      </c>
      <c r="Q407" s="92">
        <f t="shared" si="809"/>
        <v>1116148.24</v>
      </c>
      <c r="R407" s="92">
        <f t="shared" si="810"/>
        <v>0</v>
      </c>
      <c r="S407" s="15"/>
      <c r="T407" s="2"/>
      <c r="U407" s="92"/>
      <c r="V407" s="92"/>
      <c r="W407" s="13"/>
      <c r="X407" s="93"/>
      <c r="Y407" s="92"/>
      <c r="Z407" s="92"/>
      <c r="AA407" s="15"/>
      <c r="AB407" s="94"/>
      <c r="AC407" s="92"/>
      <c r="AD407" s="92"/>
      <c r="AE407" s="2"/>
      <c r="AF407" s="92"/>
      <c r="AG407" s="92"/>
      <c r="AH407" s="2"/>
      <c r="AI407" s="95"/>
      <c r="AJ407" s="95"/>
      <c r="AN407" s="96"/>
      <c r="AO407" s="96"/>
      <c r="AP407"/>
      <c r="AQ407"/>
      <c r="AR407" s="18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</row>
    <row r="408" spans="1:80" x14ac:dyDescent="0.25">
      <c r="A408" s="20" t="s">
        <v>220</v>
      </c>
      <c r="B408" t="s">
        <v>264</v>
      </c>
      <c r="C408" t="s">
        <v>9</v>
      </c>
      <c r="D408" t="s">
        <v>27</v>
      </c>
      <c r="E408" t="s">
        <v>221</v>
      </c>
      <c r="F408" s="2">
        <v>5305632000</v>
      </c>
      <c r="G408" s="2">
        <v>0</v>
      </c>
      <c r="H408" s="2">
        <v>5305632000</v>
      </c>
      <c r="I408" s="2">
        <v>10995890</v>
      </c>
      <c r="J408" s="2">
        <v>0</v>
      </c>
      <c r="K408" s="2">
        <v>10995890</v>
      </c>
      <c r="L408" s="2">
        <v>8873637.1999999993</v>
      </c>
      <c r="M408" s="2">
        <v>0</v>
      </c>
      <c r="N408" s="92">
        <f t="shared" si="807"/>
        <v>0</v>
      </c>
      <c r="O408" s="92">
        <f t="shared" si="808"/>
        <v>0</v>
      </c>
      <c r="P408" s="2">
        <v>8873637.1999999993</v>
      </c>
      <c r="Q408" s="92">
        <f t="shared" si="809"/>
        <v>8873637.1999999993</v>
      </c>
      <c r="R408" s="92">
        <f t="shared" si="810"/>
        <v>0</v>
      </c>
      <c r="S408" s="15"/>
      <c r="T408" s="2"/>
      <c r="U408" s="92"/>
      <c r="V408" s="92"/>
      <c r="W408" s="13"/>
      <c r="X408" s="93"/>
      <c r="Y408" s="92"/>
      <c r="Z408" s="92"/>
      <c r="AA408" s="15"/>
      <c r="AB408" s="94"/>
      <c r="AC408" s="92"/>
      <c r="AD408" s="92"/>
      <c r="AE408" s="2"/>
      <c r="AF408" s="92"/>
      <c r="AG408" s="92"/>
      <c r="AH408" s="2"/>
      <c r="AI408" s="95"/>
      <c r="AJ408" s="95"/>
      <c r="AN408" s="96"/>
      <c r="AO408" s="96"/>
      <c r="AP408"/>
      <c r="AQ408"/>
      <c r="AR408" s="1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</row>
    <row r="409" spans="1:80" x14ac:dyDescent="0.25">
      <c r="A409" s="20" t="s">
        <v>222</v>
      </c>
      <c r="B409" t="s">
        <v>264</v>
      </c>
      <c r="C409" t="s">
        <v>9</v>
      </c>
      <c r="D409" t="s">
        <v>367</v>
      </c>
      <c r="E409" t="s">
        <v>223</v>
      </c>
      <c r="F409" s="2">
        <v>735339000</v>
      </c>
      <c r="G409" s="2">
        <v>0</v>
      </c>
      <c r="H409" s="2">
        <v>735339000</v>
      </c>
      <c r="I409" s="2">
        <v>2436428</v>
      </c>
      <c r="J409" s="2">
        <v>0</v>
      </c>
      <c r="K409" s="2">
        <v>2436428</v>
      </c>
      <c r="L409" s="2">
        <v>2142292.4</v>
      </c>
      <c r="M409" s="2">
        <v>0</v>
      </c>
      <c r="N409" s="92">
        <f t="shared" si="807"/>
        <v>0</v>
      </c>
      <c r="O409" s="92">
        <f t="shared" si="808"/>
        <v>0</v>
      </c>
      <c r="P409" s="2">
        <v>2142292.4</v>
      </c>
      <c r="Q409" s="92">
        <f t="shared" si="809"/>
        <v>2142292.4</v>
      </c>
      <c r="R409" s="92">
        <f t="shared" si="810"/>
        <v>0</v>
      </c>
      <c r="S409" s="15"/>
      <c r="T409" s="2"/>
      <c r="U409" s="92"/>
      <c r="V409" s="92"/>
      <c r="W409" s="13"/>
      <c r="X409" s="93"/>
      <c r="Y409" s="92"/>
      <c r="Z409" s="92"/>
      <c r="AA409" s="15"/>
      <c r="AB409" s="94"/>
      <c r="AC409" s="92"/>
      <c r="AD409" s="92"/>
      <c r="AE409" s="2"/>
      <c r="AF409" s="92"/>
      <c r="AG409" s="92"/>
      <c r="AH409" s="2"/>
      <c r="AI409" s="95"/>
      <c r="AJ409" s="95"/>
      <c r="AN409" s="96"/>
      <c r="AO409" s="96"/>
      <c r="AP409"/>
      <c r="AQ409"/>
      <c r="AR409" s="18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</row>
    <row r="410" spans="1:80" x14ac:dyDescent="0.25">
      <c r="A410" s="20" t="s">
        <v>384</v>
      </c>
      <c r="B410" t="s">
        <v>264</v>
      </c>
      <c r="C410" t="s">
        <v>9</v>
      </c>
      <c r="D410" t="s">
        <v>368</v>
      </c>
      <c r="E410" t="s">
        <v>385</v>
      </c>
      <c r="F410" s="2">
        <v>3022497000</v>
      </c>
      <c r="G410" s="2">
        <v>0</v>
      </c>
      <c r="H410" s="2">
        <v>3022497000</v>
      </c>
      <c r="I410" s="2">
        <v>8033992</v>
      </c>
      <c r="J410" s="2">
        <v>0</v>
      </c>
      <c r="K410" s="2">
        <v>8033992</v>
      </c>
      <c r="L410" s="2">
        <v>6824993.2000000002</v>
      </c>
      <c r="M410" s="2">
        <v>0</v>
      </c>
      <c r="N410" s="92">
        <f t="shared" si="807"/>
        <v>0</v>
      </c>
      <c r="O410" s="92">
        <f t="shared" si="808"/>
        <v>0</v>
      </c>
      <c r="P410" s="2">
        <v>6824993.2000000002</v>
      </c>
      <c r="Q410" s="92">
        <f t="shared" si="809"/>
        <v>6824993.2000000002</v>
      </c>
      <c r="R410" s="92">
        <f t="shared" si="810"/>
        <v>0</v>
      </c>
      <c r="S410" s="15"/>
      <c r="T410" s="2"/>
      <c r="U410" s="92"/>
      <c r="V410" s="92"/>
      <c r="W410" s="13"/>
      <c r="X410" s="93"/>
      <c r="Y410" s="92"/>
      <c r="Z410" s="92"/>
      <c r="AA410" s="15"/>
      <c r="AB410" s="94"/>
      <c r="AC410" s="92"/>
      <c r="AD410" s="92"/>
      <c r="AE410" s="2"/>
      <c r="AF410" s="92"/>
      <c r="AG410" s="92"/>
      <c r="AH410" s="2"/>
      <c r="AI410" s="95"/>
      <c r="AJ410" s="95"/>
      <c r="AN410" s="96"/>
      <c r="AO410" s="96"/>
      <c r="AP410"/>
      <c r="AQ410"/>
      <c r="AR410" s="18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</row>
    <row r="411" spans="1:80" x14ac:dyDescent="0.25">
      <c r="A411" s="20" t="s">
        <v>528</v>
      </c>
      <c r="B411" t="s">
        <v>264</v>
      </c>
      <c r="C411" t="s">
        <v>2</v>
      </c>
      <c r="D411" t="s">
        <v>283</v>
      </c>
      <c r="E411" t="s">
        <v>224</v>
      </c>
      <c r="F411" s="2">
        <v>1558354000</v>
      </c>
      <c r="G411" s="2">
        <v>494650000</v>
      </c>
      <c r="H411" s="2">
        <v>1063704000</v>
      </c>
      <c r="I411" s="2">
        <v>5051185</v>
      </c>
      <c r="J411" s="2">
        <v>1567675</v>
      </c>
      <c r="K411" s="2">
        <v>3483510</v>
      </c>
      <c r="L411" s="2">
        <v>4427843.4000000004</v>
      </c>
      <c r="M411" s="2">
        <v>1369815</v>
      </c>
      <c r="N411" s="92">
        <f t="shared" si="807"/>
        <v>1369815</v>
      </c>
      <c r="O411" s="92">
        <f t="shared" si="808"/>
        <v>0</v>
      </c>
      <c r="P411" s="2">
        <v>3058028.4</v>
      </c>
      <c r="Q411" s="92">
        <f t="shared" si="809"/>
        <v>3058028.4</v>
      </c>
      <c r="R411" s="92">
        <f t="shared" si="810"/>
        <v>0</v>
      </c>
      <c r="S411" s="15"/>
      <c r="T411" s="2"/>
      <c r="U411" s="92"/>
      <c r="V411" s="92"/>
      <c r="W411" s="13"/>
      <c r="X411" s="93"/>
      <c r="Y411" s="92"/>
      <c r="Z411" s="92"/>
      <c r="AA411" s="15"/>
      <c r="AB411" s="94"/>
      <c r="AC411" s="92"/>
      <c r="AD411" s="92"/>
      <c r="AE411" s="2"/>
      <c r="AF411" s="92"/>
      <c r="AG411" s="92"/>
      <c r="AH411" s="2"/>
      <c r="AI411" s="95"/>
      <c r="AJ411" s="95"/>
      <c r="AN411" s="96"/>
      <c r="AO411" s="96"/>
      <c r="AP411"/>
      <c r="AQ411"/>
      <c r="AR411" s="18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</row>
    <row r="412" spans="1:80" x14ac:dyDescent="0.25">
      <c r="A412" s="20" t="s">
        <v>529</v>
      </c>
      <c r="B412" t="s">
        <v>264</v>
      </c>
      <c r="C412" t="s">
        <v>2</v>
      </c>
      <c r="D412" t="s">
        <v>284</v>
      </c>
      <c r="E412" t="s">
        <v>316</v>
      </c>
      <c r="F412" s="2">
        <v>173771000</v>
      </c>
      <c r="G412" s="2">
        <v>0</v>
      </c>
      <c r="H412" s="2">
        <v>173771000</v>
      </c>
      <c r="I412" s="2">
        <v>523311</v>
      </c>
      <c r="J412" s="2">
        <v>0</v>
      </c>
      <c r="K412" s="2">
        <v>523311</v>
      </c>
      <c r="L412" s="2">
        <v>453802.6</v>
      </c>
      <c r="M412" s="2">
        <v>0</v>
      </c>
      <c r="N412" s="92">
        <f t="shared" si="807"/>
        <v>0</v>
      </c>
      <c r="O412" s="92">
        <f t="shared" si="808"/>
        <v>0</v>
      </c>
      <c r="P412" s="2">
        <v>453802.6</v>
      </c>
      <c r="Q412" s="92">
        <f t="shared" si="809"/>
        <v>453802.6</v>
      </c>
      <c r="R412" s="92">
        <f t="shared" si="810"/>
        <v>0</v>
      </c>
      <c r="S412" s="15"/>
      <c r="T412" s="2"/>
      <c r="U412" s="92"/>
      <c r="V412" s="92"/>
      <c r="W412" s="13"/>
      <c r="X412" s="93"/>
      <c r="Y412" s="92"/>
      <c r="Z412" s="92"/>
      <c r="AA412" s="15"/>
      <c r="AB412" s="94"/>
      <c r="AC412" s="92"/>
      <c r="AD412" s="92"/>
      <c r="AE412" s="2"/>
      <c r="AF412" s="92"/>
      <c r="AG412" s="92"/>
      <c r="AH412" s="2"/>
      <c r="AI412" s="95"/>
      <c r="AJ412" s="95"/>
      <c r="AN412" s="96"/>
      <c r="AO412" s="96"/>
      <c r="AP412"/>
      <c r="AQ412"/>
      <c r="AR412" s="18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</row>
    <row r="413" spans="1:80" x14ac:dyDescent="0.25">
      <c r="A413" s="20" t="s">
        <v>225</v>
      </c>
      <c r="B413" t="s">
        <v>264</v>
      </c>
      <c r="C413" t="s">
        <v>2</v>
      </c>
      <c r="D413" t="s">
        <v>8</v>
      </c>
      <c r="E413" t="s">
        <v>226</v>
      </c>
      <c r="F413" s="2">
        <v>386092000</v>
      </c>
      <c r="G413" s="2">
        <v>75531000</v>
      </c>
      <c r="H413" s="2">
        <v>310561000</v>
      </c>
      <c r="I413" s="2">
        <v>1351331</v>
      </c>
      <c r="J413" s="2">
        <v>264360</v>
      </c>
      <c r="K413" s="2">
        <v>1086971</v>
      </c>
      <c r="L413" s="2">
        <v>1196894.2</v>
      </c>
      <c r="M413" s="2">
        <v>234147.6</v>
      </c>
      <c r="N413" s="92">
        <f t="shared" si="807"/>
        <v>234147.6</v>
      </c>
      <c r="O413" s="92">
        <f t="shared" si="808"/>
        <v>0</v>
      </c>
      <c r="P413" s="2">
        <v>962746.6</v>
      </c>
      <c r="Q413" s="92">
        <f t="shared" si="809"/>
        <v>962746.6</v>
      </c>
      <c r="R413" s="92">
        <f t="shared" si="810"/>
        <v>0</v>
      </c>
      <c r="S413" s="15"/>
      <c r="T413" s="2"/>
      <c r="U413" s="92"/>
      <c r="V413" s="92"/>
      <c r="W413" s="13"/>
      <c r="X413" s="93"/>
      <c r="Y413" s="92"/>
      <c r="Z413" s="92"/>
      <c r="AA413" s="15"/>
      <c r="AB413" s="94"/>
      <c r="AC413" s="92"/>
      <c r="AD413" s="92"/>
      <c r="AE413" s="2"/>
      <c r="AF413" s="92"/>
      <c r="AG413" s="92"/>
      <c r="AH413" s="2"/>
      <c r="AI413" s="95"/>
      <c r="AJ413" s="95"/>
      <c r="AN413" s="96"/>
      <c r="AO413" s="96"/>
      <c r="AP413"/>
      <c r="AQ413"/>
      <c r="AR413" s="18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</row>
    <row r="414" spans="1:80" x14ac:dyDescent="0.25">
      <c r="A414" s="20" t="s">
        <v>530</v>
      </c>
      <c r="B414" t="s">
        <v>264</v>
      </c>
      <c r="C414" t="s">
        <v>2</v>
      </c>
      <c r="D414" t="s">
        <v>4</v>
      </c>
      <c r="E414" t="s">
        <v>227</v>
      </c>
      <c r="F414" s="2">
        <v>8432672000</v>
      </c>
      <c r="G414" s="2">
        <v>4519874000</v>
      </c>
      <c r="H414" s="2">
        <v>3912798000</v>
      </c>
      <c r="I414" s="2">
        <v>23705899</v>
      </c>
      <c r="J414" s="2">
        <v>12045743</v>
      </c>
      <c r="K414" s="2">
        <v>11660156</v>
      </c>
      <c r="L414" s="2">
        <v>20332830.199999999</v>
      </c>
      <c r="M414" s="2">
        <v>10237793.4</v>
      </c>
      <c r="N414" s="92">
        <f t="shared" si="807"/>
        <v>10237793.4</v>
      </c>
      <c r="O414" s="92">
        <f t="shared" si="808"/>
        <v>0</v>
      </c>
      <c r="P414" s="2">
        <v>10095036.800000001</v>
      </c>
      <c r="Q414" s="92">
        <f t="shared" si="809"/>
        <v>10095036.800000001</v>
      </c>
      <c r="R414" s="92">
        <f t="shared" si="810"/>
        <v>0</v>
      </c>
      <c r="S414" s="15"/>
      <c r="T414" s="2"/>
      <c r="U414" s="92"/>
      <c r="V414" s="92"/>
      <c r="W414" s="13"/>
      <c r="X414" s="93"/>
      <c r="Y414" s="92"/>
      <c r="Z414" s="92"/>
      <c r="AA414" s="15"/>
      <c r="AB414" s="94"/>
      <c r="AC414" s="92"/>
      <c r="AD414" s="92"/>
      <c r="AE414" s="2"/>
      <c r="AF414" s="92"/>
      <c r="AG414" s="92"/>
      <c r="AH414" s="2"/>
      <c r="AI414" s="95"/>
      <c r="AJ414" s="95"/>
      <c r="AN414" s="96"/>
      <c r="AO414" s="96"/>
      <c r="AP414"/>
      <c r="AQ414"/>
      <c r="AR414" s="18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</row>
    <row r="415" spans="1:80" x14ac:dyDescent="0.25">
      <c r="B415"/>
      <c r="C415"/>
      <c r="D415" s="2"/>
      <c r="E415" s="2"/>
      <c r="F415" s="2"/>
      <c r="G415" s="2"/>
      <c r="H415" s="2"/>
      <c r="I415" s="2"/>
      <c r="J415" s="2"/>
      <c r="K415" s="2"/>
      <c r="L415" s="2"/>
      <c r="M415" s="15"/>
      <c r="N415" s="15"/>
      <c r="O415" s="15"/>
      <c r="P415" s="2"/>
      <c r="Q415" s="2"/>
      <c r="R415" s="2"/>
      <c r="S415" s="13"/>
      <c r="T415" s="15"/>
      <c r="U415" s="15"/>
      <c r="V415" s="15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M415" s="24">
        <f>SUM(AM2:AM414)</f>
        <v>2342825367.5139995</v>
      </c>
      <c r="AN415" s="24">
        <f t="shared" ref="AN415:AO415" si="827">SUM(AN2:AN414)</f>
        <v>2342825367.5139995</v>
      </c>
      <c r="AO415" s="24">
        <f t="shared" si="827"/>
        <v>0</v>
      </c>
      <c r="AP415"/>
      <c r="AQ415"/>
      <c r="AR415" s="18"/>
      <c r="AV415"/>
    </row>
    <row r="416" spans="1:80" x14ac:dyDescent="0.25">
      <c r="B416"/>
      <c r="C416"/>
      <c r="D416" s="2"/>
      <c r="E416" s="2"/>
      <c r="F416" s="2"/>
      <c r="G416" s="2"/>
      <c r="H416" s="2"/>
      <c r="I416" s="2"/>
      <c r="J416" s="2"/>
      <c r="K416" s="2"/>
      <c r="L416" s="2"/>
      <c r="M416" s="15"/>
      <c r="N416" s="15"/>
      <c r="O416" s="15"/>
      <c r="P416" s="2"/>
      <c r="Q416" s="2"/>
      <c r="R416" s="2"/>
      <c r="S416" s="13"/>
      <c r="T416" s="15"/>
      <c r="U416" s="15"/>
      <c r="V416" s="1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P416"/>
      <c r="AQ416"/>
      <c r="AR416" s="18"/>
      <c r="AV416"/>
    </row>
    <row r="417" spans="2:48" x14ac:dyDescent="0.25">
      <c r="B417"/>
      <c r="C417"/>
      <c r="D417" s="2"/>
      <c r="E417" s="2"/>
      <c r="F417" s="2"/>
      <c r="G417" s="2"/>
      <c r="H417" s="2"/>
      <c r="I417" s="2"/>
      <c r="J417" s="2"/>
      <c r="K417" s="2"/>
      <c r="L417" s="2"/>
      <c r="M417" s="15"/>
      <c r="N417" s="15"/>
      <c r="O417" s="15"/>
      <c r="P417" s="2"/>
      <c r="Q417" s="2"/>
      <c r="R417" s="2"/>
      <c r="S417" s="13"/>
      <c r="T417" s="15"/>
      <c r="U417" s="15"/>
      <c r="V417" s="1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P417"/>
      <c r="AQ417"/>
      <c r="AR417" s="18"/>
      <c r="AV417"/>
    </row>
    <row r="418" spans="2:48" x14ac:dyDescent="0.25">
      <c r="B418"/>
      <c r="C418"/>
      <c r="D418" s="2"/>
      <c r="E418" s="2"/>
      <c r="F418" s="2"/>
      <c r="G418" s="2"/>
      <c r="H418" s="2"/>
      <c r="I418" s="2"/>
      <c r="J418" s="2"/>
      <c r="K418" s="2"/>
      <c r="L418" s="2"/>
      <c r="M418" s="15"/>
      <c r="N418" s="15"/>
      <c r="O418" s="15"/>
      <c r="P418" s="2"/>
      <c r="Q418" s="2"/>
      <c r="R418" s="2"/>
      <c r="S418" s="13"/>
      <c r="T418" s="15"/>
      <c r="U418" s="15"/>
      <c r="V418" s="1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P418"/>
      <c r="AQ418"/>
      <c r="AR418" s="18"/>
      <c r="AV418"/>
    </row>
    <row r="419" spans="2:48" x14ac:dyDescent="0.25">
      <c r="B419"/>
      <c r="C419"/>
      <c r="D419" s="2"/>
      <c r="E419" s="2"/>
      <c r="F419" s="2"/>
      <c r="G419" s="2"/>
      <c r="H419" s="2"/>
      <c r="I419" s="2"/>
      <c r="J419" s="2"/>
      <c r="K419" s="2"/>
      <c r="L419" s="2"/>
      <c r="M419" s="15"/>
      <c r="N419" s="15"/>
      <c r="O419" s="15"/>
      <c r="P419" s="2"/>
      <c r="Q419" s="2"/>
      <c r="R419" s="2"/>
      <c r="S419" s="13"/>
      <c r="T419" s="15"/>
      <c r="U419" s="15"/>
      <c r="V419" s="1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P419"/>
      <c r="AQ419"/>
      <c r="AR419" s="18"/>
      <c r="AV419"/>
    </row>
    <row r="420" spans="2:48" x14ac:dyDescent="0.25">
      <c r="B420"/>
      <c r="C420"/>
      <c r="D420" s="2"/>
      <c r="E420" s="2"/>
      <c r="F420" s="2"/>
      <c r="G420" s="2"/>
      <c r="H420" s="2"/>
      <c r="I420" s="2"/>
      <c r="J420" s="2"/>
      <c r="K420" s="2"/>
      <c r="L420" s="2"/>
      <c r="M420" s="15"/>
      <c r="N420" s="15"/>
      <c r="O420" s="15"/>
      <c r="P420" s="2"/>
      <c r="Q420" s="2"/>
      <c r="R420" s="2"/>
      <c r="S420" s="13"/>
      <c r="T420" s="15"/>
      <c r="U420" s="15"/>
      <c r="V420" s="15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P420"/>
      <c r="AQ420"/>
      <c r="AR420" s="18"/>
      <c r="AV420"/>
    </row>
    <row r="421" spans="2:48" x14ac:dyDescent="0.25">
      <c r="B421"/>
      <c r="C421" s="2"/>
      <c r="D421" s="2"/>
      <c r="E421" s="2"/>
      <c r="F421" s="2"/>
      <c r="G421" s="2"/>
      <c r="H421" s="2"/>
      <c r="I421" s="2"/>
      <c r="J421" s="2"/>
      <c r="K421" s="2"/>
      <c r="L421" s="15"/>
      <c r="M421" s="2"/>
      <c r="N421" s="2"/>
      <c r="O421" s="2"/>
      <c r="P421" s="13"/>
      <c r="Q421" s="13"/>
      <c r="R421" s="13"/>
      <c r="S421" s="15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Q421"/>
      <c r="AR421" s="18"/>
      <c r="AV421"/>
    </row>
    <row r="422" spans="2:48" x14ac:dyDescent="0.25">
      <c r="B422"/>
      <c r="C422" s="2"/>
      <c r="D422" s="2"/>
      <c r="E422" s="2"/>
      <c r="F422" s="2"/>
      <c r="G422" s="2"/>
      <c r="H422" s="2"/>
      <c r="I422" s="2"/>
      <c r="J422" s="2"/>
      <c r="K422" s="2"/>
      <c r="L422" s="15"/>
      <c r="M422" s="2"/>
      <c r="N422" s="2"/>
      <c r="O422" s="2"/>
      <c r="P422" s="13"/>
      <c r="Q422" s="13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Q422"/>
      <c r="AR422" s="18"/>
      <c r="AV422"/>
    </row>
    <row r="423" spans="2:48" x14ac:dyDescent="0.25">
      <c r="B423"/>
      <c r="C423" s="2"/>
      <c r="D423" s="2"/>
      <c r="E423" s="2"/>
      <c r="F423" s="2"/>
      <c r="G423" s="2"/>
      <c r="H423" s="2"/>
      <c r="I423" s="2"/>
      <c r="J423" s="2"/>
      <c r="K423" s="2"/>
      <c r="L423" s="15"/>
      <c r="M423" s="2"/>
      <c r="N423" s="2"/>
      <c r="O423" s="2"/>
      <c r="P423" s="13"/>
      <c r="Q423" s="13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Q423"/>
      <c r="AR423" s="18"/>
      <c r="AV423"/>
    </row>
    <row r="424" spans="2:48" x14ac:dyDescent="0.25">
      <c r="B424"/>
      <c r="C424" s="2"/>
      <c r="D424" s="2"/>
      <c r="E424" s="2"/>
      <c r="F424" s="2"/>
      <c r="G424" s="2"/>
      <c r="H424" s="2"/>
      <c r="I424" s="2"/>
      <c r="J424" s="2"/>
      <c r="K424" s="2"/>
      <c r="L424" s="15"/>
      <c r="M424" s="2"/>
      <c r="N424" s="2"/>
      <c r="O424" s="2"/>
      <c r="P424" s="13"/>
      <c r="Q424" s="13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Q424"/>
      <c r="AR424" s="18"/>
      <c r="AV424"/>
    </row>
    <row r="425" spans="2:48" x14ac:dyDescent="0.25">
      <c r="B425"/>
      <c r="C425" s="2"/>
      <c r="D425" s="2"/>
      <c r="E425" s="2"/>
      <c r="F425" s="2"/>
      <c r="G425" s="2"/>
      <c r="H425" s="2"/>
      <c r="I425" s="2"/>
      <c r="J425" s="2"/>
      <c r="K425" s="2"/>
      <c r="L425" s="15"/>
      <c r="M425" s="2"/>
      <c r="N425" s="2"/>
      <c r="O425" s="2"/>
      <c r="P425" s="13"/>
      <c r="Q425" s="13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Q425"/>
      <c r="AR425" s="18"/>
      <c r="AV425"/>
    </row>
    <row r="426" spans="2:48" x14ac:dyDescent="0.25">
      <c r="B426"/>
      <c r="C426" s="2"/>
      <c r="D426" s="2"/>
      <c r="E426" s="2"/>
      <c r="F426" s="2"/>
      <c r="G426" s="2"/>
      <c r="H426" s="2"/>
      <c r="I426" s="2"/>
      <c r="J426" s="2"/>
      <c r="K426" s="2"/>
      <c r="L426" s="15"/>
      <c r="M426" s="2"/>
      <c r="N426" s="2"/>
      <c r="O426" s="2"/>
      <c r="P426" s="13"/>
      <c r="Q426" s="13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Q426"/>
      <c r="AR426" s="18"/>
      <c r="AV426"/>
    </row>
    <row r="427" spans="2:48" x14ac:dyDescent="0.25">
      <c r="B427"/>
      <c r="C427" s="2"/>
      <c r="D427" s="2"/>
      <c r="E427" s="2"/>
      <c r="F427" s="2"/>
      <c r="G427" s="2"/>
      <c r="H427" s="2"/>
      <c r="I427" s="2"/>
      <c r="J427" s="2"/>
      <c r="K427" s="2"/>
      <c r="L427" s="15"/>
      <c r="M427" s="2"/>
      <c r="N427" s="2"/>
      <c r="O427" s="2"/>
      <c r="P427" s="13"/>
      <c r="Q427" s="13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Q427"/>
      <c r="AR427" s="18"/>
      <c r="AV427"/>
    </row>
    <row r="428" spans="2:48" x14ac:dyDescent="0.25">
      <c r="B428"/>
      <c r="C428" s="2"/>
      <c r="D428" s="2"/>
      <c r="E428" s="2"/>
      <c r="F428" s="2"/>
      <c r="G428" s="2"/>
      <c r="H428" s="2"/>
      <c r="I428" s="2"/>
      <c r="J428" s="2"/>
      <c r="K428" s="2"/>
      <c r="L428" s="15"/>
      <c r="M428" s="2"/>
      <c r="N428" s="2"/>
      <c r="O428" s="2"/>
      <c r="P428" s="13"/>
      <c r="Q428" s="13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Q428"/>
      <c r="AR428" s="18"/>
      <c r="AV428"/>
    </row>
    <row r="429" spans="2:48" x14ac:dyDescent="0.25">
      <c r="B429"/>
      <c r="C429" s="2"/>
      <c r="D429" s="2"/>
      <c r="E429" s="2"/>
      <c r="F429" s="2"/>
      <c r="G429" s="2"/>
      <c r="H429" s="2"/>
      <c r="I429" s="2"/>
      <c r="J429" s="2"/>
      <c r="K429" s="2"/>
      <c r="L429" s="15"/>
      <c r="M429" s="2"/>
      <c r="N429" s="2"/>
      <c r="O429" s="2"/>
      <c r="P429" s="13"/>
      <c r="Q429" s="13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Q429"/>
      <c r="AR429" s="18"/>
      <c r="AV429"/>
    </row>
    <row r="430" spans="2:48" x14ac:dyDescent="0.25">
      <c r="B430"/>
      <c r="C430" s="2"/>
      <c r="D430" s="2"/>
      <c r="E430" s="2"/>
      <c r="F430" s="2"/>
      <c r="G430" s="2"/>
      <c r="H430" s="2"/>
      <c r="I430" s="2"/>
      <c r="J430" s="2"/>
      <c r="K430" s="2"/>
      <c r="L430" s="15"/>
      <c r="M430" s="2"/>
      <c r="N430" s="2"/>
      <c r="O430" s="2"/>
      <c r="P430" s="13"/>
      <c r="Q430" s="13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Q430"/>
      <c r="AR430" s="18"/>
      <c r="AV430"/>
    </row>
    <row r="431" spans="2:48" x14ac:dyDescent="0.25">
      <c r="B431"/>
      <c r="C431" s="2"/>
      <c r="D431" s="2"/>
      <c r="E431" s="2"/>
      <c r="F431" s="2"/>
      <c r="G431" s="2"/>
      <c r="H431" s="2"/>
      <c r="I431" s="2"/>
      <c r="J431" s="2"/>
      <c r="K431" s="2"/>
      <c r="L431" s="15"/>
      <c r="M431" s="2"/>
      <c r="N431" s="2"/>
      <c r="O431" s="2"/>
      <c r="P431" s="13"/>
      <c r="Q431" s="13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Q431"/>
      <c r="AR431" s="18"/>
      <c r="AV431"/>
    </row>
    <row r="432" spans="2:48" x14ac:dyDescent="0.25">
      <c r="B432"/>
      <c r="C432" s="2"/>
      <c r="D432" s="2"/>
      <c r="E432" s="2"/>
      <c r="F432" s="2"/>
      <c r="G432" s="2"/>
      <c r="H432" s="2"/>
      <c r="I432" s="2"/>
      <c r="J432" s="2"/>
      <c r="K432" s="2"/>
      <c r="L432" s="15"/>
      <c r="M432" s="2"/>
      <c r="N432" s="2"/>
      <c r="O432" s="2"/>
      <c r="P432" s="13"/>
      <c r="Q432" s="13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Q432"/>
      <c r="AR432" s="18"/>
      <c r="AV432"/>
    </row>
    <row r="433" spans="2:48" x14ac:dyDescent="0.25">
      <c r="B433"/>
      <c r="C433" s="2"/>
      <c r="D433" s="2"/>
      <c r="E433" s="2"/>
      <c r="F433" s="2"/>
      <c r="G433" s="2"/>
      <c r="H433" s="2"/>
      <c r="I433" s="2"/>
      <c r="J433" s="2"/>
      <c r="K433" s="2"/>
      <c r="L433" s="15"/>
      <c r="M433" s="2"/>
      <c r="N433" s="2"/>
      <c r="O433" s="2"/>
      <c r="P433" s="13"/>
      <c r="Q433" s="13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Q433"/>
      <c r="AR433" s="18"/>
      <c r="AV433"/>
    </row>
    <row r="434" spans="2:48" x14ac:dyDescent="0.25">
      <c r="B434" s="2"/>
      <c r="C434" s="2"/>
      <c r="D434" s="2"/>
      <c r="E434" s="2"/>
      <c r="F434" s="2"/>
      <c r="G434" s="2"/>
      <c r="H434" s="2"/>
      <c r="I434" s="2"/>
      <c r="J434" s="15"/>
      <c r="K434" s="2"/>
      <c r="L434" s="13"/>
      <c r="M434" s="15"/>
      <c r="N434" s="15"/>
      <c r="O434" s="1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Q434"/>
    </row>
    <row r="435" spans="2:48" x14ac:dyDescent="0.25">
      <c r="B435" s="2"/>
      <c r="C435" s="2"/>
      <c r="D435" s="2"/>
      <c r="E435" s="2"/>
      <c r="F435" s="2"/>
      <c r="G435" s="2"/>
      <c r="H435" s="2"/>
      <c r="I435" s="2"/>
      <c r="J435" s="15"/>
      <c r="K435" s="2"/>
      <c r="L435" s="13"/>
      <c r="M435" s="15"/>
      <c r="N435" s="15"/>
      <c r="O435" s="1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Q435"/>
    </row>
    <row r="436" spans="2:48" x14ac:dyDescent="0.25">
      <c r="B436" s="2"/>
      <c r="C436" s="2"/>
      <c r="D436" s="2"/>
      <c r="E436" s="2"/>
      <c r="F436" s="2"/>
      <c r="G436" s="2"/>
      <c r="H436" s="2"/>
      <c r="I436" s="2"/>
      <c r="J436" s="15"/>
      <c r="K436" s="2"/>
      <c r="L436" s="13"/>
      <c r="M436" s="15"/>
      <c r="N436" s="15"/>
      <c r="O436" s="1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Q436"/>
    </row>
  </sheetData>
  <autoFilter ref="A1:CB436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5"/>
  <sheetViews>
    <sheetView topLeftCell="Z1" workbookViewId="0">
      <pane ySplit="1" topLeftCell="A2" activePane="bottomLeft" state="frozen"/>
      <selection activeCell="U1" sqref="U1"/>
      <selection pane="bottomLeft" activeCell="AE18" sqref="AE18"/>
    </sheetView>
  </sheetViews>
  <sheetFormatPr defaultRowHeight="15" x14ac:dyDescent="0.25"/>
  <cols>
    <col min="1" max="1" width="9.7109375" customWidth="1"/>
    <col min="2" max="2" width="8" customWidth="1"/>
    <col min="3" max="3" width="8.140625" customWidth="1"/>
    <col min="4" max="4" width="8.5703125" customWidth="1"/>
    <col min="5" max="5" width="30.7109375" customWidth="1"/>
    <col min="6" max="6" width="25.28515625" customWidth="1"/>
    <col min="7" max="16" width="26.28515625" customWidth="1"/>
    <col min="17" max="17" width="26.140625" customWidth="1"/>
    <col min="18" max="51" width="26.85546875" customWidth="1"/>
    <col min="52" max="53" width="26.140625" customWidth="1"/>
    <col min="54" max="91" width="26.28515625" customWidth="1"/>
    <col min="92" max="92" width="24.140625" customWidth="1"/>
    <col min="93" max="93" width="19.140625" style="4" customWidth="1"/>
    <col min="94" max="94" width="29" style="4" customWidth="1"/>
    <col min="95" max="95" width="17.5703125" style="4" customWidth="1"/>
    <col min="96" max="96" width="25.28515625" customWidth="1"/>
    <col min="97" max="97" width="17.85546875" customWidth="1"/>
  </cols>
  <sheetData>
    <row r="1" spans="1:95" x14ac:dyDescent="0.25">
      <c r="A1" s="19" t="s">
        <v>145</v>
      </c>
      <c r="B1" s="5" t="s">
        <v>112</v>
      </c>
      <c r="C1" s="5" t="s">
        <v>114</v>
      </c>
      <c r="D1" s="5" t="s">
        <v>149</v>
      </c>
      <c r="E1" s="5" t="s">
        <v>115</v>
      </c>
      <c r="F1" s="5" t="s">
        <v>116</v>
      </c>
      <c r="G1" s="5" t="s">
        <v>117</v>
      </c>
      <c r="H1" s="5" t="s">
        <v>118</v>
      </c>
      <c r="I1" s="5" t="s">
        <v>151</v>
      </c>
      <c r="J1" s="5" t="s">
        <v>119</v>
      </c>
      <c r="K1" s="5" t="s">
        <v>120</v>
      </c>
      <c r="L1" s="5" t="s">
        <v>121</v>
      </c>
      <c r="M1" s="5" t="s">
        <v>122</v>
      </c>
      <c r="N1" s="5" t="s">
        <v>123</v>
      </c>
      <c r="O1" s="21" t="s">
        <v>152</v>
      </c>
      <c r="P1" s="5" t="s">
        <v>153</v>
      </c>
      <c r="Q1" s="9" t="s">
        <v>154</v>
      </c>
      <c r="R1" s="14" t="s">
        <v>201</v>
      </c>
      <c r="S1" s="5" t="s">
        <v>155</v>
      </c>
      <c r="T1" s="5" t="s">
        <v>124</v>
      </c>
      <c r="U1" s="5" t="s">
        <v>125</v>
      </c>
      <c r="V1" s="5" t="s">
        <v>126</v>
      </c>
      <c r="W1" s="5" t="s">
        <v>127</v>
      </c>
      <c r="X1" s="5" t="s">
        <v>128</v>
      </c>
      <c r="Y1" s="5" t="s">
        <v>129</v>
      </c>
      <c r="Z1" s="5" t="s">
        <v>130</v>
      </c>
      <c r="AA1" s="17" t="s">
        <v>156</v>
      </c>
      <c r="AB1" s="17" t="s">
        <v>146</v>
      </c>
      <c r="AC1" s="17" t="s">
        <v>556</v>
      </c>
      <c r="AD1" s="17" t="s">
        <v>265</v>
      </c>
      <c r="AE1" s="17" t="s">
        <v>486</v>
      </c>
      <c r="AF1" s="17" t="s">
        <v>187</v>
      </c>
      <c r="AG1" s="5" t="s">
        <v>131</v>
      </c>
      <c r="AH1" s="17"/>
      <c r="AI1" s="5"/>
      <c r="AJ1" s="17"/>
      <c r="AK1" s="17"/>
      <c r="AL1" s="5"/>
      <c r="AM1" s="17"/>
      <c r="AN1" s="17"/>
      <c r="AO1" s="5"/>
      <c r="AP1" s="17"/>
      <c r="AQ1" s="17"/>
      <c r="AR1" s="5"/>
      <c r="AS1" s="17"/>
      <c r="AT1" s="5"/>
      <c r="AU1" s="17"/>
      <c r="AV1" s="5"/>
      <c r="AW1" s="17"/>
      <c r="AX1" s="5"/>
      <c r="AY1" s="17"/>
      <c r="AZ1" s="5"/>
      <c r="BA1" s="17"/>
      <c r="BB1" s="5"/>
      <c r="CO1"/>
      <c r="CP1"/>
      <c r="CQ1"/>
    </row>
    <row r="2" spans="1:95" x14ac:dyDescent="0.2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37327300000</v>
      </c>
      <c r="G2" s="2">
        <v>0</v>
      </c>
      <c r="H2" s="2">
        <v>37327300000</v>
      </c>
      <c r="I2" s="2">
        <v>67372165</v>
      </c>
      <c r="J2" s="2">
        <v>0</v>
      </c>
      <c r="K2" s="2">
        <v>67372165</v>
      </c>
      <c r="L2" s="2">
        <v>52441245</v>
      </c>
      <c r="M2" s="2">
        <v>0</v>
      </c>
      <c r="N2" s="2">
        <v>52441245</v>
      </c>
      <c r="O2" s="15">
        <v>0.1</v>
      </c>
      <c r="P2" s="2">
        <v>0</v>
      </c>
      <c r="Q2" s="13">
        <v>0.15</v>
      </c>
      <c r="R2" s="15">
        <v>0</v>
      </c>
      <c r="S2" s="2">
        <v>7866186.75</v>
      </c>
      <c r="T2" s="2">
        <v>0</v>
      </c>
      <c r="U2" s="2">
        <v>420675136.60000002</v>
      </c>
      <c r="V2" s="2">
        <v>0</v>
      </c>
      <c r="W2" s="2">
        <v>420675136.60000002</v>
      </c>
      <c r="X2" s="2">
        <v>329772801000</v>
      </c>
      <c r="Y2" s="2">
        <v>0</v>
      </c>
      <c r="Z2" s="2">
        <v>329772801000</v>
      </c>
      <c r="AA2" s="18">
        <v>16827005.464000002</v>
      </c>
      <c r="AB2" s="4">
        <v>24693192.214000002</v>
      </c>
      <c r="AC2" s="4">
        <f>L2+U2</f>
        <v>473116381.60000002</v>
      </c>
      <c r="AD2" s="4">
        <v>6000000</v>
      </c>
      <c r="AE2" s="4"/>
      <c r="AF2" s="4">
        <f>AB2+AD2+AE2</f>
        <v>30693192.214000002</v>
      </c>
      <c r="AG2" t="s">
        <v>16</v>
      </c>
      <c r="AH2" s="4"/>
      <c r="AJ2" s="4"/>
      <c r="AK2" s="4"/>
      <c r="AM2" s="4"/>
      <c r="AN2" s="4"/>
      <c r="AP2" s="4"/>
      <c r="AQ2" s="4"/>
      <c r="AS2" s="4"/>
      <c r="AU2" s="4"/>
      <c r="AV2" s="37"/>
      <c r="AW2" s="37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1"/>
      <c r="CP2" s="31"/>
      <c r="CQ2" s="31"/>
    </row>
    <row r="3" spans="1:95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17062520000</v>
      </c>
      <c r="G3" s="2">
        <v>10747689000</v>
      </c>
      <c r="H3" s="2">
        <v>6314831000</v>
      </c>
      <c r="I3" s="2">
        <v>46630586</v>
      </c>
      <c r="J3" s="2">
        <v>28798823</v>
      </c>
      <c r="K3" s="2">
        <v>17831763</v>
      </c>
      <c r="L3" s="2">
        <v>39805578</v>
      </c>
      <c r="M3" s="2">
        <v>24499747.399999999</v>
      </c>
      <c r="N3" s="2">
        <v>15305830.6</v>
      </c>
      <c r="O3" s="15">
        <v>0.1</v>
      </c>
      <c r="P3" s="2">
        <v>2449974.7400000002</v>
      </c>
      <c r="Q3" s="13">
        <v>0.15</v>
      </c>
      <c r="R3" s="15">
        <v>0</v>
      </c>
      <c r="S3" s="2">
        <v>2295874.59</v>
      </c>
      <c r="T3" s="2">
        <v>0</v>
      </c>
      <c r="U3" s="2">
        <v>236511482.40000001</v>
      </c>
      <c r="V3" s="2">
        <v>61466382.200000003</v>
      </c>
      <c r="W3" s="2">
        <v>175045100.19999999</v>
      </c>
      <c r="X3" s="2">
        <v>181985969000</v>
      </c>
      <c r="Y3" s="2">
        <v>49494467000</v>
      </c>
      <c r="Z3" s="2">
        <v>132491502000</v>
      </c>
      <c r="AA3" s="18">
        <v>7616467.8300000001</v>
      </c>
      <c r="AB3" s="4">
        <v>12362317.16</v>
      </c>
      <c r="AC3" s="4">
        <f t="shared" ref="AC3:AC43" si="0">L3+U3</f>
        <v>276317060.39999998</v>
      </c>
      <c r="AD3" s="4">
        <v>4000000</v>
      </c>
      <c r="AE3" s="4"/>
      <c r="AF3" s="4">
        <f t="shared" ref="AF3:AF43" si="1">AB3+AD3+AE3</f>
        <v>16362317.16</v>
      </c>
      <c r="AG3" t="s">
        <v>21</v>
      </c>
      <c r="AH3" s="4"/>
      <c r="AJ3" s="4"/>
      <c r="AK3" s="4"/>
      <c r="AM3" s="4"/>
      <c r="AN3" s="4"/>
      <c r="AP3" s="4"/>
      <c r="AQ3" s="4"/>
      <c r="AS3" s="4"/>
      <c r="AU3" s="4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1"/>
      <c r="CP3" s="31"/>
      <c r="CQ3" s="31"/>
    </row>
    <row r="4" spans="1:95" s="40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8812435600</v>
      </c>
      <c r="G4" s="2">
        <v>0</v>
      </c>
      <c r="H4" s="2">
        <v>8812435600</v>
      </c>
      <c r="I4" s="2">
        <v>24027714</v>
      </c>
      <c r="J4" s="2">
        <v>0</v>
      </c>
      <c r="K4" s="2">
        <v>24027714</v>
      </c>
      <c r="L4" s="2">
        <v>20502739.760000002</v>
      </c>
      <c r="M4" s="2">
        <v>0</v>
      </c>
      <c r="N4" s="2">
        <v>20502739.760000002</v>
      </c>
      <c r="O4" s="15">
        <v>0.1</v>
      </c>
      <c r="P4" s="2">
        <v>0</v>
      </c>
      <c r="Q4" s="13">
        <v>0.1</v>
      </c>
      <c r="R4" s="15">
        <v>0</v>
      </c>
      <c r="S4" s="2">
        <v>2050273.976</v>
      </c>
      <c r="T4" s="2">
        <v>0</v>
      </c>
      <c r="U4" s="2">
        <v>212700480.28</v>
      </c>
      <c r="V4" s="2">
        <v>0</v>
      </c>
      <c r="W4" s="2">
        <v>212700480.28</v>
      </c>
      <c r="X4" s="2">
        <v>153443836800</v>
      </c>
      <c r="Y4" s="2">
        <v>0</v>
      </c>
      <c r="Z4" s="2">
        <v>153443836800</v>
      </c>
      <c r="AA4" s="18">
        <v>8508019.2112000007</v>
      </c>
      <c r="AB4" s="4">
        <v>10558293.187200001</v>
      </c>
      <c r="AC4" s="4">
        <f t="shared" si="0"/>
        <v>233203220.03999999</v>
      </c>
      <c r="AD4" s="4">
        <v>4000000</v>
      </c>
      <c r="AE4" s="4"/>
      <c r="AF4" s="4">
        <f t="shared" si="1"/>
        <v>14558293.187200001</v>
      </c>
      <c r="AG4" t="s">
        <v>16</v>
      </c>
      <c r="AH4" s="41"/>
      <c r="AJ4" s="41"/>
      <c r="AK4" s="41"/>
      <c r="AM4" s="41"/>
      <c r="AN4" s="41"/>
      <c r="AP4" s="41"/>
      <c r="AQ4" s="41"/>
      <c r="AS4" s="41"/>
      <c r="AU4" s="41"/>
      <c r="AW4" s="41"/>
      <c r="AX4" s="56"/>
      <c r="AY4" s="41"/>
      <c r="CO4" s="41"/>
      <c r="CP4" s="41"/>
      <c r="CQ4" s="41"/>
    </row>
    <row r="5" spans="1:95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32456197000</v>
      </c>
      <c r="G5" s="2">
        <v>0</v>
      </c>
      <c r="H5" s="2">
        <v>32456197000</v>
      </c>
      <c r="I5" s="2">
        <v>77539978</v>
      </c>
      <c r="J5" s="2">
        <v>0</v>
      </c>
      <c r="K5" s="2">
        <v>77539978</v>
      </c>
      <c r="L5" s="2">
        <v>64557499.200000003</v>
      </c>
      <c r="M5" s="2">
        <v>0</v>
      </c>
      <c r="N5" s="2">
        <v>64557499.200000003</v>
      </c>
      <c r="O5" s="15">
        <v>0.1</v>
      </c>
      <c r="P5" s="2">
        <v>0</v>
      </c>
      <c r="Q5" s="13">
        <v>0.2</v>
      </c>
      <c r="R5" s="15">
        <v>0</v>
      </c>
      <c r="S5" s="2">
        <v>12911499.84</v>
      </c>
      <c r="T5" s="2">
        <v>0</v>
      </c>
      <c r="U5" s="2">
        <v>64864447</v>
      </c>
      <c r="V5" s="2">
        <v>0</v>
      </c>
      <c r="W5" s="2">
        <v>64864447</v>
      </c>
      <c r="X5" s="2">
        <v>31895715000</v>
      </c>
      <c r="Y5" s="2">
        <v>0</v>
      </c>
      <c r="Z5" s="2">
        <v>31895715000</v>
      </c>
      <c r="AA5" s="18">
        <v>0</v>
      </c>
      <c r="AB5" s="4">
        <v>12911499.84</v>
      </c>
      <c r="AC5" s="4">
        <f t="shared" si="0"/>
        <v>129421946.2</v>
      </c>
      <c r="AD5" s="4">
        <v>0</v>
      </c>
      <c r="AE5" s="4"/>
      <c r="AF5" s="4">
        <f t="shared" si="1"/>
        <v>12911499.84</v>
      </c>
      <c r="AG5" t="s">
        <v>16</v>
      </c>
      <c r="AH5" s="4"/>
      <c r="AJ5" s="4"/>
      <c r="AK5" s="4"/>
      <c r="AM5" s="4"/>
      <c r="AN5" s="4"/>
      <c r="AP5" s="4"/>
      <c r="AQ5" s="4"/>
      <c r="AS5" s="4"/>
      <c r="AU5" s="4"/>
      <c r="AW5" s="4"/>
      <c r="AY5" s="4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1"/>
      <c r="CP5" s="31"/>
      <c r="CQ5" s="31"/>
    </row>
    <row r="6" spans="1:95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6518928000</v>
      </c>
      <c r="G6" s="2">
        <v>0</v>
      </c>
      <c r="H6" s="2">
        <v>6518928000</v>
      </c>
      <c r="I6" s="2">
        <v>17413694</v>
      </c>
      <c r="J6" s="2">
        <v>0</v>
      </c>
      <c r="K6" s="2">
        <v>17413694</v>
      </c>
      <c r="L6" s="2">
        <v>14806122.800000001</v>
      </c>
      <c r="M6" s="2">
        <v>0</v>
      </c>
      <c r="N6" s="2">
        <v>14806122.800000001</v>
      </c>
      <c r="O6" s="15">
        <v>0</v>
      </c>
      <c r="P6" s="2">
        <v>0</v>
      </c>
      <c r="Q6" s="13">
        <v>0</v>
      </c>
      <c r="R6" s="15">
        <v>0</v>
      </c>
      <c r="S6" s="2">
        <v>0</v>
      </c>
      <c r="T6" s="2">
        <v>0</v>
      </c>
      <c r="U6" s="2">
        <v>186110668.96000001</v>
      </c>
      <c r="V6" s="2">
        <v>0</v>
      </c>
      <c r="W6" s="2">
        <v>186110668.96000001</v>
      </c>
      <c r="X6" s="2">
        <v>120121880100</v>
      </c>
      <c r="Y6" s="2">
        <v>0</v>
      </c>
      <c r="Z6" s="2">
        <v>120121880100</v>
      </c>
      <c r="AA6" s="18">
        <v>5583320.0687999995</v>
      </c>
      <c r="AB6" s="4">
        <v>5583320.0687999995</v>
      </c>
      <c r="AC6" s="4">
        <f t="shared" si="0"/>
        <v>200916791.76000002</v>
      </c>
      <c r="AD6" s="4">
        <v>3000000</v>
      </c>
      <c r="AE6" s="4"/>
      <c r="AF6" s="4">
        <f t="shared" si="1"/>
        <v>8583320.0687999986</v>
      </c>
      <c r="AG6" t="s">
        <v>29</v>
      </c>
      <c r="AH6" s="4"/>
      <c r="AJ6" s="4"/>
      <c r="AK6" s="4"/>
      <c r="AM6" s="4"/>
      <c r="AN6" s="4"/>
      <c r="AP6" s="4"/>
      <c r="AQ6" s="4"/>
      <c r="AS6" s="4"/>
      <c r="AU6" s="4"/>
      <c r="AW6" s="4"/>
      <c r="AY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O6" s="4"/>
      <c r="BP6" s="4"/>
      <c r="CO6"/>
      <c r="CP6"/>
      <c r="CQ6"/>
    </row>
    <row r="7" spans="1:95" x14ac:dyDescent="0.2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4763247000</v>
      </c>
      <c r="G7" s="2">
        <v>0</v>
      </c>
      <c r="H7" s="2">
        <v>4763247000</v>
      </c>
      <c r="I7" s="2">
        <v>12438059</v>
      </c>
      <c r="J7" s="2">
        <v>0</v>
      </c>
      <c r="K7" s="2">
        <v>12438059</v>
      </c>
      <c r="L7" s="2">
        <v>10532760.199999999</v>
      </c>
      <c r="M7" s="2">
        <v>0</v>
      </c>
      <c r="N7" s="2">
        <v>10532760.199999999</v>
      </c>
      <c r="O7" s="15">
        <v>0</v>
      </c>
      <c r="P7" s="2">
        <v>0</v>
      </c>
      <c r="Q7" s="13">
        <v>0</v>
      </c>
      <c r="R7" s="15">
        <v>0</v>
      </c>
      <c r="S7" s="2">
        <v>0</v>
      </c>
      <c r="T7" s="2">
        <v>0</v>
      </c>
      <c r="U7" s="2">
        <v>171227737.40000001</v>
      </c>
      <c r="V7" s="2">
        <v>0</v>
      </c>
      <c r="W7" s="2">
        <v>171227737.40000001</v>
      </c>
      <c r="X7" s="2">
        <v>93567059000</v>
      </c>
      <c r="Y7" s="2">
        <v>0</v>
      </c>
      <c r="Z7" s="2">
        <v>93567059000</v>
      </c>
      <c r="AA7" s="18">
        <v>5136832.1220000004</v>
      </c>
      <c r="AB7" s="4">
        <v>5136832.1220000004</v>
      </c>
      <c r="AC7" s="4">
        <f t="shared" si="0"/>
        <v>181760497.59999999</v>
      </c>
      <c r="AD7" s="4">
        <v>3000000</v>
      </c>
      <c r="AE7" s="4"/>
      <c r="AF7" s="4">
        <f t="shared" si="1"/>
        <v>8136832.1220000004</v>
      </c>
      <c r="AG7" t="s">
        <v>29</v>
      </c>
      <c r="AH7" s="4"/>
      <c r="AJ7" s="4"/>
      <c r="AK7" s="4"/>
      <c r="AM7" s="4"/>
      <c r="AN7" s="4"/>
      <c r="AP7" s="4"/>
      <c r="AQ7" s="4"/>
      <c r="AS7" s="4"/>
      <c r="AU7" s="4"/>
      <c r="AW7" s="4"/>
      <c r="AY7" s="4"/>
      <c r="BA7" s="4"/>
      <c r="BB7" s="4"/>
      <c r="BC7" s="4"/>
      <c r="BE7" s="4"/>
      <c r="BF7" s="4"/>
      <c r="BI7" s="4"/>
      <c r="BJ7" s="4"/>
      <c r="BL7" s="4"/>
      <c r="BM7" s="4"/>
      <c r="BO7" s="4"/>
      <c r="BP7" s="4"/>
      <c r="CO7"/>
      <c r="CP7"/>
      <c r="CQ7"/>
    </row>
    <row r="8" spans="1:95" s="40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15849128000</v>
      </c>
      <c r="G8" s="2">
        <v>5493770000</v>
      </c>
      <c r="H8" s="2">
        <v>10355358000</v>
      </c>
      <c r="I8" s="2">
        <v>34077574</v>
      </c>
      <c r="J8" s="2">
        <v>9229295</v>
      </c>
      <c r="K8" s="2">
        <v>24848279</v>
      </c>
      <c r="L8" s="2">
        <v>27737922.800000001</v>
      </c>
      <c r="M8" s="2">
        <v>7031787</v>
      </c>
      <c r="N8" s="2">
        <v>20706135.800000001</v>
      </c>
      <c r="O8" s="15">
        <v>0.1</v>
      </c>
      <c r="P8" s="2">
        <v>703178.7</v>
      </c>
      <c r="Q8" s="13">
        <v>0.1</v>
      </c>
      <c r="R8" s="15">
        <v>0</v>
      </c>
      <c r="S8" s="2">
        <v>2070613.58</v>
      </c>
      <c r="T8" s="2">
        <v>0</v>
      </c>
      <c r="U8" s="2">
        <v>194855396.40000001</v>
      </c>
      <c r="V8" s="2">
        <v>19234057.399999999</v>
      </c>
      <c r="W8" s="2">
        <v>175621339</v>
      </c>
      <c r="X8" s="2">
        <v>135334789000</v>
      </c>
      <c r="Y8" s="2">
        <v>8993104000</v>
      </c>
      <c r="Z8" s="2">
        <v>126341685000</v>
      </c>
      <c r="AA8" s="18">
        <v>5460980.7439999999</v>
      </c>
      <c r="AB8" s="4">
        <v>8234773.0240000002</v>
      </c>
      <c r="AC8" s="4">
        <f t="shared" si="0"/>
        <v>222593319.20000002</v>
      </c>
      <c r="AD8" s="4">
        <v>3000000</v>
      </c>
      <c r="AE8" s="4"/>
      <c r="AF8" s="4">
        <f t="shared" si="1"/>
        <v>11234773.024</v>
      </c>
      <c r="AG8" t="s">
        <v>14</v>
      </c>
      <c r="AH8" s="4"/>
      <c r="AI8"/>
      <c r="AJ8" s="4"/>
      <c r="AK8" s="4"/>
      <c r="AL8"/>
      <c r="AM8" s="4"/>
      <c r="AN8" s="4"/>
      <c r="AO8"/>
      <c r="AP8" s="41"/>
      <c r="AQ8" s="41"/>
      <c r="AS8" s="41"/>
      <c r="AU8" s="41"/>
      <c r="AW8" s="41"/>
      <c r="AY8" s="41"/>
      <c r="BA8" s="41"/>
    </row>
    <row r="9" spans="1:95" s="285" customFormat="1" x14ac:dyDescent="0.25">
      <c r="A9" s="284">
        <v>202</v>
      </c>
      <c r="B9" s="285" t="s">
        <v>273</v>
      </c>
      <c r="C9" s="285" t="s">
        <v>2</v>
      </c>
      <c r="D9" s="285" t="s">
        <v>4</v>
      </c>
      <c r="E9" s="285" t="s">
        <v>6</v>
      </c>
      <c r="F9" s="141">
        <v>47875811500</v>
      </c>
      <c r="G9" s="141">
        <v>26426223500</v>
      </c>
      <c r="H9" s="141">
        <v>21449588000</v>
      </c>
      <c r="I9" s="141">
        <v>95344339</v>
      </c>
      <c r="J9" s="141">
        <v>51184273</v>
      </c>
      <c r="K9" s="141">
        <v>44160066</v>
      </c>
      <c r="L9" s="141">
        <v>76194014.400000006</v>
      </c>
      <c r="M9" s="141">
        <v>40613783.600000001</v>
      </c>
      <c r="N9" s="141">
        <v>35580230.799999997</v>
      </c>
      <c r="O9" s="286">
        <v>0.1</v>
      </c>
      <c r="P9" s="141">
        <v>4061378.36</v>
      </c>
      <c r="Q9" s="287">
        <v>0.2</v>
      </c>
      <c r="R9" s="286">
        <v>0</v>
      </c>
      <c r="S9" s="141">
        <v>7116046.1600000001</v>
      </c>
      <c r="T9" s="141">
        <v>0</v>
      </c>
      <c r="U9" s="141">
        <v>180385850.44</v>
      </c>
      <c r="V9" s="141">
        <v>49448858</v>
      </c>
      <c r="W9" s="141">
        <v>130936992.44</v>
      </c>
      <c r="X9" s="141">
        <v>108365208900</v>
      </c>
      <c r="Y9" s="141">
        <v>25301875000</v>
      </c>
      <c r="Z9" s="141">
        <v>83063333900</v>
      </c>
      <c r="AA9" s="288">
        <v>4422598.3531999998</v>
      </c>
      <c r="AB9" s="289">
        <v>15600022.873199999</v>
      </c>
      <c r="AC9" s="289">
        <f t="shared" si="0"/>
        <v>256579864.84</v>
      </c>
      <c r="AD9" s="289">
        <v>1000000</v>
      </c>
      <c r="AE9" s="289"/>
      <c r="AF9" s="289">
        <f t="shared" si="1"/>
        <v>16600022.873199999</v>
      </c>
      <c r="AG9" s="285" t="s">
        <v>21</v>
      </c>
      <c r="AH9" s="289"/>
      <c r="AJ9" s="289"/>
      <c r="AK9" s="289"/>
      <c r="AM9" s="289"/>
      <c r="AN9" s="289"/>
      <c r="AP9" s="289"/>
      <c r="AQ9" s="289"/>
      <c r="AS9" s="289"/>
      <c r="AU9" s="289"/>
      <c r="AW9" s="289"/>
      <c r="AY9" s="289"/>
      <c r="BA9" s="289"/>
    </row>
    <row r="10" spans="1:95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11698890000</v>
      </c>
      <c r="G10" s="2">
        <v>697120000</v>
      </c>
      <c r="H10" s="2">
        <v>11001770000</v>
      </c>
      <c r="I10" s="2">
        <v>30681855</v>
      </c>
      <c r="J10" s="2">
        <v>1869920</v>
      </c>
      <c r="K10" s="2">
        <v>28811935</v>
      </c>
      <c r="L10" s="2">
        <v>26002299</v>
      </c>
      <c r="M10" s="2">
        <v>1591072</v>
      </c>
      <c r="N10" s="2">
        <v>24411227</v>
      </c>
      <c r="O10" s="15">
        <v>0.1</v>
      </c>
      <c r="P10" s="2">
        <v>159107.20000000001</v>
      </c>
      <c r="Q10" s="13">
        <v>0.1</v>
      </c>
      <c r="R10" s="15">
        <v>0</v>
      </c>
      <c r="S10" s="2">
        <v>2441122.7000000002</v>
      </c>
      <c r="T10" s="2">
        <v>0</v>
      </c>
      <c r="U10" s="2">
        <v>231734477.16</v>
      </c>
      <c r="V10" s="2">
        <v>16692772.359999999</v>
      </c>
      <c r="W10" s="2">
        <v>215041704.80000001</v>
      </c>
      <c r="X10" s="2">
        <v>129737507100</v>
      </c>
      <c r="Y10" s="2">
        <v>6350584100</v>
      </c>
      <c r="Z10" s="2">
        <v>123386923000</v>
      </c>
      <c r="AA10" s="18">
        <v>8768595.9155999999</v>
      </c>
      <c r="AB10" s="4">
        <v>11368825.8156</v>
      </c>
      <c r="AC10" s="4">
        <f t="shared" si="0"/>
        <v>257736776.16</v>
      </c>
      <c r="AD10" s="4">
        <v>4000000</v>
      </c>
      <c r="AE10" s="4"/>
      <c r="AF10" s="4">
        <f t="shared" si="1"/>
        <v>15368825.8156</v>
      </c>
      <c r="AG10" t="s">
        <v>14</v>
      </c>
      <c r="AH10" s="4"/>
      <c r="AJ10" s="4"/>
      <c r="AK10" s="4"/>
      <c r="AM10" s="4"/>
      <c r="AN10" s="4"/>
      <c r="AP10" s="4"/>
      <c r="AQ10" s="4"/>
      <c r="AS10" s="4"/>
      <c r="AU10" s="4"/>
      <c r="AW10" s="4"/>
      <c r="AY10" s="4"/>
      <c r="BA10" s="4"/>
      <c r="CO10"/>
      <c r="CP10"/>
      <c r="CQ10"/>
    </row>
    <row r="11" spans="1:95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14439302000</v>
      </c>
      <c r="G11" s="2">
        <v>0</v>
      </c>
      <c r="H11" s="2">
        <v>14439302000</v>
      </c>
      <c r="I11" s="2">
        <v>32117379</v>
      </c>
      <c r="J11" s="2">
        <v>0</v>
      </c>
      <c r="K11" s="2">
        <v>32117379</v>
      </c>
      <c r="L11" s="2">
        <v>26341658.199999999</v>
      </c>
      <c r="M11" s="2">
        <v>0</v>
      </c>
      <c r="N11" s="2">
        <v>26341658.199999999</v>
      </c>
      <c r="O11" s="15">
        <v>0.1</v>
      </c>
      <c r="P11" s="2">
        <v>0</v>
      </c>
      <c r="Q11" s="13">
        <v>0.1</v>
      </c>
      <c r="R11" s="15">
        <v>0</v>
      </c>
      <c r="S11" s="2">
        <v>2634165.8199999998</v>
      </c>
      <c r="T11" s="2">
        <v>0</v>
      </c>
      <c r="U11" s="2">
        <v>110198190.36</v>
      </c>
      <c r="V11" s="2">
        <v>0</v>
      </c>
      <c r="W11" s="2">
        <v>110198190.36</v>
      </c>
      <c r="X11" s="2">
        <v>63306986600</v>
      </c>
      <c r="Y11" s="2">
        <v>0</v>
      </c>
      <c r="Z11" s="2">
        <v>63306986600</v>
      </c>
      <c r="AA11" s="18">
        <v>0</v>
      </c>
      <c r="AB11" s="4">
        <v>2634165.8199999998</v>
      </c>
      <c r="AC11" s="4">
        <f t="shared" si="0"/>
        <v>136539848.56</v>
      </c>
      <c r="AD11" s="4">
        <v>0</v>
      </c>
      <c r="AE11" s="4"/>
      <c r="AF11" s="4">
        <f t="shared" si="1"/>
        <v>2634165.8199999998</v>
      </c>
      <c r="AG11" t="s">
        <v>16</v>
      </c>
      <c r="AH11" s="4"/>
      <c r="AJ11" s="4"/>
      <c r="AK11" s="4"/>
      <c r="AM11" s="4"/>
      <c r="AN11" s="4"/>
      <c r="AP11" s="4"/>
      <c r="AQ11" s="4"/>
      <c r="AS11" s="4"/>
      <c r="AU11" s="4"/>
      <c r="AW11" s="4"/>
      <c r="AY11" s="4"/>
      <c r="BA11" s="4"/>
      <c r="CO11"/>
      <c r="CP11"/>
      <c r="CQ11"/>
    </row>
    <row r="12" spans="1:95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89336597000</v>
      </c>
      <c r="G12" s="2">
        <v>0</v>
      </c>
      <c r="H12" s="2">
        <v>89336597000</v>
      </c>
      <c r="I12" s="2">
        <v>157270094</v>
      </c>
      <c r="J12" s="2">
        <v>0</v>
      </c>
      <c r="K12" s="2">
        <v>157270094</v>
      </c>
      <c r="L12" s="2">
        <v>121535455.2</v>
      </c>
      <c r="M12" s="2">
        <v>0</v>
      </c>
      <c r="N12" s="2">
        <v>121535455.2</v>
      </c>
      <c r="O12" s="15">
        <v>0.1</v>
      </c>
      <c r="P12" s="2">
        <v>0</v>
      </c>
      <c r="Q12" s="13">
        <v>0.25</v>
      </c>
      <c r="R12" s="15">
        <v>0</v>
      </c>
      <c r="S12" s="2">
        <v>30383863.800000001</v>
      </c>
      <c r="T12" s="2">
        <v>0</v>
      </c>
      <c r="U12" s="2">
        <v>305758550.80000001</v>
      </c>
      <c r="V12" s="2">
        <v>0</v>
      </c>
      <c r="W12" s="2">
        <v>305758550.80000001</v>
      </c>
      <c r="X12" s="2">
        <v>216049183000</v>
      </c>
      <c r="Y12" s="2">
        <v>0</v>
      </c>
      <c r="Z12" s="2">
        <v>216049183000</v>
      </c>
      <c r="AA12" s="18">
        <v>12230342.032</v>
      </c>
      <c r="AB12" s="4">
        <v>42614205.832000002</v>
      </c>
      <c r="AC12" s="4">
        <f t="shared" si="0"/>
        <v>427294006</v>
      </c>
      <c r="AD12" s="4">
        <v>6000000</v>
      </c>
      <c r="AE12" s="4"/>
      <c r="AF12" s="4">
        <f t="shared" si="1"/>
        <v>48614205.832000002</v>
      </c>
      <c r="AG12" t="s">
        <v>23</v>
      </c>
      <c r="AH12" s="4"/>
      <c r="AJ12" s="4"/>
      <c r="AK12" s="4"/>
      <c r="AM12" s="4"/>
      <c r="AN12" s="4"/>
      <c r="AP12" s="4"/>
      <c r="AQ12" s="4"/>
      <c r="AS12" s="4"/>
      <c r="AU12" s="4"/>
      <c r="AW12" s="4"/>
      <c r="AY12" s="4"/>
      <c r="BA12" s="4"/>
      <c r="CO12"/>
      <c r="CP12"/>
      <c r="CQ12"/>
    </row>
    <row r="13" spans="1:95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17671743600</v>
      </c>
      <c r="G13" s="2">
        <v>665415000</v>
      </c>
      <c r="H13" s="2">
        <v>17006328600</v>
      </c>
      <c r="I13" s="2">
        <v>39154555</v>
      </c>
      <c r="J13" s="2">
        <v>2170704</v>
      </c>
      <c r="K13" s="2">
        <v>36983851</v>
      </c>
      <c r="L13" s="2">
        <v>32085857.559999999</v>
      </c>
      <c r="M13" s="2">
        <v>1904538</v>
      </c>
      <c r="N13" s="2">
        <v>30181319.559999999</v>
      </c>
      <c r="O13" s="15">
        <v>0.1</v>
      </c>
      <c r="P13" s="2">
        <v>190453.8</v>
      </c>
      <c r="Q13" s="13">
        <v>0.15</v>
      </c>
      <c r="R13" s="15">
        <v>0</v>
      </c>
      <c r="S13" s="2">
        <v>4527197.9340000004</v>
      </c>
      <c r="T13" s="2">
        <v>0</v>
      </c>
      <c r="U13" s="2">
        <v>190809043.96000001</v>
      </c>
      <c r="V13" s="2">
        <v>27761456.600000001</v>
      </c>
      <c r="W13" s="2">
        <v>163047587.36000001</v>
      </c>
      <c r="X13" s="2">
        <v>145842777600</v>
      </c>
      <c r="Y13" s="2">
        <v>11429416000</v>
      </c>
      <c r="Z13" s="2">
        <v>134413361600</v>
      </c>
      <c r="AA13" s="18">
        <v>5169042.1868000003</v>
      </c>
      <c r="AB13" s="4">
        <v>9886693.9208000004</v>
      </c>
      <c r="AC13" s="4">
        <f t="shared" si="0"/>
        <v>222894901.52000001</v>
      </c>
      <c r="AD13" s="4">
        <v>3000000</v>
      </c>
      <c r="AE13" s="4"/>
      <c r="AF13" s="4">
        <f t="shared" si="1"/>
        <v>12886693.9208</v>
      </c>
      <c r="AG13" t="s">
        <v>21</v>
      </c>
      <c r="AH13" s="4"/>
      <c r="AJ13" s="4"/>
      <c r="AK13" s="4"/>
      <c r="AM13" s="4"/>
      <c r="AN13" s="4"/>
      <c r="AP13" s="4"/>
      <c r="AQ13" s="4"/>
      <c r="AS13" s="4"/>
      <c r="AU13" s="4"/>
      <c r="AW13" s="4"/>
      <c r="AY13" s="4"/>
      <c r="BA13" s="4"/>
      <c r="CO13"/>
      <c r="CP13"/>
      <c r="CQ13"/>
    </row>
    <row r="14" spans="1:95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2607229000</v>
      </c>
      <c r="G14" s="2">
        <v>943188000</v>
      </c>
      <c r="H14" s="2">
        <v>1664041000</v>
      </c>
      <c r="I14" s="2">
        <v>8372324</v>
      </c>
      <c r="J14" s="2">
        <v>3244362</v>
      </c>
      <c r="K14" s="2">
        <v>5127962</v>
      </c>
      <c r="L14" s="2">
        <v>7329432.4000000004</v>
      </c>
      <c r="M14" s="2">
        <v>2867086.8</v>
      </c>
      <c r="N14" s="2">
        <v>4462345.5999999996</v>
      </c>
      <c r="O14" s="15">
        <v>0</v>
      </c>
      <c r="P14" s="2">
        <v>0</v>
      </c>
      <c r="Q14" s="13">
        <v>0</v>
      </c>
      <c r="R14" s="15">
        <v>0</v>
      </c>
      <c r="S14" s="2">
        <v>0</v>
      </c>
      <c r="T14" s="2">
        <v>0</v>
      </c>
      <c r="U14" s="2">
        <v>306473493.39999998</v>
      </c>
      <c r="V14" s="2">
        <v>15806625.6</v>
      </c>
      <c r="W14" s="2">
        <v>290666867.80000001</v>
      </c>
      <c r="X14" s="2">
        <v>211206669000</v>
      </c>
      <c r="Y14" s="2">
        <v>8176061000</v>
      </c>
      <c r="Z14" s="2">
        <v>203030608000</v>
      </c>
      <c r="AA14" s="18">
        <v>11784740.968</v>
      </c>
      <c r="AB14" s="4">
        <v>11784740.968</v>
      </c>
      <c r="AC14" s="4">
        <f t="shared" si="0"/>
        <v>313802925.79999995</v>
      </c>
      <c r="AD14" s="4">
        <v>6000000</v>
      </c>
      <c r="AE14" s="4"/>
      <c r="AF14" s="4">
        <f t="shared" si="1"/>
        <v>17784740.968000002</v>
      </c>
      <c r="AG14" t="s">
        <v>14</v>
      </c>
      <c r="AH14" s="4"/>
      <c r="AJ14" s="4"/>
      <c r="AK14" s="4"/>
      <c r="AM14" s="4"/>
      <c r="AN14" s="4"/>
      <c r="AP14" s="4"/>
      <c r="AQ14" s="4"/>
      <c r="AS14" s="4"/>
      <c r="AU14" s="4"/>
      <c r="AW14" s="4"/>
      <c r="AY14" s="4"/>
      <c r="BA14" s="4"/>
      <c r="CO14"/>
      <c r="CP14"/>
      <c r="CQ14"/>
    </row>
    <row r="15" spans="1:95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10668929000</v>
      </c>
      <c r="G15" s="2">
        <v>5064504000</v>
      </c>
      <c r="H15" s="2">
        <v>5604425000</v>
      </c>
      <c r="I15" s="2">
        <v>24455794</v>
      </c>
      <c r="J15" s="2">
        <v>11061247</v>
      </c>
      <c r="K15" s="2">
        <v>13394547</v>
      </c>
      <c r="L15" s="2">
        <v>20188222.399999999</v>
      </c>
      <c r="M15" s="2">
        <v>9035445.4000000004</v>
      </c>
      <c r="N15" s="2">
        <v>11152777</v>
      </c>
      <c r="O15" s="15">
        <v>0.1</v>
      </c>
      <c r="P15" s="2">
        <v>903544.54</v>
      </c>
      <c r="Q15" s="13">
        <v>0.1</v>
      </c>
      <c r="R15" s="15">
        <v>0</v>
      </c>
      <c r="S15" s="2">
        <v>1115277.7</v>
      </c>
      <c r="T15" s="2">
        <v>0</v>
      </c>
      <c r="U15" s="2">
        <v>167206778.72</v>
      </c>
      <c r="V15" s="2">
        <v>40340812.600000001</v>
      </c>
      <c r="W15" s="2">
        <v>126865966.12</v>
      </c>
      <c r="X15" s="2">
        <v>102079648200</v>
      </c>
      <c r="Y15" s="2">
        <v>27163931000</v>
      </c>
      <c r="Z15" s="2">
        <v>74915717200</v>
      </c>
      <c r="AA15" s="18">
        <v>4209387.1096000001</v>
      </c>
      <c r="AB15" s="4">
        <v>6228209.3496000003</v>
      </c>
      <c r="AC15" s="4">
        <f t="shared" si="0"/>
        <v>187395001.12</v>
      </c>
      <c r="AD15" s="4">
        <v>3000000</v>
      </c>
      <c r="AE15" s="4"/>
      <c r="AF15" s="4">
        <f t="shared" si="1"/>
        <v>9228209.3496000003</v>
      </c>
      <c r="AG15" t="s">
        <v>3</v>
      </c>
      <c r="AH15" s="4"/>
      <c r="AJ15" s="4"/>
      <c r="AK15" s="4"/>
      <c r="AM15" s="4"/>
      <c r="AN15" s="4"/>
      <c r="AP15" s="4"/>
      <c r="AQ15" s="4"/>
      <c r="AS15" s="4"/>
      <c r="AU15" s="4"/>
      <c r="AW15" s="4"/>
      <c r="AY15" s="4"/>
      <c r="BA15" s="4"/>
      <c r="CO15"/>
      <c r="CP15"/>
      <c r="CQ15"/>
    </row>
    <row r="16" spans="1:95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13948571000</v>
      </c>
      <c r="G16" s="2">
        <v>10906230000</v>
      </c>
      <c r="H16" s="2">
        <v>3042341000</v>
      </c>
      <c r="I16" s="2">
        <v>30626268</v>
      </c>
      <c r="J16" s="2">
        <v>22798009</v>
      </c>
      <c r="K16" s="2">
        <v>7828259</v>
      </c>
      <c r="L16" s="2">
        <v>25046839.600000001</v>
      </c>
      <c r="M16" s="2">
        <v>18435517</v>
      </c>
      <c r="N16" s="2">
        <v>6611322.5999999996</v>
      </c>
      <c r="O16" s="15">
        <v>0.1</v>
      </c>
      <c r="P16" s="2">
        <v>1843551.7</v>
      </c>
      <c r="Q16" s="13">
        <v>0.1</v>
      </c>
      <c r="R16" s="15">
        <v>0</v>
      </c>
      <c r="S16" s="2">
        <v>661132.26</v>
      </c>
      <c r="T16" s="2">
        <v>0</v>
      </c>
      <c r="U16" s="2">
        <v>123649090.2</v>
      </c>
      <c r="V16" s="2">
        <v>5516350</v>
      </c>
      <c r="W16" s="2">
        <v>118132740.2</v>
      </c>
      <c r="X16" s="2">
        <v>71774627000</v>
      </c>
      <c r="Y16" s="2">
        <v>1888840000</v>
      </c>
      <c r="Z16" s="2">
        <v>69885787000</v>
      </c>
      <c r="AA16" s="18">
        <v>0</v>
      </c>
      <c r="AB16" s="4">
        <v>2504683.96</v>
      </c>
      <c r="AC16" s="4">
        <f t="shared" si="0"/>
        <v>148695929.80000001</v>
      </c>
      <c r="AD16" s="4">
        <v>0</v>
      </c>
      <c r="AE16" s="4"/>
      <c r="AF16" s="4">
        <f t="shared" si="1"/>
        <v>2504683.96</v>
      </c>
      <c r="AG16" t="s">
        <v>14</v>
      </c>
      <c r="AH16" s="4"/>
      <c r="AJ16" s="4"/>
      <c r="AK16" s="4"/>
      <c r="AM16" s="4"/>
      <c r="AN16" s="4"/>
      <c r="AP16" s="4"/>
      <c r="AQ16" s="4"/>
      <c r="AS16" s="4"/>
      <c r="AU16" s="4"/>
      <c r="AW16" s="4"/>
      <c r="AY16" s="4"/>
      <c r="BA16" s="4"/>
      <c r="CO16"/>
      <c r="CP16"/>
      <c r="CQ16"/>
    </row>
    <row r="17" spans="1:95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42883919000</v>
      </c>
      <c r="G17" s="2">
        <v>335660000</v>
      </c>
      <c r="H17" s="2">
        <v>42548259000</v>
      </c>
      <c r="I17" s="2">
        <v>97017208</v>
      </c>
      <c r="J17" s="2">
        <v>1117061</v>
      </c>
      <c r="K17" s="2">
        <v>95900147</v>
      </c>
      <c r="L17" s="2">
        <v>79863640.400000006</v>
      </c>
      <c r="M17" s="2">
        <v>982797</v>
      </c>
      <c r="N17" s="2">
        <v>78880843.400000006</v>
      </c>
      <c r="O17" s="15">
        <v>0.1</v>
      </c>
      <c r="P17" s="2">
        <v>98279.7</v>
      </c>
      <c r="Q17" s="13">
        <v>0.2</v>
      </c>
      <c r="R17" s="15">
        <v>0</v>
      </c>
      <c r="S17" s="2">
        <v>15776168.68</v>
      </c>
      <c r="T17" s="2">
        <v>0</v>
      </c>
      <c r="U17" s="2">
        <v>83509057.400000006</v>
      </c>
      <c r="V17" s="2">
        <v>11785232.4</v>
      </c>
      <c r="W17" s="2">
        <v>71723825</v>
      </c>
      <c r="X17" s="2">
        <v>36504164000</v>
      </c>
      <c r="Y17" s="2">
        <v>4818904000</v>
      </c>
      <c r="Z17" s="2">
        <v>31685260000</v>
      </c>
      <c r="AA17" s="18">
        <v>0</v>
      </c>
      <c r="AB17" s="4">
        <v>15874448.380000001</v>
      </c>
      <c r="AC17" s="4">
        <f t="shared" si="0"/>
        <v>163372697.80000001</v>
      </c>
      <c r="AD17" s="4">
        <v>2000000</v>
      </c>
      <c r="AE17" s="4"/>
      <c r="AF17" s="4">
        <f t="shared" si="1"/>
        <v>17874448.380000003</v>
      </c>
      <c r="AG17" t="s">
        <v>21</v>
      </c>
      <c r="AH17" s="4"/>
      <c r="AJ17" s="4"/>
      <c r="AK17" s="4"/>
      <c r="AM17" s="4"/>
      <c r="AN17" s="4"/>
      <c r="AP17" s="4"/>
      <c r="AQ17" s="4"/>
      <c r="AS17" s="4"/>
      <c r="AU17" s="4"/>
      <c r="AW17" s="4"/>
      <c r="AY17" s="4"/>
      <c r="BA17" s="4"/>
      <c r="CO17"/>
      <c r="CP17"/>
      <c r="CQ17"/>
    </row>
    <row r="18" spans="1:95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7196005000</v>
      </c>
      <c r="G18" s="2">
        <v>3073708000</v>
      </c>
      <c r="H18" s="2">
        <v>4122297000</v>
      </c>
      <c r="I18" s="2">
        <v>19029578</v>
      </c>
      <c r="J18" s="2">
        <v>9241947</v>
      </c>
      <c r="K18" s="2">
        <v>9787631</v>
      </c>
      <c r="L18" s="2">
        <v>16151176</v>
      </c>
      <c r="M18" s="2">
        <v>8012463.7999999998</v>
      </c>
      <c r="N18" s="2">
        <v>8138712.2000000002</v>
      </c>
      <c r="O18" s="15">
        <v>0.1</v>
      </c>
      <c r="P18" s="2">
        <v>801246.38</v>
      </c>
      <c r="Q18" s="13">
        <v>0.1</v>
      </c>
      <c r="R18" s="15">
        <v>0</v>
      </c>
      <c r="S18" s="2">
        <v>813871.22</v>
      </c>
      <c r="T18" s="2">
        <v>0</v>
      </c>
      <c r="U18" s="2">
        <v>248616542.19999999</v>
      </c>
      <c r="V18" s="2">
        <v>36691480.399999999</v>
      </c>
      <c r="W18" s="2">
        <v>211925061.80000001</v>
      </c>
      <c r="X18" s="2">
        <v>131168657000</v>
      </c>
      <c r="Y18" s="2">
        <v>17654904000</v>
      </c>
      <c r="Z18" s="2">
        <v>113513753000</v>
      </c>
      <c r="AA18" s="18">
        <v>8843917.2760000005</v>
      </c>
      <c r="AB18" s="4">
        <v>10459034.876</v>
      </c>
      <c r="AC18" s="4">
        <f t="shared" si="0"/>
        <v>264767718.19999999</v>
      </c>
      <c r="AD18" s="4">
        <v>4000000</v>
      </c>
      <c r="AE18" s="4"/>
      <c r="AF18" s="4">
        <f t="shared" si="1"/>
        <v>14459034.876</v>
      </c>
      <c r="AG18" t="s">
        <v>14</v>
      </c>
      <c r="AH18" s="4"/>
      <c r="AJ18" s="4"/>
      <c r="AK18" s="4"/>
      <c r="AM18" s="4"/>
      <c r="AN18" s="4"/>
      <c r="AP18" s="4"/>
      <c r="AQ18" s="4"/>
      <c r="AS18" s="4"/>
      <c r="AU18" s="4"/>
      <c r="AW18" s="4"/>
      <c r="AY18" s="4"/>
      <c r="BA18" s="4"/>
      <c r="CO18"/>
      <c r="CP18"/>
      <c r="CQ18"/>
    </row>
    <row r="19" spans="1:95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184278000</v>
      </c>
      <c r="G19" s="2">
        <v>0</v>
      </c>
      <c r="H19" s="2">
        <v>184278000</v>
      </c>
      <c r="I19" s="2">
        <v>554179</v>
      </c>
      <c r="J19" s="2">
        <v>0</v>
      </c>
      <c r="K19" s="2">
        <v>554179</v>
      </c>
      <c r="L19" s="2">
        <v>480467.8</v>
      </c>
      <c r="M19" s="2">
        <v>0</v>
      </c>
      <c r="N19" s="2">
        <v>480467.8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80161873.599999994</v>
      </c>
      <c r="V19" s="2">
        <v>0</v>
      </c>
      <c r="W19" s="2">
        <v>80161873.599999994</v>
      </c>
      <c r="X19" s="2">
        <v>47335111000</v>
      </c>
      <c r="Y19" s="2">
        <v>0</v>
      </c>
      <c r="Z19" s="2">
        <v>47335111000</v>
      </c>
      <c r="AA19" s="18">
        <v>0</v>
      </c>
      <c r="AB19" s="4">
        <v>0</v>
      </c>
      <c r="AC19" s="4">
        <f t="shared" si="0"/>
        <v>80642341.399999991</v>
      </c>
      <c r="AD19" s="4">
        <v>0</v>
      </c>
      <c r="AE19" s="4"/>
      <c r="AF19" s="4">
        <f t="shared" si="1"/>
        <v>0</v>
      </c>
      <c r="AG19" t="s">
        <v>63</v>
      </c>
      <c r="AH19" s="4"/>
      <c r="AJ19" s="4"/>
      <c r="AK19" s="4"/>
      <c r="AM19" s="4"/>
      <c r="AN19" s="4"/>
      <c r="AP19" s="4"/>
      <c r="AQ19" s="4"/>
      <c r="AS19" s="4"/>
      <c r="AU19" s="4"/>
      <c r="AW19" s="4"/>
      <c r="AY19" s="4"/>
      <c r="BA19" s="4"/>
      <c r="CO19"/>
      <c r="CP19"/>
      <c r="CQ19"/>
    </row>
    <row r="20" spans="1:95" x14ac:dyDescent="0.25">
      <c r="A20" s="20">
        <v>400</v>
      </c>
      <c r="B20" t="s">
        <v>273</v>
      </c>
      <c r="C20" t="s">
        <v>9</v>
      </c>
      <c r="D20" t="s">
        <v>367</v>
      </c>
      <c r="E20" t="s">
        <v>70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163483283.19999999</v>
      </c>
      <c r="V20" s="2">
        <v>0</v>
      </c>
      <c r="W20" s="2">
        <v>163483283.19999999</v>
      </c>
      <c r="X20" s="2">
        <v>122619132000</v>
      </c>
      <c r="Y20" s="2">
        <v>0</v>
      </c>
      <c r="Z20" s="2">
        <v>122619132000</v>
      </c>
      <c r="AA20" s="18">
        <v>4904498.4960000003</v>
      </c>
      <c r="AB20" s="4">
        <v>4904498.4960000003</v>
      </c>
      <c r="AC20" s="4">
        <f t="shared" si="0"/>
        <v>163483283.19999999</v>
      </c>
      <c r="AD20" s="4">
        <v>2000000</v>
      </c>
      <c r="AE20" s="4"/>
      <c r="AF20" s="4">
        <f t="shared" si="1"/>
        <v>6904498.4960000003</v>
      </c>
      <c r="AG20" t="s">
        <v>35</v>
      </c>
      <c r="AH20" s="4"/>
      <c r="AJ20" s="4"/>
      <c r="AK20" s="4"/>
      <c r="AM20" s="4"/>
      <c r="AN20" s="4"/>
      <c r="AP20" s="4"/>
      <c r="AQ20" s="4"/>
      <c r="AS20" s="4"/>
      <c r="AU20" s="4"/>
      <c r="AW20" s="4"/>
      <c r="AY20" s="4"/>
      <c r="BA20" s="4"/>
      <c r="CO20"/>
      <c r="CP20"/>
      <c r="CQ20"/>
    </row>
    <row r="21" spans="1:95" x14ac:dyDescent="0.25">
      <c r="A21" s="20">
        <v>418</v>
      </c>
      <c r="B21" t="s">
        <v>273</v>
      </c>
      <c r="C21" t="s">
        <v>9</v>
      </c>
      <c r="D21" t="s">
        <v>367</v>
      </c>
      <c r="E21" t="s">
        <v>35</v>
      </c>
      <c r="F21" s="2">
        <v>20170000</v>
      </c>
      <c r="G21" s="2">
        <v>0</v>
      </c>
      <c r="H21" s="2">
        <v>20170000</v>
      </c>
      <c r="I21" s="2">
        <v>70595</v>
      </c>
      <c r="J21" s="2">
        <v>0</v>
      </c>
      <c r="K21" s="2">
        <v>70595</v>
      </c>
      <c r="L21" s="2">
        <v>62527</v>
      </c>
      <c r="M21" s="2">
        <v>0</v>
      </c>
      <c r="N21" s="2">
        <v>62527</v>
      </c>
      <c r="O21" s="15">
        <v>0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353611822.44</v>
      </c>
      <c r="V21" s="2">
        <v>0</v>
      </c>
      <c r="W21" s="2">
        <v>353611822.44</v>
      </c>
      <c r="X21" s="2">
        <v>226306288900</v>
      </c>
      <c r="Y21" s="2">
        <v>0</v>
      </c>
      <c r="Z21" s="2">
        <v>226306288900</v>
      </c>
      <c r="AA21" s="18">
        <v>14144472.897600001</v>
      </c>
      <c r="AB21" s="4">
        <v>14144472.897600001</v>
      </c>
      <c r="AC21" s="4">
        <f t="shared" si="0"/>
        <v>353674349.44</v>
      </c>
      <c r="AD21" s="4">
        <v>6000000</v>
      </c>
      <c r="AE21" s="4"/>
      <c r="AF21" s="4">
        <f t="shared" si="1"/>
        <v>20144472.897600003</v>
      </c>
      <c r="AG21" t="s">
        <v>11</v>
      </c>
      <c r="AH21" s="4"/>
      <c r="AJ21" s="4"/>
      <c r="AK21" s="4"/>
      <c r="AM21" s="4"/>
      <c r="AN21" s="4"/>
      <c r="AP21" s="4"/>
      <c r="AQ21" s="4"/>
      <c r="AS21" s="4"/>
      <c r="AU21" s="4"/>
      <c r="AW21" s="4"/>
      <c r="AY21" s="4"/>
      <c r="BA21" s="4"/>
      <c r="CO21"/>
      <c r="CP21"/>
      <c r="CQ21"/>
    </row>
    <row r="22" spans="1:95" x14ac:dyDescent="0.25">
      <c r="A22" s="20">
        <v>419</v>
      </c>
      <c r="B22" t="s">
        <v>273</v>
      </c>
      <c r="C22" t="s">
        <v>9</v>
      </c>
      <c r="D22" t="s">
        <v>367</v>
      </c>
      <c r="E22" t="s">
        <v>63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85419495.799999997</v>
      </c>
      <c r="V22" s="2">
        <v>0</v>
      </c>
      <c r="W22" s="2">
        <v>85419495.799999997</v>
      </c>
      <c r="X22" s="2">
        <v>45137343000</v>
      </c>
      <c r="Y22" s="2">
        <v>0</v>
      </c>
      <c r="Z22" s="2">
        <v>45137343000</v>
      </c>
      <c r="AA22" s="18">
        <v>0</v>
      </c>
      <c r="AB22" s="4">
        <v>0</v>
      </c>
      <c r="AC22" s="4">
        <f t="shared" si="0"/>
        <v>85419495.799999997</v>
      </c>
      <c r="AD22" s="4">
        <v>0</v>
      </c>
      <c r="AE22" s="4"/>
      <c r="AF22" s="4">
        <f t="shared" si="1"/>
        <v>0</v>
      </c>
      <c r="AG22" t="s">
        <v>11</v>
      </c>
      <c r="AH22" s="4"/>
      <c r="AJ22" s="4"/>
      <c r="AK22" s="4"/>
      <c r="AM22" s="4"/>
      <c r="AN22" s="4"/>
      <c r="AP22" s="4"/>
      <c r="AQ22" s="4"/>
      <c r="AS22" s="4"/>
      <c r="AU22" s="4"/>
      <c r="AW22" s="4"/>
      <c r="AY22" s="4"/>
      <c r="BA22" s="4"/>
      <c r="CO22"/>
      <c r="CP22"/>
      <c r="CQ22"/>
    </row>
    <row r="23" spans="1:95" x14ac:dyDescent="0.25">
      <c r="A23" s="20">
        <v>425</v>
      </c>
      <c r="B23" t="s">
        <v>273</v>
      </c>
      <c r="C23" t="s">
        <v>9</v>
      </c>
      <c r="D23" t="s">
        <v>27</v>
      </c>
      <c r="E23" t="s">
        <v>76</v>
      </c>
      <c r="F23" s="2">
        <v>5850957000</v>
      </c>
      <c r="G23" s="2">
        <v>0</v>
      </c>
      <c r="H23" s="2">
        <v>5850957000</v>
      </c>
      <c r="I23" s="2">
        <v>15490764</v>
      </c>
      <c r="J23" s="2">
        <v>0</v>
      </c>
      <c r="K23" s="2">
        <v>15490764</v>
      </c>
      <c r="L23" s="2">
        <v>13150381.199999999</v>
      </c>
      <c r="M23" s="2">
        <v>0</v>
      </c>
      <c r="N23" s="2">
        <v>13150381.199999999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120189654.59999999</v>
      </c>
      <c r="V23" s="2">
        <v>0</v>
      </c>
      <c r="W23" s="2">
        <v>120189654.59999999</v>
      </c>
      <c r="X23" s="2">
        <v>73381046000</v>
      </c>
      <c r="Y23" s="2">
        <v>0</v>
      </c>
      <c r="Z23" s="2">
        <v>73381046000</v>
      </c>
      <c r="AA23" s="18">
        <v>0</v>
      </c>
      <c r="AB23" s="4">
        <v>0</v>
      </c>
      <c r="AC23" s="4">
        <f t="shared" si="0"/>
        <v>133340035.8</v>
      </c>
      <c r="AD23" s="4">
        <v>0</v>
      </c>
      <c r="AE23" s="4"/>
      <c r="AF23" s="4">
        <f t="shared" si="1"/>
        <v>0</v>
      </c>
      <c r="AG23" t="s">
        <v>17</v>
      </c>
      <c r="AH23" s="4"/>
      <c r="AJ23" s="4"/>
      <c r="AK23" s="4"/>
      <c r="AM23" s="4"/>
      <c r="AN23" s="4"/>
      <c r="AP23" s="4"/>
      <c r="AQ23" s="4"/>
      <c r="AS23" s="4"/>
      <c r="AU23" s="4"/>
      <c r="AW23" s="4"/>
      <c r="AY23" s="4"/>
      <c r="BA23" s="4"/>
      <c r="CO23"/>
      <c r="CP23"/>
      <c r="CQ23"/>
    </row>
    <row r="24" spans="1:95" x14ac:dyDescent="0.25">
      <c r="A24" s="20">
        <v>430</v>
      </c>
      <c r="B24" t="s">
        <v>273</v>
      </c>
      <c r="C24" t="s">
        <v>9</v>
      </c>
      <c r="D24" t="s">
        <v>368</v>
      </c>
      <c r="E24" t="s">
        <v>79</v>
      </c>
      <c r="F24" s="2">
        <v>25375377000</v>
      </c>
      <c r="G24" s="2">
        <v>0</v>
      </c>
      <c r="H24" s="2">
        <v>25375377000</v>
      </c>
      <c r="I24" s="2">
        <v>49722502</v>
      </c>
      <c r="J24" s="2">
        <v>0</v>
      </c>
      <c r="K24" s="2">
        <v>49722502</v>
      </c>
      <c r="L24" s="2">
        <v>39572351.200000003</v>
      </c>
      <c r="M24" s="2">
        <v>0</v>
      </c>
      <c r="N24" s="2">
        <v>39572351.200000003</v>
      </c>
      <c r="O24" s="15">
        <v>0.1</v>
      </c>
      <c r="P24" s="2">
        <v>0</v>
      </c>
      <c r="Q24" s="13">
        <v>0.15</v>
      </c>
      <c r="R24" s="15">
        <v>0</v>
      </c>
      <c r="S24" s="2">
        <v>5935852.6799999997</v>
      </c>
      <c r="T24" s="2">
        <v>0</v>
      </c>
      <c r="U24" s="2">
        <v>131270842.8</v>
      </c>
      <c r="V24" s="2">
        <v>0</v>
      </c>
      <c r="W24" s="2">
        <v>131270842.8</v>
      </c>
      <c r="X24" s="2">
        <v>92108378000</v>
      </c>
      <c r="Y24" s="2">
        <v>0</v>
      </c>
      <c r="Z24" s="2">
        <v>92108378000</v>
      </c>
      <c r="AA24" s="18">
        <v>0</v>
      </c>
      <c r="AB24" s="4">
        <v>5935852.6799999997</v>
      </c>
      <c r="AC24" s="4">
        <f t="shared" si="0"/>
        <v>170843194</v>
      </c>
      <c r="AD24" s="4">
        <v>2000000</v>
      </c>
      <c r="AE24" s="4"/>
      <c r="AF24" s="4">
        <f t="shared" si="1"/>
        <v>7935852.6799999997</v>
      </c>
      <c r="AG24" t="s">
        <v>23</v>
      </c>
      <c r="AH24" s="4"/>
      <c r="AJ24" s="4"/>
      <c r="AK24" s="4"/>
      <c r="AM24" s="4"/>
      <c r="AN24" s="4"/>
      <c r="AP24" s="4"/>
      <c r="AQ24" s="4"/>
      <c r="AS24" s="4"/>
      <c r="AU24" s="4"/>
      <c r="AW24" s="4"/>
      <c r="AY24" s="4"/>
      <c r="BA24" s="4"/>
      <c r="CO24"/>
      <c r="CP24"/>
      <c r="CQ24"/>
    </row>
    <row r="25" spans="1:95" x14ac:dyDescent="0.25">
      <c r="A25" s="20">
        <v>443</v>
      </c>
      <c r="B25" t="s">
        <v>273</v>
      </c>
      <c r="C25" t="s">
        <v>9</v>
      </c>
      <c r="D25" t="s">
        <v>15</v>
      </c>
      <c r="E25" t="s">
        <v>31</v>
      </c>
      <c r="F25" s="2">
        <v>30690770000</v>
      </c>
      <c r="G25" s="2">
        <v>0</v>
      </c>
      <c r="H25" s="2">
        <v>30690770000</v>
      </c>
      <c r="I25" s="2">
        <v>72002176</v>
      </c>
      <c r="J25" s="2">
        <v>0</v>
      </c>
      <c r="K25" s="2">
        <v>72002176</v>
      </c>
      <c r="L25" s="2">
        <v>59725868</v>
      </c>
      <c r="M25" s="2">
        <v>0</v>
      </c>
      <c r="N25" s="2">
        <v>59725868</v>
      </c>
      <c r="O25" s="15">
        <v>0.1</v>
      </c>
      <c r="P25" s="2">
        <v>0</v>
      </c>
      <c r="Q25" s="13">
        <v>0.15</v>
      </c>
      <c r="R25" s="15">
        <v>0</v>
      </c>
      <c r="S25" s="2">
        <v>8958880.1999999993</v>
      </c>
      <c r="T25" s="2">
        <v>0</v>
      </c>
      <c r="U25" s="2">
        <v>117138655</v>
      </c>
      <c r="V25" s="2">
        <v>0</v>
      </c>
      <c r="W25" s="2">
        <v>117138655</v>
      </c>
      <c r="X25" s="2">
        <v>66186750000</v>
      </c>
      <c r="Y25" s="2">
        <v>0</v>
      </c>
      <c r="Z25" s="2">
        <v>66186750000</v>
      </c>
      <c r="AA25" s="18">
        <v>0</v>
      </c>
      <c r="AB25" s="4">
        <v>8958880.1999999993</v>
      </c>
      <c r="AC25" s="4">
        <f t="shared" si="0"/>
        <v>176864523</v>
      </c>
      <c r="AD25" s="4">
        <v>2000000</v>
      </c>
      <c r="AE25" s="4"/>
      <c r="AF25" s="4">
        <f t="shared" si="1"/>
        <v>10958880.199999999</v>
      </c>
      <c r="AG25" t="s">
        <v>16</v>
      </c>
      <c r="AH25" s="4"/>
      <c r="AJ25" s="4"/>
      <c r="AK25" s="4"/>
      <c r="AM25" s="4"/>
      <c r="AN25" s="4"/>
      <c r="AP25" s="4"/>
      <c r="AQ25" s="4"/>
      <c r="AS25" s="4"/>
      <c r="AU25" s="4"/>
      <c r="AW25" s="4"/>
      <c r="AY25" s="4"/>
      <c r="BA25" s="4"/>
      <c r="CO25"/>
      <c r="CP25"/>
      <c r="CQ25"/>
    </row>
    <row r="26" spans="1:95" x14ac:dyDescent="0.25">
      <c r="A26" s="20">
        <v>475</v>
      </c>
      <c r="B26" t="s">
        <v>273</v>
      </c>
      <c r="C26" t="s">
        <v>2</v>
      </c>
      <c r="D26" t="s">
        <v>284</v>
      </c>
      <c r="E26" t="s">
        <v>87</v>
      </c>
      <c r="F26" s="2">
        <v>30791246000</v>
      </c>
      <c r="G26" s="2">
        <v>0</v>
      </c>
      <c r="H26" s="2">
        <v>30791246000</v>
      </c>
      <c r="I26" s="2">
        <v>51631696</v>
      </c>
      <c r="J26" s="2">
        <v>0</v>
      </c>
      <c r="K26" s="2">
        <v>51631696</v>
      </c>
      <c r="L26" s="2">
        <v>39315197.600000001</v>
      </c>
      <c r="M26" s="2">
        <v>0</v>
      </c>
      <c r="N26" s="2">
        <v>39315197.600000001</v>
      </c>
      <c r="O26" s="15">
        <v>0.1</v>
      </c>
      <c r="P26" s="2">
        <v>0</v>
      </c>
      <c r="Q26" s="13">
        <v>0.15</v>
      </c>
      <c r="R26" s="15">
        <v>0</v>
      </c>
      <c r="S26" s="2">
        <v>5897279.6399999997</v>
      </c>
      <c r="T26" s="2">
        <v>0</v>
      </c>
      <c r="U26" s="2">
        <v>248022877.40000001</v>
      </c>
      <c r="V26" s="2">
        <v>45147440.600000001</v>
      </c>
      <c r="W26" s="2">
        <v>202875436.80000001</v>
      </c>
      <c r="X26" s="2">
        <v>151712369000</v>
      </c>
      <c r="Y26" s="2">
        <v>31791581000</v>
      </c>
      <c r="Z26" s="2">
        <v>119920788000</v>
      </c>
      <c r="AA26" s="18">
        <v>8566491.8780000005</v>
      </c>
      <c r="AB26" s="4">
        <v>14463771.517999999</v>
      </c>
      <c r="AC26" s="4">
        <f t="shared" si="0"/>
        <v>287338075</v>
      </c>
      <c r="AD26" s="4">
        <v>6000000</v>
      </c>
      <c r="AE26" s="4"/>
      <c r="AF26" s="4">
        <f t="shared" si="1"/>
        <v>20463771.517999999</v>
      </c>
      <c r="AG26" t="s">
        <v>13</v>
      </c>
      <c r="AH26" s="4"/>
      <c r="AJ26" s="4"/>
      <c r="AK26" s="4"/>
      <c r="AM26" s="4"/>
      <c r="AN26" s="4"/>
      <c r="AP26" s="4"/>
      <c r="AQ26" s="4"/>
      <c r="AS26" s="4"/>
      <c r="AU26" s="4"/>
      <c r="AW26" s="4"/>
      <c r="AY26" s="4"/>
      <c r="BA26" s="4"/>
      <c r="CO26"/>
      <c r="CP26"/>
      <c r="CQ26"/>
    </row>
    <row r="27" spans="1:95" x14ac:dyDescent="0.25">
      <c r="A27" s="20">
        <v>591</v>
      </c>
      <c r="B27" t="s">
        <v>273</v>
      </c>
      <c r="C27" t="s">
        <v>2</v>
      </c>
      <c r="D27" t="s">
        <v>283</v>
      </c>
      <c r="E27" t="s">
        <v>95</v>
      </c>
      <c r="F27" s="2">
        <v>11961969000</v>
      </c>
      <c r="G27" s="2">
        <v>7347178000</v>
      </c>
      <c r="H27" s="2">
        <v>4614791000</v>
      </c>
      <c r="I27" s="2">
        <v>26206328</v>
      </c>
      <c r="J27" s="2">
        <v>16029379</v>
      </c>
      <c r="K27" s="2">
        <v>10176949</v>
      </c>
      <c r="L27" s="2">
        <v>21421540.399999999</v>
      </c>
      <c r="M27" s="2">
        <v>13090507.800000001</v>
      </c>
      <c r="N27" s="2">
        <v>8331032.5999999996</v>
      </c>
      <c r="O27" s="15">
        <v>0.1</v>
      </c>
      <c r="P27" s="2">
        <v>1309050.78</v>
      </c>
      <c r="Q27" s="13">
        <v>0.1</v>
      </c>
      <c r="R27" s="15">
        <v>0</v>
      </c>
      <c r="S27" s="2">
        <v>833103.26</v>
      </c>
      <c r="T27" s="2">
        <v>0</v>
      </c>
      <c r="U27" s="2">
        <v>521668776.04000002</v>
      </c>
      <c r="V27" s="2">
        <v>23846914.199999999</v>
      </c>
      <c r="W27" s="2">
        <v>497821861.83999997</v>
      </c>
      <c r="X27" s="2">
        <v>341799259900</v>
      </c>
      <c r="Y27" s="2">
        <v>8955597000</v>
      </c>
      <c r="Z27" s="2">
        <v>332843662900</v>
      </c>
      <c r="AA27" s="18">
        <v>20151343.615600001</v>
      </c>
      <c r="AB27" s="4">
        <v>22293497.6556</v>
      </c>
      <c r="AC27" s="4">
        <f t="shared" si="0"/>
        <v>543090316.44000006</v>
      </c>
      <c r="AD27" s="4">
        <v>6000000</v>
      </c>
      <c r="AE27" s="4"/>
      <c r="AF27" s="4">
        <f t="shared" si="1"/>
        <v>28293497.6556</v>
      </c>
      <c r="AG27" t="s">
        <v>3</v>
      </c>
      <c r="AH27" s="4"/>
      <c r="AJ27" s="4"/>
      <c r="AK27" s="4"/>
      <c r="AM27" s="4"/>
      <c r="AN27" s="4"/>
      <c r="AP27" s="4"/>
      <c r="AQ27" s="4"/>
      <c r="AS27" s="4"/>
      <c r="AU27" s="4"/>
      <c r="AW27" s="4"/>
      <c r="AY27" s="4"/>
      <c r="BA27" s="4"/>
      <c r="CO27"/>
      <c r="CP27"/>
      <c r="CQ27"/>
    </row>
    <row r="28" spans="1:95" x14ac:dyDescent="0.25">
      <c r="A28" s="20">
        <v>681</v>
      </c>
      <c r="B28" t="s">
        <v>273</v>
      </c>
      <c r="C28" t="s">
        <v>2</v>
      </c>
      <c r="D28" t="s">
        <v>538</v>
      </c>
      <c r="E28" t="s">
        <v>107</v>
      </c>
      <c r="F28" s="2">
        <v>8970404000</v>
      </c>
      <c r="G28" s="2">
        <v>2705828000</v>
      </c>
      <c r="H28" s="2">
        <v>6264576000</v>
      </c>
      <c r="I28" s="2">
        <v>19126894</v>
      </c>
      <c r="J28" s="2">
        <v>7803136</v>
      </c>
      <c r="K28" s="2">
        <v>11323758</v>
      </c>
      <c r="L28" s="2">
        <v>15538732.4</v>
      </c>
      <c r="M28" s="2">
        <v>6720804.7999999998</v>
      </c>
      <c r="N28" s="2">
        <v>8817927.5999999996</v>
      </c>
      <c r="O28" s="15">
        <v>0.1</v>
      </c>
      <c r="P28" s="2">
        <v>672080.48</v>
      </c>
      <c r="Q28" s="13">
        <v>0.1</v>
      </c>
      <c r="R28" s="15">
        <v>0</v>
      </c>
      <c r="S28" s="2">
        <v>881792.76</v>
      </c>
      <c r="T28" s="2">
        <v>0</v>
      </c>
      <c r="U28" s="2">
        <v>83285020.280000001</v>
      </c>
      <c r="V28" s="2">
        <v>8749387.3200000003</v>
      </c>
      <c r="W28" s="2">
        <v>74535632.959999993</v>
      </c>
      <c r="X28" s="2">
        <v>39493211800</v>
      </c>
      <c r="Y28" s="2">
        <v>3271124200</v>
      </c>
      <c r="Z28" s="2">
        <v>36222087600</v>
      </c>
      <c r="AA28" s="18">
        <v>0</v>
      </c>
      <c r="AB28" s="4">
        <v>1553873.24</v>
      </c>
      <c r="AC28" s="4">
        <f t="shared" si="0"/>
        <v>98823752.680000007</v>
      </c>
      <c r="AD28" s="4">
        <v>0</v>
      </c>
      <c r="AE28" s="4"/>
      <c r="AF28" s="4">
        <f t="shared" si="1"/>
        <v>1553873.24</v>
      </c>
      <c r="AG28" t="s">
        <v>45</v>
      </c>
      <c r="AH28" s="4"/>
      <c r="AJ28" s="4"/>
      <c r="AK28" s="4"/>
      <c r="AM28" s="4"/>
      <c r="AN28" s="4"/>
      <c r="AP28" s="4"/>
      <c r="AQ28" s="4"/>
      <c r="AS28" s="4"/>
      <c r="AU28" s="4"/>
      <c r="AW28" s="4"/>
      <c r="AY28" s="4"/>
      <c r="BA28" s="4"/>
      <c r="CO28"/>
      <c r="CP28"/>
      <c r="CQ28"/>
    </row>
    <row r="29" spans="1:95" x14ac:dyDescent="0.25">
      <c r="A29" s="20">
        <v>815</v>
      </c>
      <c r="B29" t="s">
        <v>273</v>
      </c>
      <c r="C29" t="s">
        <v>2</v>
      </c>
      <c r="D29" t="s">
        <v>284</v>
      </c>
      <c r="E29" t="s">
        <v>166</v>
      </c>
      <c r="F29" s="2">
        <v>8826583000</v>
      </c>
      <c r="G29" s="2">
        <v>2708578000</v>
      </c>
      <c r="H29" s="2">
        <v>6118005000</v>
      </c>
      <c r="I29" s="2">
        <v>20317449</v>
      </c>
      <c r="J29" s="2">
        <v>6581000</v>
      </c>
      <c r="K29" s="2">
        <v>13736449</v>
      </c>
      <c r="L29" s="2">
        <v>16786815.800000001</v>
      </c>
      <c r="M29" s="2">
        <v>5497568.7999999998</v>
      </c>
      <c r="N29" s="2">
        <v>11289247</v>
      </c>
      <c r="O29" s="15">
        <v>0.1</v>
      </c>
      <c r="P29" s="2">
        <v>549756.88</v>
      </c>
      <c r="Q29" s="13">
        <v>0.1</v>
      </c>
      <c r="R29" s="15">
        <v>0</v>
      </c>
      <c r="S29" s="2">
        <v>1128924.7</v>
      </c>
      <c r="T29" s="2">
        <v>0</v>
      </c>
      <c r="U29" s="2">
        <v>107841951.59999999</v>
      </c>
      <c r="V29" s="2">
        <v>4695291.2</v>
      </c>
      <c r="W29" s="2">
        <v>103146660.40000001</v>
      </c>
      <c r="X29" s="2">
        <v>47013006000</v>
      </c>
      <c r="Y29" s="2">
        <v>1602642000</v>
      </c>
      <c r="Z29" s="2">
        <v>45410364000</v>
      </c>
      <c r="AA29" s="18">
        <v>0</v>
      </c>
      <c r="AB29" s="4">
        <v>1678681.58</v>
      </c>
      <c r="AC29" s="4">
        <f t="shared" si="0"/>
        <v>124628767.39999999</v>
      </c>
      <c r="AD29" s="4">
        <v>0</v>
      </c>
      <c r="AE29" s="4"/>
      <c r="AF29" s="4">
        <f t="shared" si="1"/>
        <v>1678681.58</v>
      </c>
      <c r="AG29" t="s">
        <v>13</v>
      </c>
      <c r="AH29" s="4"/>
      <c r="AJ29" s="4"/>
      <c r="AK29" s="4"/>
      <c r="AM29" s="4"/>
      <c r="AN29" s="4"/>
      <c r="AP29" s="4"/>
      <c r="AQ29" s="4"/>
      <c r="AS29" s="4"/>
      <c r="AU29" s="4"/>
      <c r="AW29" s="4"/>
      <c r="AY29" s="4"/>
      <c r="BA29" s="4"/>
      <c r="CO29"/>
      <c r="CP29"/>
      <c r="CQ29"/>
    </row>
    <row r="30" spans="1:95" x14ac:dyDescent="0.25">
      <c r="A30" s="20">
        <v>934</v>
      </c>
      <c r="B30" t="s">
        <v>273</v>
      </c>
      <c r="C30" t="s">
        <v>2</v>
      </c>
      <c r="D30" t="s">
        <v>538</v>
      </c>
      <c r="E30" t="s">
        <v>179</v>
      </c>
      <c r="F30" s="2">
        <v>5387461000</v>
      </c>
      <c r="G30" s="2">
        <v>235500000</v>
      </c>
      <c r="H30" s="2">
        <v>5151961000</v>
      </c>
      <c r="I30" s="2">
        <v>17256089</v>
      </c>
      <c r="J30" s="2">
        <v>741750</v>
      </c>
      <c r="K30" s="2">
        <v>16514339</v>
      </c>
      <c r="L30" s="2">
        <v>15101104.6</v>
      </c>
      <c r="M30" s="2">
        <v>647550</v>
      </c>
      <c r="N30" s="2">
        <v>14453554.6</v>
      </c>
      <c r="O30" s="15">
        <v>0.1</v>
      </c>
      <c r="P30" s="2">
        <v>64755</v>
      </c>
      <c r="Q30" s="13">
        <v>0.1</v>
      </c>
      <c r="R30" s="15">
        <v>0</v>
      </c>
      <c r="S30" s="2">
        <v>1445355.46</v>
      </c>
      <c r="T30" s="2">
        <v>0</v>
      </c>
      <c r="U30" s="2">
        <v>406672278.12</v>
      </c>
      <c r="V30" s="2">
        <v>48802778.799999997</v>
      </c>
      <c r="W30" s="2">
        <v>357869499.31999999</v>
      </c>
      <c r="X30" s="2">
        <v>264605592200</v>
      </c>
      <c r="Y30" s="2">
        <v>25584778000</v>
      </c>
      <c r="Z30" s="2">
        <v>239020814200</v>
      </c>
      <c r="AA30" s="18">
        <v>14802807.7608</v>
      </c>
      <c r="AB30" s="4">
        <v>16312918.220799999</v>
      </c>
      <c r="AC30" s="4">
        <f t="shared" si="0"/>
        <v>421773382.72000003</v>
      </c>
      <c r="AD30" s="4">
        <v>6000000</v>
      </c>
      <c r="AE30" s="4"/>
      <c r="AF30" s="4">
        <f t="shared" si="1"/>
        <v>22312918.220799997</v>
      </c>
      <c r="AG30" t="s">
        <v>45</v>
      </c>
      <c r="AH30" s="4"/>
      <c r="AJ30" s="4"/>
      <c r="AK30" s="4"/>
      <c r="AM30" s="4"/>
      <c r="AN30" s="4"/>
      <c r="AP30" s="4"/>
      <c r="AQ30" s="4"/>
      <c r="AS30" s="4"/>
      <c r="AU30" s="4"/>
      <c r="AW30" s="4"/>
      <c r="AY30" s="4"/>
      <c r="BA30" s="4"/>
      <c r="CO30"/>
      <c r="CP30"/>
      <c r="CQ30"/>
    </row>
    <row r="31" spans="1:95" x14ac:dyDescent="0.25">
      <c r="A31" s="20">
        <v>961</v>
      </c>
      <c r="B31" t="s">
        <v>273</v>
      </c>
      <c r="C31" t="s">
        <v>2</v>
      </c>
      <c r="D31" t="s">
        <v>200</v>
      </c>
      <c r="E31" t="s">
        <v>184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400328116.80000001</v>
      </c>
      <c r="V31" s="2">
        <v>3895544.2</v>
      </c>
      <c r="W31" s="2">
        <v>396432572.60000002</v>
      </c>
      <c r="X31" s="2">
        <v>264078658000</v>
      </c>
      <c r="Y31" s="2">
        <v>1613232000</v>
      </c>
      <c r="Z31" s="2">
        <v>262465426000</v>
      </c>
      <c r="AA31" s="18">
        <v>15896258.346000001</v>
      </c>
      <c r="AB31" s="4">
        <v>15896258.346000001</v>
      </c>
      <c r="AC31" s="4">
        <f t="shared" si="0"/>
        <v>400328116.80000001</v>
      </c>
      <c r="AD31" s="4">
        <v>6000000</v>
      </c>
      <c r="AE31" s="4"/>
      <c r="AF31" s="4">
        <f t="shared" si="1"/>
        <v>21896258.346000001</v>
      </c>
      <c r="AG31" t="s">
        <v>203</v>
      </c>
      <c r="AH31" s="4"/>
      <c r="AJ31" s="4"/>
      <c r="AK31" s="4"/>
      <c r="AM31" s="4"/>
      <c r="AN31" s="4"/>
      <c r="AP31" s="4"/>
      <c r="AQ31" s="4"/>
      <c r="AS31" s="4"/>
      <c r="AU31" s="4"/>
      <c r="AW31" s="4"/>
      <c r="AY31" s="4"/>
      <c r="BA31" s="4"/>
      <c r="CO31"/>
      <c r="CP31"/>
      <c r="CQ31"/>
    </row>
    <row r="32" spans="1:95" x14ac:dyDescent="0.25">
      <c r="A32" s="20">
        <v>988</v>
      </c>
      <c r="B32" t="s">
        <v>273</v>
      </c>
      <c r="C32" t="s">
        <v>9</v>
      </c>
      <c r="D32" t="s">
        <v>367</v>
      </c>
      <c r="E32" t="s">
        <v>189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116053342.23999999</v>
      </c>
      <c r="V32" s="2">
        <v>0</v>
      </c>
      <c r="W32" s="2">
        <v>116053342.23999999</v>
      </c>
      <c r="X32" s="2">
        <v>68813354400</v>
      </c>
      <c r="Y32" s="2">
        <v>0</v>
      </c>
      <c r="Z32" s="2">
        <v>68813354400</v>
      </c>
      <c r="AA32" s="18">
        <v>0</v>
      </c>
      <c r="AB32" s="4">
        <v>0</v>
      </c>
      <c r="AC32" s="4">
        <f t="shared" si="0"/>
        <v>116053342.23999999</v>
      </c>
      <c r="AD32" s="4">
        <v>0</v>
      </c>
      <c r="AE32" s="4"/>
      <c r="AF32" s="4">
        <f t="shared" si="1"/>
        <v>0</v>
      </c>
      <c r="AG32" t="s">
        <v>11</v>
      </c>
      <c r="AH32" s="4"/>
      <c r="AJ32" s="4"/>
      <c r="AK32" s="4"/>
      <c r="AM32" s="4"/>
      <c r="AN32" s="4"/>
      <c r="AP32" s="4"/>
      <c r="AQ32" s="4"/>
      <c r="AS32" s="4"/>
      <c r="AU32" s="4"/>
      <c r="AW32" s="4"/>
      <c r="AY32" s="4"/>
      <c r="BA32" s="4"/>
      <c r="CO32"/>
      <c r="CP32"/>
      <c r="CQ32"/>
    </row>
    <row r="33" spans="1:95" s="40" customFormat="1" x14ac:dyDescent="0.25">
      <c r="A33" s="20">
        <v>1002</v>
      </c>
      <c r="B33" t="s">
        <v>273</v>
      </c>
      <c r="C33" t="s">
        <v>2</v>
      </c>
      <c r="D33" t="s">
        <v>284</v>
      </c>
      <c r="E33" t="s">
        <v>192</v>
      </c>
      <c r="F33" s="2">
        <v>9418849000</v>
      </c>
      <c r="G33" s="2">
        <v>2004635000</v>
      </c>
      <c r="H33" s="2">
        <v>7414214000</v>
      </c>
      <c r="I33" s="2">
        <v>24461342</v>
      </c>
      <c r="J33" s="2">
        <v>3539825</v>
      </c>
      <c r="K33" s="2">
        <v>20921517</v>
      </c>
      <c r="L33" s="2">
        <v>20693802.399999999</v>
      </c>
      <c r="M33" s="2">
        <v>2737971</v>
      </c>
      <c r="N33" s="2">
        <v>17955831.399999999</v>
      </c>
      <c r="O33" s="15">
        <v>0.1</v>
      </c>
      <c r="P33" s="2">
        <v>273797.09999999998</v>
      </c>
      <c r="Q33" s="13">
        <v>0.1</v>
      </c>
      <c r="R33" s="15">
        <v>0</v>
      </c>
      <c r="S33" s="2">
        <v>1795583.14</v>
      </c>
      <c r="T33" s="2">
        <v>0</v>
      </c>
      <c r="U33" s="2">
        <v>161155144.19999999</v>
      </c>
      <c r="V33" s="2">
        <v>2498678.4</v>
      </c>
      <c r="W33" s="2">
        <v>158656465.80000001</v>
      </c>
      <c r="X33" s="2">
        <v>106032402000</v>
      </c>
      <c r="Y33" s="2">
        <v>1733864000</v>
      </c>
      <c r="Z33" s="2">
        <v>104298538000</v>
      </c>
      <c r="AA33" s="18">
        <v>4784680.7580000004</v>
      </c>
      <c r="AB33" s="4">
        <v>6854060.9979999997</v>
      </c>
      <c r="AC33" s="4">
        <f t="shared" si="0"/>
        <v>181848946.59999999</v>
      </c>
      <c r="AD33" s="4">
        <v>3000000</v>
      </c>
      <c r="AE33" s="4"/>
      <c r="AF33" s="4">
        <f t="shared" si="1"/>
        <v>9854060.9979999997</v>
      </c>
      <c r="AG33" t="s">
        <v>13</v>
      </c>
      <c r="AH33" s="4"/>
      <c r="AI33"/>
      <c r="AJ33" s="4"/>
      <c r="AK33" s="4"/>
      <c r="AL33"/>
      <c r="AM33" s="4"/>
      <c r="AN33" s="4"/>
      <c r="AO33"/>
      <c r="AP33" s="4"/>
      <c r="AQ33" s="4"/>
      <c r="AR33"/>
      <c r="AS33" s="4"/>
      <c r="AT33"/>
      <c r="AU33" s="4"/>
      <c r="AV33"/>
      <c r="AW33" s="4"/>
      <c r="AX33"/>
      <c r="AY33" s="4"/>
      <c r="AZ33"/>
      <c r="BA33" s="4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</row>
    <row r="34" spans="1:95" x14ac:dyDescent="0.25">
      <c r="A34" s="20">
        <v>1119</v>
      </c>
      <c r="B34" t="s">
        <v>273</v>
      </c>
      <c r="C34" t="s">
        <v>2</v>
      </c>
      <c r="D34" t="s">
        <v>4</v>
      </c>
      <c r="E34" t="s">
        <v>215</v>
      </c>
      <c r="F34" s="2">
        <v>52892877200</v>
      </c>
      <c r="G34" s="2">
        <v>976223000</v>
      </c>
      <c r="H34" s="2">
        <v>51916654200</v>
      </c>
      <c r="I34" s="2">
        <v>100280419</v>
      </c>
      <c r="J34" s="2">
        <v>3105406</v>
      </c>
      <c r="K34" s="2">
        <v>97175013</v>
      </c>
      <c r="L34" s="2">
        <v>79123268.120000005</v>
      </c>
      <c r="M34" s="2">
        <v>2714916.8</v>
      </c>
      <c r="N34" s="2">
        <v>76408351.319999993</v>
      </c>
      <c r="O34" s="15">
        <v>0.1</v>
      </c>
      <c r="P34" s="2">
        <v>271491.68</v>
      </c>
      <c r="Q34" s="13">
        <v>0.2</v>
      </c>
      <c r="R34" s="15">
        <v>0</v>
      </c>
      <c r="S34" s="2">
        <v>15281670.264</v>
      </c>
      <c r="T34" s="2">
        <v>0</v>
      </c>
      <c r="U34" s="2">
        <v>115801797.8</v>
      </c>
      <c r="V34" s="2">
        <v>935700</v>
      </c>
      <c r="W34" s="2">
        <v>114866097.8</v>
      </c>
      <c r="X34" s="2">
        <v>82222343000</v>
      </c>
      <c r="Y34" s="2">
        <v>342000000</v>
      </c>
      <c r="Z34" s="2">
        <v>81880343000</v>
      </c>
      <c r="AA34" s="18">
        <v>0</v>
      </c>
      <c r="AB34" s="4">
        <v>15553161.944</v>
      </c>
      <c r="AC34" s="4">
        <f t="shared" si="0"/>
        <v>194925065.92000002</v>
      </c>
      <c r="AD34" s="4">
        <v>3000000</v>
      </c>
      <c r="AE34" s="4"/>
      <c r="AF34" s="4">
        <f t="shared" si="1"/>
        <v>18553161.943999998</v>
      </c>
      <c r="AG34" t="s">
        <v>21</v>
      </c>
      <c r="AH34" s="4"/>
      <c r="AJ34" s="4"/>
      <c r="AK34" s="4"/>
      <c r="AM34" s="4"/>
      <c r="AN34" s="4"/>
      <c r="AP34" s="4"/>
      <c r="AQ34" s="4"/>
      <c r="AS34" s="4"/>
      <c r="AU34" s="4"/>
      <c r="AW34" s="4"/>
      <c r="AY34" s="4"/>
      <c r="BA34" s="4"/>
      <c r="CO34"/>
      <c r="CP34"/>
      <c r="CQ34"/>
    </row>
    <row r="35" spans="1:95" s="35" customFormat="1" x14ac:dyDescent="0.25">
      <c r="A35" s="45">
        <v>1181</v>
      </c>
      <c r="B35" s="35" t="s">
        <v>273</v>
      </c>
      <c r="C35" s="35" t="s">
        <v>2</v>
      </c>
      <c r="D35" s="35" t="s">
        <v>200</v>
      </c>
      <c r="E35" s="35" t="s">
        <v>241</v>
      </c>
      <c r="F35" s="36">
        <v>5978374000</v>
      </c>
      <c r="G35" s="36">
        <v>0</v>
      </c>
      <c r="H35" s="36">
        <v>5978374000</v>
      </c>
      <c r="I35" s="36">
        <v>11062137</v>
      </c>
      <c r="J35" s="36">
        <v>0</v>
      </c>
      <c r="K35" s="36">
        <v>11062137</v>
      </c>
      <c r="L35" s="36">
        <v>8670787.4000000004</v>
      </c>
      <c r="M35" s="36">
        <v>0</v>
      </c>
      <c r="N35" s="36">
        <v>8670787.4000000004</v>
      </c>
      <c r="O35" s="46">
        <v>0</v>
      </c>
      <c r="P35" s="36">
        <v>0</v>
      </c>
      <c r="Q35" s="47">
        <v>0</v>
      </c>
      <c r="R35" s="46">
        <v>0</v>
      </c>
      <c r="S35" s="36">
        <v>0</v>
      </c>
      <c r="T35" s="36">
        <v>0</v>
      </c>
      <c r="U35" s="36">
        <v>553479853.03999996</v>
      </c>
      <c r="V35" s="36">
        <v>432078</v>
      </c>
      <c r="W35" s="36">
        <v>553047775.03999996</v>
      </c>
      <c r="X35" s="36">
        <v>372663172400</v>
      </c>
      <c r="Y35" s="36">
        <v>139380000</v>
      </c>
      <c r="Z35" s="36">
        <v>372523792400</v>
      </c>
      <c r="AA35" s="48">
        <v>22126231.781599998</v>
      </c>
      <c r="AB35" s="37">
        <v>22126231.781599998</v>
      </c>
      <c r="AC35" s="37">
        <f t="shared" si="0"/>
        <v>562150640.43999994</v>
      </c>
      <c r="AD35" s="37">
        <v>6000000</v>
      </c>
      <c r="AE35" s="37">
        <v>22436188.228</v>
      </c>
      <c r="AF35" s="37">
        <f t="shared" si="1"/>
        <v>50562420.009599999</v>
      </c>
      <c r="AG35" s="35" t="s">
        <v>203</v>
      </c>
      <c r="AH35" s="37"/>
      <c r="AJ35" s="37"/>
      <c r="AK35" s="37"/>
      <c r="AM35" s="37"/>
      <c r="AN35" s="37"/>
      <c r="AP35" s="37"/>
      <c r="AQ35" s="37"/>
      <c r="AS35" s="37"/>
      <c r="AU35" s="37"/>
      <c r="AW35" s="37"/>
      <c r="AY35" s="37"/>
      <c r="BA35" s="37"/>
    </row>
    <row r="36" spans="1:95" s="35" customFormat="1" x14ac:dyDescent="0.25">
      <c r="A36" s="20">
        <v>1203</v>
      </c>
      <c r="B36" t="s">
        <v>273</v>
      </c>
      <c r="C36" t="s">
        <v>2</v>
      </c>
      <c r="D36" t="s">
        <v>4</v>
      </c>
      <c r="E36" t="s">
        <v>250</v>
      </c>
      <c r="F36" s="2">
        <v>6797315000</v>
      </c>
      <c r="G36" s="2">
        <v>0</v>
      </c>
      <c r="H36" s="2">
        <v>6797315000</v>
      </c>
      <c r="I36" s="2">
        <v>13790198</v>
      </c>
      <c r="J36" s="2">
        <v>0</v>
      </c>
      <c r="K36" s="2">
        <v>13790198</v>
      </c>
      <c r="L36" s="2">
        <v>11071272</v>
      </c>
      <c r="M36" s="2">
        <v>0</v>
      </c>
      <c r="N36" s="2">
        <v>11071272</v>
      </c>
      <c r="O36" s="15">
        <v>0</v>
      </c>
      <c r="P36" s="2">
        <v>0</v>
      </c>
      <c r="Q36" s="13">
        <v>0</v>
      </c>
      <c r="R36" s="15">
        <v>0</v>
      </c>
      <c r="S36" s="2">
        <v>0</v>
      </c>
      <c r="T36" s="2">
        <v>0</v>
      </c>
      <c r="U36" s="2">
        <v>198980525.59999999</v>
      </c>
      <c r="V36" s="2">
        <v>0</v>
      </c>
      <c r="W36" s="2">
        <v>198980525.59999999</v>
      </c>
      <c r="X36" s="2">
        <v>159779461000</v>
      </c>
      <c r="Y36" s="2">
        <v>0</v>
      </c>
      <c r="Z36" s="2">
        <v>159779461000</v>
      </c>
      <c r="AA36" s="18">
        <v>5969415.7680000002</v>
      </c>
      <c r="AB36" s="4">
        <v>5969415.7680000002</v>
      </c>
      <c r="AC36" s="4">
        <f t="shared" si="0"/>
        <v>210051797.59999999</v>
      </c>
      <c r="AD36" s="4">
        <v>3000000</v>
      </c>
      <c r="AE36" s="4"/>
      <c r="AF36" s="4">
        <f t="shared" si="1"/>
        <v>8969415.7679999992</v>
      </c>
      <c r="AG36" t="s">
        <v>21</v>
      </c>
      <c r="AH36" s="4"/>
      <c r="AI36"/>
      <c r="AJ36" s="37"/>
      <c r="AK36" s="37"/>
      <c r="AM36" s="37"/>
      <c r="AN36" s="37"/>
      <c r="AP36" s="37"/>
      <c r="AQ36" s="37"/>
      <c r="AS36" s="37"/>
      <c r="AU36" s="37"/>
      <c r="AW36" s="37"/>
      <c r="AY36" s="37"/>
      <c r="BA36" s="37"/>
    </row>
    <row r="37" spans="1:95" s="30" customFormat="1" x14ac:dyDescent="0.25">
      <c r="A37" s="20">
        <v>1404</v>
      </c>
      <c r="B37" t="s">
        <v>273</v>
      </c>
      <c r="C37" t="s">
        <v>2</v>
      </c>
      <c r="D37" t="s">
        <v>317</v>
      </c>
      <c r="E37" t="s">
        <v>325</v>
      </c>
      <c r="F37" s="2">
        <v>33938429000</v>
      </c>
      <c r="G37" s="2">
        <v>77500000</v>
      </c>
      <c r="H37" s="2">
        <v>33860929000</v>
      </c>
      <c r="I37" s="2">
        <v>66698059</v>
      </c>
      <c r="J37" s="2">
        <v>271250</v>
      </c>
      <c r="K37" s="2">
        <v>66426809</v>
      </c>
      <c r="L37" s="2">
        <v>53122687.399999999</v>
      </c>
      <c r="M37" s="2">
        <v>240250</v>
      </c>
      <c r="N37" s="2">
        <v>52882437.399999999</v>
      </c>
      <c r="O37" s="15">
        <v>0.1</v>
      </c>
      <c r="P37" s="2">
        <v>24025</v>
      </c>
      <c r="Q37" s="13">
        <v>0.15</v>
      </c>
      <c r="R37" s="15">
        <v>0</v>
      </c>
      <c r="S37" s="2">
        <v>7932365.6100000003</v>
      </c>
      <c r="T37" s="2">
        <v>0</v>
      </c>
      <c r="U37" s="2">
        <v>82479981</v>
      </c>
      <c r="V37" s="2">
        <v>128960</v>
      </c>
      <c r="W37" s="2">
        <v>82351021</v>
      </c>
      <c r="X37" s="2">
        <v>34326787500</v>
      </c>
      <c r="Y37" s="2">
        <v>41600000</v>
      </c>
      <c r="Z37" s="2">
        <v>34285187500</v>
      </c>
      <c r="AA37" s="18">
        <v>0</v>
      </c>
      <c r="AB37" s="4">
        <v>7956390.6100000003</v>
      </c>
      <c r="AC37" s="4">
        <f t="shared" si="0"/>
        <v>135602668.40000001</v>
      </c>
      <c r="AD37" s="4">
        <v>0</v>
      </c>
      <c r="AE37" s="4"/>
      <c r="AF37" s="4">
        <f t="shared" si="1"/>
        <v>7956390.6100000003</v>
      </c>
      <c r="AG37" t="s">
        <v>318</v>
      </c>
      <c r="AH37" s="4"/>
      <c r="AI37"/>
      <c r="AJ37" s="4"/>
      <c r="AK37" s="4"/>
      <c r="AL37"/>
      <c r="AM37" s="4"/>
      <c r="AN37" s="4"/>
      <c r="AO37"/>
      <c r="AP37" s="4"/>
      <c r="AQ37" s="4"/>
      <c r="AR37"/>
      <c r="AS37" s="4"/>
      <c r="AT37"/>
      <c r="AU37" s="4"/>
      <c r="AV37"/>
      <c r="AW37" s="4"/>
      <c r="AX37"/>
      <c r="AY37" s="4"/>
      <c r="AZ37"/>
      <c r="BA37" s="4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</row>
    <row r="38" spans="1:95" s="40" customFormat="1" x14ac:dyDescent="0.25">
      <c r="A38" s="20">
        <v>1406</v>
      </c>
      <c r="B38" t="s">
        <v>273</v>
      </c>
      <c r="C38" t="s">
        <v>2</v>
      </c>
      <c r="D38" t="s">
        <v>317</v>
      </c>
      <c r="E38" t="s">
        <v>326</v>
      </c>
      <c r="F38" s="2">
        <v>19150455000</v>
      </c>
      <c r="G38" s="2">
        <v>0</v>
      </c>
      <c r="H38" s="2">
        <v>19150455000</v>
      </c>
      <c r="I38" s="2">
        <v>39564665</v>
      </c>
      <c r="J38" s="2">
        <v>0</v>
      </c>
      <c r="K38" s="2">
        <v>39564665</v>
      </c>
      <c r="L38" s="2">
        <v>31904483</v>
      </c>
      <c r="M38" s="2">
        <v>0</v>
      </c>
      <c r="N38" s="2">
        <v>31904483</v>
      </c>
      <c r="O38" s="15">
        <v>0.1</v>
      </c>
      <c r="P38" s="2">
        <v>0</v>
      </c>
      <c r="Q38" s="13">
        <v>0.15</v>
      </c>
      <c r="R38" s="15">
        <v>0</v>
      </c>
      <c r="S38" s="2">
        <v>4785672.45</v>
      </c>
      <c r="T38" s="2">
        <v>0</v>
      </c>
      <c r="U38" s="2">
        <v>175959904.80000001</v>
      </c>
      <c r="V38" s="2">
        <v>405066</v>
      </c>
      <c r="W38" s="2">
        <v>175554838.80000001</v>
      </c>
      <c r="X38" s="2">
        <v>108922153000</v>
      </c>
      <c r="Y38" s="2">
        <v>149860000</v>
      </c>
      <c r="Z38" s="2">
        <v>108772293000</v>
      </c>
      <c r="AA38" s="18">
        <v>5270695.824</v>
      </c>
      <c r="AB38" s="4">
        <v>10056368.274</v>
      </c>
      <c r="AC38" s="4">
        <f t="shared" si="0"/>
        <v>207864387.80000001</v>
      </c>
      <c r="AD38" s="4">
        <v>3000000</v>
      </c>
      <c r="AE38" s="4"/>
      <c r="AF38" s="4">
        <f t="shared" si="1"/>
        <v>13056368.274</v>
      </c>
      <c r="AG38" t="s">
        <v>318</v>
      </c>
      <c r="AH38" s="41"/>
      <c r="AJ38" s="41"/>
      <c r="AK38" s="41"/>
      <c r="AM38" s="41"/>
      <c r="AN38" s="41"/>
      <c r="AP38" s="41"/>
      <c r="AQ38" s="41"/>
      <c r="AS38" s="41"/>
      <c r="AU38" s="41"/>
      <c r="AW38" s="41"/>
      <c r="AY38" s="41"/>
      <c r="BA38" s="41"/>
    </row>
    <row r="39" spans="1:95" s="34" customFormat="1" x14ac:dyDescent="0.25">
      <c r="A39" s="70">
        <v>1610</v>
      </c>
      <c r="B39" s="34" t="s">
        <v>273</v>
      </c>
      <c r="C39" s="34" t="s">
        <v>2</v>
      </c>
      <c r="D39" s="34" t="s">
        <v>317</v>
      </c>
      <c r="E39" s="34" t="s">
        <v>412</v>
      </c>
      <c r="F39" s="71">
        <v>524340000</v>
      </c>
      <c r="G39" s="71">
        <v>0</v>
      </c>
      <c r="H39" s="71">
        <v>524340000</v>
      </c>
      <c r="I39" s="71">
        <v>1612510</v>
      </c>
      <c r="J39" s="71">
        <v>0</v>
      </c>
      <c r="K39" s="71">
        <v>1612510</v>
      </c>
      <c r="L39" s="71">
        <v>1402774</v>
      </c>
      <c r="M39" s="71">
        <v>0</v>
      </c>
      <c r="N39" s="71">
        <v>1402774</v>
      </c>
      <c r="O39" s="72">
        <v>0</v>
      </c>
      <c r="P39" s="71">
        <v>0</v>
      </c>
      <c r="Q39" s="73">
        <v>0</v>
      </c>
      <c r="R39" s="72">
        <v>0</v>
      </c>
      <c r="S39" s="71">
        <v>0</v>
      </c>
      <c r="T39" s="71">
        <v>0</v>
      </c>
      <c r="U39" s="71">
        <v>45410448.039999999</v>
      </c>
      <c r="V39" s="71">
        <v>995212</v>
      </c>
      <c r="W39" s="71">
        <v>44415236.039999999</v>
      </c>
      <c r="X39" s="71">
        <v>29713739900</v>
      </c>
      <c r="Y39" s="71">
        <v>473910000</v>
      </c>
      <c r="Z39" s="71">
        <v>29239829900</v>
      </c>
      <c r="AA39" s="74">
        <v>0</v>
      </c>
      <c r="AB39" s="75">
        <v>0</v>
      </c>
      <c r="AC39" s="75">
        <f t="shared" si="0"/>
        <v>46813222.039999999</v>
      </c>
      <c r="AD39" s="75">
        <v>0</v>
      </c>
      <c r="AE39" s="75">
        <v>4000000</v>
      </c>
      <c r="AF39" s="75">
        <f t="shared" si="1"/>
        <v>4000000</v>
      </c>
      <c r="AG39" s="34" t="s">
        <v>452</v>
      </c>
      <c r="AH39" s="75"/>
      <c r="AJ39" s="75"/>
      <c r="AK39" s="75"/>
      <c r="AM39" s="75"/>
      <c r="AN39" s="75"/>
      <c r="AP39" s="75"/>
      <c r="AQ39" s="75"/>
      <c r="AS39" s="75"/>
      <c r="AU39" s="75"/>
      <c r="AW39" s="75"/>
      <c r="AY39" s="75"/>
      <c r="BA39" s="75"/>
    </row>
    <row r="40" spans="1:95" s="40" customFormat="1" x14ac:dyDescent="0.25">
      <c r="A40" s="20">
        <v>1611</v>
      </c>
      <c r="B40" t="s">
        <v>273</v>
      </c>
      <c r="C40" t="s">
        <v>2</v>
      </c>
      <c r="D40" t="s">
        <v>283</v>
      </c>
      <c r="E40" t="s">
        <v>429</v>
      </c>
      <c r="F40" s="2">
        <v>12548630000</v>
      </c>
      <c r="G40" s="2">
        <v>0</v>
      </c>
      <c r="H40" s="2">
        <v>12548630000</v>
      </c>
      <c r="I40" s="2">
        <v>27346450</v>
      </c>
      <c r="J40" s="2">
        <v>0</v>
      </c>
      <c r="K40" s="2">
        <v>27346450</v>
      </c>
      <c r="L40" s="2">
        <v>22326998</v>
      </c>
      <c r="M40" s="2">
        <v>0</v>
      </c>
      <c r="N40" s="2">
        <v>22326998</v>
      </c>
      <c r="O40" s="15">
        <v>0.1</v>
      </c>
      <c r="P40" s="2">
        <v>0</v>
      </c>
      <c r="Q40" s="13">
        <v>0.1</v>
      </c>
      <c r="R40" s="15">
        <v>0</v>
      </c>
      <c r="S40" s="2">
        <v>2232699.7999999998</v>
      </c>
      <c r="T40" s="2">
        <v>0</v>
      </c>
      <c r="U40" s="2">
        <v>23155570.199999999</v>
      </c>
      <c r="V40" s="2">
        <v>0</v>
      </c>
      <c r="W40" s="2">
        <v>23155570.199999999</v>
      </c>
      <c r="X40" s="2">
        <v>14850442000</v>
      </c>
      <c r="Y40" s="2">
        <v>0</v>
      </c>
      <c r="Z40" s="2">
        <v>14850442000</v>
      </c>
      <c r="AA40" s="18">
        <v>0</v>
      </c>
      <c r="AB40" s="4">
        <v>2232699.7999999998</v>
      </c>
      <c r="AC40" s="4">
        <f t="shared" si="0"/>
        <v>45482568.200000003</v>
      </c>
      <c r="AD40" s="4">
        <v>0</v>
      </c>
      <c r="AE40" s="4"/>
      <c r="AF40" s="4">
        <f t="shared" si="1"/>
        <v>2232699.7999999998</v>
      </c>
      <c r="AG40" t="s">
        <v>3</v>
      </c>
      <c r="AH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54"/>
      <c r="AU40" s="41"/>
      <c r="AV40" s="54"/>
      <c r="AW40" s="54"/>
      <c r="CO40" s="41"/>
      <c r="CP40" s="41"/>
      <c r="CQ40" s="41"/>
    </row>
    <row r="41" spans="1:95" s="34" customFormat="1" x14ac:dyDescent="0.25">
      <c r="A41" s="70">
        <v>1634</v>
      </c>
      <c r="B41" s="34" t="s">
        <v>273</v>
      </c>
      <c r="C41" s="34" t="s">
        <v>2</v>
      </c>
      <c r="D41" s="34" t="s">
        <v>317</v>
      </c>
      <c r="E41" s="34" t="s">
        <v>442</v>
      </c>
      <c r="F41" s="71">
        <v>7753214000</v>
      </c>
      <c r="G41" s="71">
        <v>0</v>
      </c>
      <c r="H41" s="71">
        <v>7753214000</v>
      </c>
      <c r="I41" s="71">
        <v>17977273</v>
      </c>
      <c r="J41" s="71">
        <v>0</v>
      </c>
      <c r="K41" s="71">
        <v>17977273</v>
      </c>
      <c r="L41" s="71">
        <v>14875987.4</v>
      </c>
      <c r="M41" s="71">
        <v>0</v>
      </c>
      <c r="N41" s="71">
        <v>14875987.4</v>
      </c>
      <c r="O41" s="72">
        <v>0</v>
      </c>
      <c r="P41" s="71">
        <v>0</v>
      </c>
      <c r="Q41" s="73">
        <v>0</v>
      </c>
      <c r="R41" s="72">
        <v>0</v>
      </c>
      <c r="S41" s="71">
        <v>0</v>
      </c>
      <c r="T41" s="71">
        <v>0</v>
      </c>
      <c r="U41" s="71">
        <v>48491004.799999997</v>
      </c>
      <c r="V41" s="71">
        <v>0</v>
      </c>
      <c r="W41" s="71">
        <v>48491004.799999997</v>
      </c>
      <c r="X41" s="71">
        <v>30169798000</v>
      </c>
      <c r="Y41" s="71">
        <v>0</v>
      </c>
      <c r="Z41" s="71">
        <v>30169798000</v>
      </c>
      <c r="AA41" s="74">
        <v>0</v>
      </c>
      <c r="AB41" s="75">
        <v>0</v>
      </c>
      <c r="AC41" s="75">
        <f t="shared" si="0"/>
        <v>63366992.199999996</v>
      </c>
      <c r="AD41" s="75">
        <v>0</v>
      </c>
      <c r="AE41" s="75">
        <v>4000000</v>
      </c>
      <c r="AF41" s="75">
        <f t="shared" si="1"/>
        <v>4000000</v>
      </c>
      <c r="AG41" s="34" t="s">
        <v>452</v>
      </c>
      <c r="AH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6"/>
      <c r="AU41" s="75"/>
      <c r="AV41" s="76"/>
      <c r="AW41" s="76"/>
      <c r="CO41" s="75"/>
      <c r="CP41" s="75"/>
      <c r="CQ41" s="75"/>
    </row>
    <row r="42" spans="1:95" s="30" customFormat="1" x14ac:dyDescent="0.25">
      <c r="A42" s="20">
        <v>1762</v>
      </c>
      <c r="B42" t="s">
        <v>273</v>
      </c>
      <c r="C42" t="s">
        <v>2</v>
      </c>
      <c r="D42" t="s">
        <v>317</v>
      </c>
      <c r="E42" t="s">
        <v>546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15">
        <v>0</v>
      </c>
      <c r="P42" s="2">
        <v>0</v>
      </c>
      <c r="Q42" s="13">
        <v>0</v>
      </c>
      <c r="R42" s="15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0</v>
      </c>
      <c r="AC42" s="4">
        <f t="shared" si="0"/>
        <v>0</v>
      </c>
      <c r="AD42" s="4">
        <v>0</v>
      </c>
      <c r="AE42" s="4"/>
      <c r="AF42" s="4">
        <f t="shared" si="1"/>
        <v>0</v>
      </c>
      <c r="AG42" t="s">
        <v>452</v>
      </c>
      <c r="CO42" s="31"/>
      <c r="CP42" s="31"/>
      <c r="CQ42" s="31"/>
    </row>
    <row r="43" spans="1:95" s="30" customFormat="1" x14ac:dyDescent="0.25">
      <c r="A43" s="20" t="s">
        <v>229</v>
      </c>
      <c r="B43" t="s">
        <v>273</v>
      </c>
      <c r="C43" t="s">
        <v>2</v>
      </c>
      <c r="D43" t="s">
        <v>200</v>
      </c>
      <c r="E43" t="s">
        <v>228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0.1</v>
      </c>
      <c r="P43" s="2">
        <v>0</v>
      </c>
      <c r="Q43" s="13">
        <v>0.3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C43" s="4">
        <f t="shared" si="0"/>
        <v>0</v>
      </c>
      <c r="AD43" s="4">
        <v>0</v>
      </c>
      <c r="AE43" s="4"/>
      <c r="AF43" s="4">
        <f t="shared" si="1"/>
        <v>0</v>
      </c>
      <c r="AG43" t="s">
        <v>203</v>
      </c>
      <c r="CO43" s="31"/>
      <c r="CP43" s="31"/>
      <c r="CQ43" s="31"/>
    </row>
    <row r="44" spans="1:95" s="30" customFormat="1" x14ac:dyDescent="0.25">
      <c r="CO44" s="31"/>
      <c r="CP44" s="31"/>
      <c r="CQ44" s="31"/>
    </row>
    <row r="45" spans="1:95" s="30" customFormat="1" x14ac:dyDescent="0.25">
      <c r="CO45" s="31"/>
      <c r="CP45" s="31"/>
      <c r="CQ45" s="31"/>
    </row>
    <row r="52" spans="3:6" x14ac:dyDescent="0.25">
      <c r="C52" s="4"/>
      <c r="E52" t="s">
        <v>403</v>
      </c>
      <c r="F52" s="53">
        <v>741483811.39999998</v>
      </c>
    </row>
    <row r="53" spans="3:6" x14ac:dyDescent="0.25">
      <c r="C53" s="4"/>
      <c r="E53" s="63">
        <v>0.02</v>
      </c>
      <c r="F53" s="4">
        <f>F52*0.02</f>
        <v>14829676.228</v>
      </c>
    </row>
    <row r="54" spans="3:6" x14ac:dyDescent="0.25">
      <c r="C54" s="4"/>
      <c r="E54" t="s">
        <v>557</v>
      </c>
      <c r="F54" s="77">
        <v>7606512</v>
      </c>
    </row>
    <row r="55" spans="3:6" x14ac:dyDescent="0.25">
      <c r="F55" s="4">
        <f>SUM(F53,F54)</f>
        <v>22436188.228</v>
      </c>
    </row>
  </sheetData>
  <sortState ref="A2:CE39">
    <sortCondition ref="A2:A3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R55"/>
  <sheetViews>
    <sheetView workbookViewId="0">
      <pane xSplit="5" ySplit="1" topLeftCell="BC29" activePane="bottomRight" state="frozen"/>
      <selection pane="topRight" activeCell="F1" sqref="F1"/>
      <selection pane="bottomLeft" activeCell="A2" sqref="A2"/>
      <selection pane="bottomRight" activeCell="BD35" sqref="BD35"/>
    </sheetView>
  </sheetViews>
  <sheetFormatPr defaultRowHeight="15" x14ac:dyDescent="0.25"/>
  <cols>
    <col min="1" max="1" width="7.5703125" customWidth="1"/>
    <col min="2" max="2" width="8" customWidth="1"/>
    <col min="3" max="3" width="5.42578125" customWidth="1"/>
    <col min="4" max="4" width="5.85546875" customWidth="1"/>
    <col min="5" max="5" width="18.5703125" customWidth="1"/>
    <col min="6" max="8" width="15.28515625" bestFit="1" customWidth="1"/>
    <col min="9" max="9" width="12.5703125" bestFit="1" customWidth="1"/>
    <col min="10" max="10" width="11.5703125" bestFit="1" customWidth="1"/>
    <col min="11" max="12" width="12.5703125" bestFit="1" customWidth="1"/>
    <col min="13" max="13" width="12.140625" bestFit="1" customWidth="1"/>
    <col min="14" max="14" width="11.5703125" bestFit="1" customWidth="1"/>
    <col min="15" max="15" width="5.140625" bestFit="1" customWidth="1"/>
    <col min="16" max="16" width="13.5703125" bestFit="1" customWidth="1"/>
    <col min="17" max="17" width="12.5703125" bestFit="1" customWidth="1"/>
    <col min="18" max="18" width="5.140625" bestFit="1" customWidth="1"/>
    <col min="19" max="19" width="11.85546875" customWidth="1"/>
    <col min="20" max="20" width="15.42578125" customWidth="1"/>
    <col min="21" max="21" width="11.5703125" bestFit="1" customWidth="1"/>
    <col min="22" max="22" width="5.140625" bestFit="1" customWidth="1"/>
    <col min="23" max="23" width="10.85546875" customWidth="1"/>
    <col min="24" max="25" width="6" bestFit="1" customWidth="1"/>
    <col min="26" max="26" width="12.5703125" bestFit="1" customWidth="1"/>
    <col min="27" max="27" width="11.7109375" customWidth="1"/>
    <col min="28" max="28" width="4.5703125" bestFit="1" customWidth="1"/>
    <col min="29" max="30" width="5.140625" bestFit="1" customWidth="1"/>
    <col min="31" max="31" width="14.5703125" customWidth="1"/>
    <col min="32" max="32" width="12.5703125" bestFit="1" customWidth="1"/>
    <col min="33" max="33" width="5.140625" bestFit="1" customWidth="1"/>
    <col min="34" max="34" width="9.5703125" bestFit="1" customWidth="1"/>
    <col min="35" max="35" width="14.140625" bestFit="1" customWidth="1"/>
    <col min="36" max="36" width="12.28515625" bestFit="1" customWidth="1"/>
    <col min="37" max="37" width="4.7109375" bestFit="1" customWidth="1"/>
    <col min="38" max="38" width="13.5703125" customWidth="1"/>
    <col min="39" max="39" width="9" bestFit="1" customWidth="1"/>
    <col min="40" max="42" width="12.5703125" customWidth="1"/>
    <col min="43" max="43" width="16.28515625" bestFit="1" customWidth="1"/>
    <col min="44" max="44" width="18.28515625" bestFit="1" customWidth="1"/>
    <col min="45" max="45" width="19.85546875" bestFit="1" customWidth="1"/>
    <col min="46" max="46" width="15.85546875" bestFit="1" customWidth="1"/>
    <col min="47" max="47" width="12.5703125" bestFit="1" customWidth="1"/>
    <col min="48" max="48" width="5.140625" bestFit="1" customWidth="1"/>
    <col min="49" max="49" width="10.140625" bestFit="1" customWidth="1"/>
    <col min="50" max="50" width="14.28515625" customWidth="1"/>
    <col min="51" max="51" width="12.28515625" bestFit="1" customWidth="1"/>
    <col min="52" max="52" width="4.7109375" bestFit="1" customWidth="1"/>
    <col min="53" max="53" width="14.85546875" bestFit="1" customWidth="1"/>
    <col min="54" max="54" width="11.140625" bestFit="1" customWidth="1"/>
    <col min="55" max="55" width="4.7109375" bestFit="1" customWidth="1"/>
    <col min="56" max="56" width="18.42578125" bestFit="1" customWidth="1"/>
    <col min="57" max="57" width="11.140625" bestFit="1" customWidth="1"/>
    <col min="58" max="58" width="12.7109375" bestFit="1" customWidth="1"/>
    <col min="59" max="59" width="4.7109375" bestFit="1" customWidth="1"/>
    <col min="60" max="60" width="19.85546875" bestFit="1" customWidth="1"/>
    <col min="61" max="78" width="26.85546875" customWidth="1"/>
    <col min="79" max="80" width="26.140625" customWidth="1"/>
    <col min="81" max="118" width="26.28515625" customWidth="1"/>
    <col min="119" max="119" width="24.140625" customWidth="1"/>
    <col min="120" max="120" width="19.140625" style="4" customWidth="1"/>
    <col min="121" max="121" width="29" style="4" customWidth="1"/>
    <col min="122" max="122" width="17.5703125" style="4" customWidth="1"/>
    <col min="123" max="123" width="25.28515625" customWidth="1"/>
    <col min="124" max="124" width="17.85546875" customWidth="1"/>
  </cols>
  <sheetData>
    <row r="1" spans="1:122" s="84" customFormat="1" ht="45" x14ac:dyDescent="0.25">
      <c r="A1" s="78" t="s">
        <v>145</v>
      </c>
      <c r="B1" s="79" t="s">
        <v>112</v>
      </c>
      <c r="C1" s="79" t="s">
        <v>114</v>
      </c>
      <c r="D1" s="79" t="s">
        <v>149</v>
      </c>
      <c r="E1" s="79" t="s">
        <v>115</v>
      </c>
      <c r="F1" s="79" t="s">
        <v>116</v>
      </c>
      <c r="G1" s="79" t="s">
        <v>117</v>
      </c>
      <c r="H1" s="79" t="s">
        <v>118</v>
      </c>
      <c r="I1" s="79" t="s">
        <v>151</v>
      </c>
      <c r="J1" s="79" t="s">
        <v>119</v>
      </c>
      <c r="K1" s="79" t="s">
        <v>120</v>
      </c>
      <c r="L1" s="79" t="s">
        <v>121</v>
      </c>
      <c r="M1" s="79" t="s">
        <v>122</v>
      </c>
      <c r="N1" s="79"/>
      <c r="O1" s="79"/>
      <c r="P1" s="79" t="s">
        <v>123</v>
      </c>
      <c r="Q1" s="79"/>
      <c r="R1" s="79"/>
      <c r="S1" s="80" t="s">
        <v>152</v>
      </c>
      <c r="T1" s="79" t="s">
        <v>153</v>
      </c>
      <c r="U1" s="79"/>
      <c r="V1" s="79"/>
      <c r="W1" s="81" t="s">
        <v>154</v>
      </c>
      <c r="X1" s="81"/>
      <c r="Y1" s="81"/>
      <c r="Z1" s="81"/>
      <c r="AA1" s="82" t="s">
        <v>201</v>
      </c>
      <c r="AB1" s="82"/>
      <c r="AC1" s="82"/>
      <c r="AD1" s="82"/>
      <c r="AE1" s="79" t="s">
        <v>155</v>
      </c>
      <c r="AF1" s="79"/>
      <c r="AG1" s="79"/>
      <c r="AH1" s="79" t="s">
        <v>124</v>
      </c>
      <c r="AI1" s="79" t="s">
        <v>125</v>
      </c>
      <c r="AJ1" s="79"/>
      <c r="AK1" s="79"/>
      <c r="AL1" s="79" t="s">
        <v>126</v>
      </c>
      <c r="AM1" s="101">
        <v>0.01</v>
      </c>
      <c r="AN1" s="79" t="s">
        <v>127</v>
      </c>
      <c r="AO1" s="101">
        <v>0.03</v>
      </c>
      <c r="AP1" s="101">
        <v>0.04</v>
      </c>
      <c r="AQ1" s="79" t="s">
        <v>128</v>
      </c>
      <c r="AR1" s="79" t="s">
        <v>129</v>
      </c>
      <c r="AS1" s="79" t="s">
        <v>130</v>
      </c>
      <c r="AT1" s="83" t="s">
        <v>156</v>
      </c>
      <c r="AU1" s="83"/>
      <c r="AV1" s="83"/>
      <c r="AW1" s="83" t="s">
        <v>146</v>
      </c>
      <c r="AX1" s="83" t="s">
        <v>556</v>
      </c>
      <c r="AY1" s="83"/>
      <c r="AZ1" s="83"/>
      <c r="BA1" s="83" t="s">
        <v>265</v>
      </c>
      <c r="BB1" s="83"/>
      <c r="BC1" s="83"/>
      <c r="BD1" s="83" t="s">
        <v>486</v>
      </c>
      <c r="BE1" s="83" t="s">
        <v>187</v>
      </c>
      <c r="BF1" s="83"/>
      <c r="BG1" s="83"/>
      <c r="BH1" s="79" t="s">
        <v>131</v>
      </c>
      <c r="BI1" s="83"/>
      <c r="BJ1" s="79"/>
      <c r="BK1" s="83"/>
      <c r="BL1" s="83"/>
      <c r="BM1" s="79"/>
      <c r="BN1" s="83"/>
      <c r="BO1" s="83"/>
      <c r="BP1" s="79"/>
      <c r="BQ1" s="83"/>
      <c r="BR1" s="83"/>
      <c r="BS1" s="79"/>
      <c r="BT1" s="83"/>
      <c r="BU1" s="79"/>
      <c r="BV1" s="83"/>
      <c r="BW1" s="79"/>
      <c r="BX1" s="83"/>
      <c r="BY1" s="79"/>
      <c r="BZ1" s="83"/>
      <c r="CA1" s="79"/>
      <c r="CB1" s="83"/>
      <c r="CC1" s="79"/>
    </row>
    <row r="2" spans="1:122" x14ac:dyDescent="0.25">
      <c r="A2" s="20">
        <v>57</v>
      </c>
      <c r="B2" t="s">
        <v>273</v>
      </c>
      <c r="C2" t="s">
        <v>9</v>
      </c>
      <c r="D2" t="s">
        <v>15</v>
      </c>
      <c r="E2" t="s">
        <v>17</v>
      </c>
      <c r="F2" s="2">
        <v>37327300000</v>
      </c>
      <c r="G2" s="2">
        <v>0</v>
      </c>
      <c r="H2" s="2">
        <v>37327300000</v>
      </c>
      <c r="I2" s="2">
        <v>67372165</v>
      </c>
      <c r="J2" s="2">
        <v>0</v>
      </c>
      <c r="K2" s="2">
        <v>67372165</v>
      </c>
      <c r="L2" s="2">
        <v>52441245</v>
      </c>
      <c r="M2" s="2">
        <v>0</v>
      </c>
      <c r="N2" s="92">
        <f t="shared" ref="N2" si="0">J2-G2*0.04/100</f>
        <v>0</v>
      </c>
      <c r="O2" s="92">
        <f t="shared" ref="O2" si="1">+N2-M2</f>
        <v>0</v>
      </c>
      <c r="P2" s="2">
        <v>52441245</v>
      </c>
      <c r="Q2" s="92">
        <f t="shared" ref="Q2" si="2">K2-H2*0.04/100</f>
        <v>52441245</v>
      </c>
      <c r="R2" s="92">
        <f t="shared" ref="R2" si="3">+Q2-P2</f>
        <v>0</v>
      </c>
      <c r="S2" s="15">
        <v>0.1</v>
      </c>
      <c r="T2" s="2">
        <v>0</v>
      </c>
      <c r="U2" s="92">
        <f t="shared" ref="U2" si="4">+S2*N2</f>
        <v>0</v>
      </c>
      <c r="V2" s="92">
        <f t="shared" ref="V2" si="5">+U2-T2</f>
        <v>0</v>
      </c>
      <c r="W2" s="13">
        <v>0.15</v>
      </c>
      <c r="X2" s="93">
        <f t="shared" ref="X2" si="6">IF(L2&lt;15000000,0%,IF(AND(15000000&lt;=L2,L2&lt;30000000),10%,IF(AND(30000000&lt;=L2,L2&lt;60000000),15%,IF(AND(60000000&lt;=L2,L2&lt;100000000),20%,25%))))</f>
        <v>0.15</v>
      </c>
      <c r="Y2" s="92">
        <f t="shared" ref="Y2" si="7">+X2-W2</f>
        <v>0</v>
      </c>
      <c r="Z2" s="92">
        <f t="shared" ref="Z2" si="8">IF(L2&lt;150000000,P2,IF(AND(L2&gt;150000000,P2&gt;150000000),150000000,P2))*X2</f>
        <v>7866186.75</v>
      </c>
      <c r="AA2" s="15">
        <v>0</v>
      </c>
      <c r="AB2" s="94">
        <f t="shared" ref="AB2" si="9">IF(L2&lt;150000000,0%,IF(AND(150000000&lt;=L2,L2&lt;230000000),40%,IF(AND(230000000&lt;=L2,L2&lt;300000000),45%,50%)))</f>
        <v>0</v>
      </c>
      <c r="AC2" s="92">
        <f t="shared" ref="AC2" si="10">+AB2-AA2</f>
        <v>0</v>
      </c>
      <c r="AD2" s="92">
        <f t="shared" ref="AD2" si="11">IF(P2-150000000&lt;0,0,(P2-150000000))*AB2</f>
        <v>0</v>
      </c>
      <c r="AE2" s="2">
        <v>7866186.75</v>
      </c>
      <c r="AF2" s="92">
        <f t="shared" ref="AF2" si="12">+AD2+Z2</f>
        <v>7866186.75</v>
      </c>
      <c r="AG2" s="92">
        <f t="shared" ref="AG2" si="13">+AF2-AE2</f>
        <v>0</v>
      </c>
      <c r="AH2" s="2">
        <v>0</v>
      </c>
      <c r="AI2" s="2">
        <v>420675136.60000002</v>
      </c>
      <c r="AJ2" s="100">
        <f>SUMIF('AE (2)'!$AP$2:$AP$405,'SUP (2)'!E2,'AE (2)'!$L$2:$L$405)+SUMIF('SUP (2)'!$BH$2:$BH$43,'SUP (2)'!E2,'SUP (2)'!$L$2:$L$43)</f>
        <v>420675136.59999996</v>
      </c>
      <c r="AK2" s="100">
        <f>+AJ2-AI2</f>
        <v>0</v>
      </c>
      <c r="AL2" s="2">
        <v>0</v>
      </c>
      <c r="AM2" s="36">
        <f>+AL2*$AM$1</f>
        <v>0</v>
      </c>
      <c r="AN2" s="2">
        <v>420675136.60000002</v>
      </c>
      <c r="AO2" s="36">
        <f>+AN2*$AO$1</f>
        <v>12620254.098000001</v>
      </c>
      <c r="AP2" s="36">
        <f>+AN2*$AP$1</f>
        <v>16827005.464000002</v>
      </c>
      <c r="AQ2" s="2">
        <v>329772801000</v>
      </c>
      <c r="AR2" s="2">
        <v>0</v>
      </c>
      <c r="AS2" s="2">
        <v>329772801000</v>
      </c>
      <c r="AT2" s="18">
        <v>16827005.464000002</v>
      </c>
      <c r="AU2" s="36">
        <f t="shared" ref="AU2" si="14">IF(AI2&lt;150000000,0,IF(AND(150000000&lt;=AI2,AI2&lt;200000000),AM2+AO2,IF(AI2&gt;=200000000,AM2+AP2,AM2)))</f>
        <v>16827005.464000002</v>
      </c>
      <c r="AV2" s="36">
        <f t="shared" ref="AV2" si="15">+AU2-AT2</f>
        <v>0</v>
      </c>
      <c r="AW2" s="4">
        <v>24693192.214000002</v>
      </c>
      <c r="AX2" s="4">
        <f t="shared" ref="AX2:AX43" si="16">L2+AI2</f>
        <v>473116381.60000002</v>
      </c>
      <c r="AY2" s="102">
        <f>SUM(AI2,Q2,N2)</f>
        <v>473116381.60000002</v>
      </c>
      <c r="AZ2" s="102">
        <f t="shared" ref="AZ2" si="17">+AY2-AX2</f>
        <v>0</v>
      </c>
      <c r="BA2" s="4">
        <v>6000000</v>
      </c>
      <c r="BB2" s="103">
        <f t="shared" ref="BB2" si="18">IF(AX2&lt;150000000,0,IF(AND(150000000&lt;=AX2,AX2&lt;180000000),2000000,IF(AND(180000000&lt;=AX2,AX2&lt;230000000),3000000,IF(AND(230000000&lt;=AX2,AX2&lt;280000000),4000000,6000000))))</f>
        <v>6000000</v>
      </c>
      <c r="BC2" s="103">
        <f t="shared" ref="BC2" si="19">+BB2-BA2</f>
        <v>0</v>
      </c>
      <c r="BD2" s="4"/>
      <c r="BE2" s="4">
        <f>AW2+BA2+BD2</f>
        <v>30693192.214000002</v>
      </c>
      <c r="BF2" s="103">
        <f t="shared" ref="BF2" si="20">SUM(BB2,AT2,AE2,T2,BD2,)</f>
        <v>30693192.214000002</v>
      </c>
      <c r="BG2" s="103">
        <f t="shared" ref="BG2" si="21">+BF2-BE2</f>
        <v>0</v>
      </c>
      <c r="BH2" t="s">
        <v>16</v>
      </c>
      <c r="BI2" s="4"/>
      <c r="BK2" s="4"/>
      <c r="BL2" s="4"/>
      <c r="BN2" s="4"/>
      <c r="BO2" s="4"/>
      <c r="BQ2" s="4"/>
      <c r="BR2" s="4"/>
      <c r="BT2" s="4"/>
      <c r="BV2" s="4"/>
      <c r="BW2" s="37"/>
      <c r="BX2" s="37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1"/>
      <c r="DQ2" s="31"/>
      <c r="DR2" s="31"/>
    </row>
    <row r="3" spans="1:122" x14ac:dyDescent="0.25">
      <c r="A3" s="20">
        <v>69</v>
      </c>
      <c r="B3" t="s">
        <v>273</v>
      </c>
      <c r="C3" t="s">
        <v>2</v>
      </c>
      <c r="D3" t="s">
        <v>4</v>
      </c>
      <c r="E3" t="s">
        <v>277</v>
      </c>
      <c r="F3" s="2">
        <v>17062520000</v>
      </c>
      <c r="G3" s="2">
        <v>10747689000</v>
      </c>
      <c r="H3" s="2">
        <v>6314831000</v>
      </c>
      <c r="I3" s="2">
        <v>46630586</v>
      </c>
      <c r="J3" s="2">
        <v>28798823</v>
      </c>
      <c r="K3" s="2">
        <v>17831763</v>
      </c>
      <c r="L3" s="2">
        <v>39805578</v>
      </c>
      <c r="M3" s="2">
        <v>24499747.399999999</v>
      </c>
      <c r="N3" s="92">
        <f t="shared" ref="N3:N43" si="22">J3-G3*0.04/100</f>
        <v>24499747.399999999</v>
      </c>
      <c r="O3" s="92">
        <f t="shared" ref="O3:O43" si="23">+N3-M3</f>
        <v>0</v>
      </c>
      <c r="P3" s="2">
        <v>15305830.6</v>
      </c>
      <c r="Q3" s="92">
        <f t="shared" ref="Q3:Q43" si="24">K3-H3*0.04/100</f>
        <v>15305830.6</v>
      </c>
      <c r="R3" s="92">
        <f t="shared" ref="R3:R43" si="25">+Q3-P3</f>
        <v>0</v>
      </c>
      <c r="S3" s="15">
        <v>0.1</v>
      </c>
      <c r="T3" s="2">
        <v>2449974.7400000002</v>
      </c>
      <c r="U3" s="92">
        <f t="shared" ref="U3:U43" si="26">+S3*N3</f>
        <v>2449974.7399999998</v>
      </c>
      <c r="V3" s="92">
        <f t="shared" ref="V3:V43" si="27">+U3-T3</f>
        <v>0</v>
      </c>
      <c r="W3" s="13">
        <v>0.15</v>
      </c>
      <c r="X3" s="93">
        <f t="shared" ref="X3:X43" si="28">IF(L3&lt;15000000,0%,IF(AND(15000000&lt;=L3,L3&lt;30000000),10%,IF(AND(30000000&lt;=L3,L3&lt;60000000),15%,IF(AND(60000000&lt;=L3,L3&lt;100000000),20%,25%))))</f>
        <v>0.15</v>
      </c>
      <c r="Y3" s="92">
        <f t="shared" ref="Y3:Y43" si="29">+X3-W3</f>
        <v>0</v>
      </c>
      <c r="Z3" s="92">
        <f t="shared" ref="Z3:Z43" si="30">IF(L3&lt;150000000,P3,IF(AND(L3&gt;150000000,P3&gt;150000000),150000000,P3))*X3</f>
        <v>2295874.59</v>
      </c>
      <c r="AA3" s="15">
        <v>0</v>
      </c>
      <c r="AB3" s="94">
        <f t="shared" ref="AB3:AB43" si="31">IF(L3&lt;150000000,0%,IF(AND(150000000&lt;=L3,L3&lt;230000000),40%,IF(AND(230000000&lt;=L3,L3&lt;300000000),45%,50%)))</f>
        <v>0</v>
      </c>
      <c r="AC3" s="92">
        <f t="shared" ref="AC3:AC43" si="32">+AB3-AA3</f>
        <v>0</v>
      </c>
      <c r="AD3" s="92">
        <f t="shared" ref="AD3:AD43" si="33">IF(P3-150000000&lt;0,0,(P3-150000000))*AB3</f>
        <v>0</v>
      </c>
      <c r="AE3" s="2">
        <v>2295874.59</v>
      </c>
      <c r="AF3" s="92">
        <f t="shared" ref="AF3:AF43" si="34">+AD3+Z3</f>
        <v>2295874.59</v>
      </c>
      <c r="AG3" s="92">
        <f t="shared" ref="AG3:AG43" si="35">+AF3-AE3</f>
        <v>0</v>
      </c>
      <c r="AH3" s="2">
        <v>0</v>
      </c>
      <c r="AI3" s="2">
        <v>236511482.40000001</v>
      </c>
      <c r="AJ3" s="100">
        <f>SUMIF('AE (2)'!$AP$2:$AP$405,'SUP (2)'!E3,'AE (2)'!$L$2:$L$405)+SUMIF('SUP (2)'!$BH$2:$BH$43,'SUP (2)'!E3,'SUP (2)'!$L$2:$L$43)</f>
        <v>236511482.39999998</v>
      </c>
      <c r="AK3" s="100">
        <f t="shared" ref="AK3:AK43" si="36">+AJ3-AI3</f>
        <v>0</v>
      </c>
      <c r="AL3" s="2">
        <v>61466382.200000003</v>
      </c>
      <c r="AM3" s="36">
        <f t="shared" ref="AM3:AM43" si="37">+AL3*$AM$1</f>
        <v>614663.82200000004</v>
      </c>
      <c r="AN3" s="2">
        <v>175045100.19999999</v>
      </c>
      <c r="AO3" s="36">
        <f t="shared" ref="AO3:AO43" si="38">+AN3*$AO$1</f>
        <v>5251353.0059999991</v>
      </c>
      <c r="AP3" s="36">
        <f t="shared" ref="AP3:AP43" si="39">+AN3*$AP$1</f>
        <v>7001804.0079999994</v>
      </c>
      <c r="AQ3" s="2">
        <v>181985969000</v>
      </c>
      <c r="AR3" s="2">
        <v>49494467000</v>
      </c>
      <c r="AS3" s="2">
        <v>132491502000</v>
      </c>
      <c r="AT3" s="18">
        <v>7616467.8300000001</v>
      </c>
      <c r="AU3" s="36">
        <f t="shared" ref="AU3:AU43" si="40">IF(AI3&lt;150000000,0,IF(AND(150000000&lt;=AI3,AI3&lt;200000000),AM3+AO3,IF(AI3&gt;=200000000,AM3+AP3,AM3)))</f>
        <v>7616467.8299999991</v>
      </c>
      <c r="AV3" s="36">
        <f t="shared" ref="AV3:AV43" si="41">+AU3-AT3</f>
        <v>0</v>
      </c>
      <c r="AW3" s="4">
        <v>12362317.16</v>
      </c>
      <c r="AX3" s="4">
        <f t="shared" si="16"/>
        <v>276317060.39999998</v>
      </c>
      <c r="AY3" s="102">
        <f t="shared" ref="AY3:AY43" si="42">SUM(AI3,Q3,N3)</f>
        <v>276317060.39999998</v>
      </c>
      <c r="AZ3" s="102">
        <f t="shared" ref="AZ3:AZ43" si="43">+AY3-AX3</f>
        <v>0</v>
      </c>
      <c r="BA3" s="4">
        <v>4000000</v>
      </c>
      <c r="BB3" s="103">
        <f t="shared" ref="BB3:BB43" si="44">IF(AX3&lt;150000000,0,IF(AND(150000000&lt;=AX3,AX3&lt;180000000),2000000,IF(AND(180000000&lt;=AX3,AX3&lt;230000000),3000000,IF(AND(230000000&lt;=AX3,AX3&lt;280000000),4000000,6000000))))</f>
        <v>4000000</v>
      </c>
      <c r="BC3" s="103">
        <f t="shared" ref="BC3:BC43" si="45">+BB3-BA3</f>
        <v>0</v>
      </c>
      <c r="BD3" s="4"/>
      <c r="BE3" s="4">
        <f t="shared" ref="BE3:BE43" si="46">AW3+BA3+BD3</f>
        <v>16362317.16</v>
      </c>
      <c r="BF3" s="103">
        <f t="shared" ref="BF3:BF43" si="47">SUM(BB3,AT3,AE3,T3,BD3,)</f>
        <v>16362317.16</v>
      </c>
      <c r="BG3" s="103">
        <f t="shared" ref="BG3:BG43" si="48">+BF3-BE3</f>
        <v>0</v>
      </c>
      <c r="BH3" t="s">
        <v>21</v>
      </c>
      <c r="BI3" s="4"/>
      <c r="BK3" s="4"/>
      <c r="BL3" s="4"/>
      <c r="BN3" s="4"/>
      <c r="BO3" s="4"/>
      <c r="BQ3" s="4"/>
      <c r="BR3" s="4"/>
      <c r="BT3" s="4"/>
      <c r="BV3" s="4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1"/>
      <c r="DQ3" s="31"/>
      <c r="DR3" s="31"/>
    </row>
    <row r="4" spans="1:122" s="40" customFormat="1" x14ac:dyDescent="0.25">
      <c r="A4" s="20">
        <v>71</v>
      </c>
      <c r="B4" t="s">
        <v>273</v>
      </c>
      <c r="C4" t="s">
        <v>9</v>
      </c>
      <c r="D4" t="s">
        <v>15</v>
      </c>
      <c r="E4" t="s">
        <v>24</v>
      </c>
      <c r="F4" s="2">
        <v>8812435600</v>
      </c>
      <c r="G4" s="2">
        <v>0</v>
      </c>
      <c r="H4" s="2">
        <v>8812435600</v>
      </c>
      <c r="I4" s="2">
        <v>24027714</v>
      </c>
      <c r="J4" s="2">
        <v>0</v>
      </c>
      <c r="K4" s="2">
        <v>24027714</v>
      </c>
      <c r="L4" s="2">
        <v>20502739.760000002</v>
      </c>
      <c r="M4" s="2">
        <v>0</v>
      </c>
      <c r="N4" s="92">
        <f t="shared" si="22"/>
        <v>0</v>
      </c>
      <c r="O4" s="92">
        <f t="shared" si="23"/>
        <v>0</v>
      </c>
      <c r="P4" s="2">
        <v>20502739.760000002</v>
      </c>
      <c r="Q4" s="92">
        <f t="shared" si="24"/>
        <v>20502739.759999998</v>
      </c>
      <c r="R4" s="92">
        <f t="shared" si="25"/>
        <v>0</v>
      </c>
      <c r="S4" s="15">
        <v>0.1</v>
      </c>
      <c r="T4" s="2">
        <v>0</v>
      </c>
      <c r="U4" s="92">
        <f t="shared" si="26"/>
        <v>0</v>
      </c>
      <c r="V4" s="92">
        <f t="shared" si="27"/>
        <v>0</v>
      </c>
      <c r="W4" s="13">
        <v>0.1</v>
      </c>
      <c r="X4" s="93">
        <f t="shared" si="28"/>
        <v>0.1</v>
      </c>
      <c r="Y4" s="92">
        <f t="shared" si="29"/>
        <v>0</v>
      </c>
      <c r="Z4" s="92">
        <f t="shared" si="30"/>
        <v>2050273.9760000003</v>
      </c>
      <c r="AA4" s="15">
        <v>0</v>
      </c>
      <c r="AB4" s="94">
        <f t="shared" si="31"/>
        <v>0</v>
      </c>
      <c r="AC4" s="92">
        <f t="shared" si="32"/>
        <v>0</v>
      </c>
      <c r="AD4" s="92">
        <f t="shared" si="33"/>
        <v>0</v>
      </c>
      <c r="AE4" s="2">
        <v>2050273.976</v>
      </c>
      <c r="AF4" s="92">
        <f t="shared" si="34"/>
        <v>2050273.9760000003</v>
      </c>
      <c r="AG4" s="92">
        <f t="shared" si="35"/>
        <v>0</v>
      </c>
      <c r="AH4" s="2">
        <v>0</v>
      </c>
      <c r="AI4" s="2">
        <v>212700480.28</v>
      </c>
      <c r="AJ4" s="100">
        <f>SUMIF('AE (2)'!$AP$2:$AP$405,'SUP (2)'!E4,'AE (2)'!$L$2:$L$405)+SUMIF('SUP (2)'!$BH$2:$BH$43,'SUP (2)'!E4,'SUP (2)'!$L$2:$L$43)</f>
        <v>212700480.28000003</v>
      </c>
      <c r="AK4" s="100">
        <f t="shared" si="36"/>
        <v>0</v>
      </c>
      <c r="AL4" s="2">
        <v>0</v>
      </c>
      <c r="AM4" s="36">
        <f t="shared" si="37"/>
        <v>0</v>
      </c>
      <c r="AN4" s="2">
        <v>212700480.28</v>
      </c>
      <c r="AO4" s="36">
        <f t="shared" si="38"/>
        <v>6381014.4084000001</v>
      </c>
      <c r="AP4" s="36">
        <f t="shared" si="39"/>
        <v>8508019.2112000007</v>
      </c>
      <c r="AQ4" s="2">
        <v>153443836800</v>
      </c>
      <c r="AR4" s="2">
        <v>0</v>
      </c>
      <c r="AS4" s="2">
        <v>153443836800</v>
      </c>
      <c r="AT4" s="18">
        <v>8508019.2112000007</v>
      </c>
      <c r="AU4" s="36">
        <f t="shared" si="40"/>
        <v>8508019.2112000007</v>
      </c>
      <c r="AV4" s="36">
        <f t="shared" si="41"/>
        <v>0</v>
      </c>
      <c r="AW4" s="4">
        <v>10558293.187200001</v>
      </c>
      <c r="AX4" s="4">
        <f t="shared" si="16"/>
        <v>233203220.03999999</v>
      </c>
      <c r="AY4" s="102">
        <f t="shared" si="42"/>
        <v>233203220.03999999</v>
      </c>
      <c r="AZ4" s="102">
        <f t="shared" si="43"/>
        <v>0</v>
      </c>
      <c r="BA4" s="4">
        <v>4000000</v>
      </c>
      <c r="BB4" s="103">
        <f t="shared" si="44"/>
        <v>4000000</v>
      </c>
      <c r="BC4" s="103">
        <f t="shared" si="45"/>
        <v>0</v>
      </c>
      <c r="BD4" s="4"/>
      <c r="BE4" s="4">
        <f t="shared" si="46"/>
        <v>14558293.187200001</v>
      </c>
      <c r="BF4" s="103">
        <f t="shared" si="47"/>
        <v>14558293.187200001</v>
      </c>
      <c r="BG4" s="103">
        <f t="shared" si="48"/>
        <v>0</v>
      </c>
      <c r="BH4" t="s">
        <v>16</v>
      </c>
      <c r="BI4" s="41"/>
      <c r="BK4" s="41"/>
      <c r="BL4" s="41"/>
      <c r="BN4" s="41"/>
      <c r="BO4" s="41"/>
      <c r="BQ4" s="41"/>
      <c r="BR4" s="41"/>
      <c r="BT4" s="41"/>
      <c r="BV4" s="41"/>
      <c r="BX4" s="41"/>
      <c r="BY4" s="56"/>
      <c r="BZ4" s="41"/>
      <c r="DP4" s="41"/>
      <c r="DQ4" s="41"/>
      <c r="DR4" s="41"/>
    </row>
    <row r="5" spans="1:122" x14ac:dyDescent="0.25">
      <c r="A5" s="20">
        <v>123</v>
      </c>
      <c r="B5" t="s">
        <v>273</v>
      </c>
      <c r="C5" t="s">
        <v>9</v>
      </c>
      <c r="D5" t="s">
        <v>15</v>
      </c>
      <c r="E5" t="s">
        <v>26</v>
      </c>
      <c r="F5" s="2">
        <v>32456197000</v>
      </c>
      <c r="G5" s="2">
        <v>0</v>
      </c>
      <c r="H5" s="2">
        <v>32456197000</v>
      </c>
      <c r="I5" s="2">
        <v>77539978</v>
      </c>
      <c r="J5" s="2">
        <v>0</v>
      </c>
      <c r="K5" s="2">
        <v>77539978</v>
      </c>
      <c r="L5" s="2">
        <v>64557499.200000003</v>
      </c>
      <c r="M5" s="2">
        <v>0</v>
      </c>
      <c r="N5" s="92">
        <f t="shared" si="22"/>
        <v>0</v>
      </c>
      <c r="O5" s="92">
        <f t="shared" si="23"/>
        <v>0</v>
      </c>
      <c r="P5" s="2">
        <v>64557499.200000003</v>
      </c>
      <c r="Q5" s="92">
        <f t="shared" si="24"/>
        <v>64557499.200000003</v>
      </c>
      <c r="R5" s="92">
        <f t="shared" si="25"/>
        <v>0</v>
      </c>
      <c r="S5" s="15">
        <v>0.1</v>
      </c>
      <c r="T5" s="2">
        <v>0</v>
      </c>
      <c r="U5" s="92">
        <f t="shared" si="26"/>
        <v>0</v>
      </c>
      <c r="V5" s="92">
        <f t="shared" si="27"/>
        <v>0</v>
      </c>
      <c r="W5" s="13">
        <v>0.2</v>
      </c>
      <c r="X5" s="93">
        <f t="shared" si="28"/>
        <v>0.2</v>
      </c>
      <c r="Y5" s="92">
        <f t="shared" si="29"/>
        <v>0</v>
      </c>
      <c r="Z5" s="92">
        <f t="shared" si="30"/>
        <v>12911499.840000002</v>
      </c>
      <c r="AA5" s="15">
        <v>0</v>
      </c>
      <c r="AB5" s="94">
        <f t="shared" si="31"/>
        <v>0</v>
      </c>
      <c r="AC5" s="92">
        <f t="shared" si="32"/>
        <v>0</v>
      </c>
      <c r="AD5" s="92">
        <f t="shared" si="33"/>
        <v>0</v>
      </c>
      <c r="AE5" s="2">
        <v>12911499.84</v>
      </c>
      <c r="AF5" s="92">
        <f t="shared" si="34"/>
        <v>12911499.840000002</v>
      </c>
      <c r="AG5" s="92">
        <f t="shared" si="35"/>
        <v>0</v>
      </c>
      <c r="AH5" s="2">
        <v>0</v>
      </c>
      <c r="AI5" s="2">
        <v>64864447</v>
      </c>
      <c r="AJ5" s="100">
        <f>SUMIF('AE (2)'!$AP$2:$AP$405,'SUP (2)'!E5,'AE (2)'!$L$2:$L$405)+SUMIF('SUP (2)'!$BH$2:$BH$43,'SUP (2)'!E5,'SUP (2)'!$L$2:$L$43)</f>
        <v>64864447</v>
      </c>
      <c r="AK5" s="100">
        <f t="shared" si="36"/>
        <v>0</v>
      </c>
      <c r="AL5" s="2">
        <v>0</v>
      </c>
      <c r="AM5" s="36">
        <f t="shared" si="37"/>
        <v>0</v>
      </c>
      <c r="AN5" s="2">
        <v>64864447</v>
      </c>
      <c r="AO5" s="36">
        <f t="shared" si="38"/>
        <v>1945933.41</v>
      </c>
      <c r="AP5" s="36">
        <f t="shared" si="39"/>
        <v>2594577.88</v>
      </c>
      <c r="AQ5" s="2">
        <v>31895715000</v>
      </c>
      <c r="AR5" s="2">
        <v>0</v>
      </c>
      <c r="AS5" s="2">
        <v>31895715000</v>
      </c>
      <c r="AT5" s="18">
        <v>0</v>
      </c>
      <c r="AU5" s="36">
        <f t="shared" si="40"/>
        <v>0</v>
      </c>
      <c r="AV5" s="36">
        <f t="shared" si="41"/>
        <v>0</v>
      </c>
      <c r="AW5" s="4">
        <v>12911499.84</v>
      </c>
      <c r="AX5" s="4">
        <f t="shared" si="16"/>
        <v>129421946.2</v>
      </c>
      <c r="AY5" s="102">
        <f t="shared" si="42"/>
        <v>129421946.2</v>
      </c>
      <c r="AZ5" s="102">
        <f t="shared" si="43"/>
        <v>0</v>
      </c>
      <c r="BA5" s="4">
        <v>0</v>
      </c>
      <c r="BB5" s="103">
        <f t="shared" si="44"/>
        <v>0</v>
      </c>
      <c r="BC5" s="103">
        <f t="shared" si="45"/>
        <v>0</v>
      </c>
      <c r="BD5" s="4"/>
      <c r="BE5" s="4">
        <f t="shared" si="46"/>
        <v>12911499.84</v>
      </c>
      <c r="BF5" s="103">
        <f t="shared" si="47"/>
        <v>12911499.84</v>
      </c>
      <c r="BG5" s="103">
        <f t="shared" si="48"/>
        <v>0</v>
      </c>
      <c r="BH5" t="s">
        <v>16</v>
      </c>
      <c r="BI5" s="4"/>
      <c r="BK5" s="4"/>
      <c r="BL5" s="4"/>
      <c r="BN5" s="4"/>
      <c r="BO5" s="4"/>
      <c r="BQ5" s="4"/>
      <c r="BR5" s="4"/>
      <c r="BT5" s="4"/>
      <c r="BV5" s="4"/>
      <c r="BX5" s="4"/>
      <c r="BZ5" s="4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1"/>
      <c r="DQ5" s="31"/>
      <c r="DR5" s="31"/>
    </row>
    <row r="6" spans="1:122" x14ac:dyDescent="0.25">
      <c r="A6" s="20">
        <v>135</v>
      </c>
      <c r="B6" t="s">
        <v>273</v>
      </c>
      <c r="C6" t="s">
        <v>9</v>
      </c>
      <c r="D6" t="s">
        <v>27</v>
      </c>
      <c r="E6" t="s">
        <v>28</v>
      </c>
      <c r="F6" s="2">
        <v>6518928000</v>
      </c>
      <c r="G6" s="2">
        <v>0</v>
      </c>
      <c r="H6" s="2">
        <v>6518928000</v>
      </c>
      <c r="I6" s="2">
        <v>17413694</v>
      </c>
      <c r="J6" s="2">
        <v>0</v>
      </c>
      <c r="K6" s="2">
        <v>17413694</v>
      </c>
      <c r="L6" s="2">
        <v>14806122.800000001</v>
      </c>
      <c r="M6" s="2">
        <v>0</v>
      </c>
      <c r="N6" s="92">
        <f t="shared" si="22"/>
        <v>0</v>
      </c>
      <c r="O6" s="92">
        <f t="shared" si="23"/>
        <v>0</v>
      </c>
      <c r="P6" s="2">
        <v>14806122.800000001</v>
      </c>
      <c r="Q6" s="92">
        <f t="shared" si="24"/>
        <v>14806122.800000001</v>
      </c>
      <c r="R6" s="92">
        <f t="shared" si="25"/>
        <v>0</v>
      </c>
      <c r="S6" s="15">
        <v>0</v>
      </c>
      <c r="T6" s="2">
        <v>0</v>
      </c>
      <c r="U6" s="92">
        <f t="shared" si="26"/>
        <v>0</v>
      </c>
      <c r="V6" s="92">
        <f t="shared" si="27"/>
        <v>0</v>
      </c>
      <c r="W6" s="13">
        <v>0</v>
      </c>
      <c r="X6" s="93">
        <f t="shared" si="28"/>
        <v>0</v>
      </c>
      <c r="Y6" s="92">
        <f t="shared" si="29"/>
        <v>0</v>
      </c>
      <c r="Z6" s="92">
        <f t="shared" si="30"/>
        <v>0</v>
      </c>
      <c r="AA6" s="15">
        <v>0</v>
      </c>
      <c r="AB6" s="94">
        <f t="shared" si="31"/>
        <v>0</v>
      </c>
      <c r="AC6" s="92">
        <f t="shared" si="32"/>
        <v>0</v>
      </c>
      <c r="AD6" s="92">
        <f t="shared" si="33"/>
        <v>0</v>
      </c>
      <c r="AE6" s="2">
        <v>0</v>
      </c>
      <c r="AF6" s="92">
        <f t="shared" si="34"/>
        <v>0</v>
      </c>
      <c r="AG6" s="92">
        <f t="shared" si="35"/>
        <v>0</v>
      </c>
      <c r="AH6" s="2">
        <v>0</v>
      </c>
      <c r="AI6" s="2">
        <v>186110668.96000001</v>
      </c>
      <c r="AJ6" s="100">
        <f>SUMIF('AE (2)'!$AP$2:$AP$405,'SUP (2)'!E6,'AE (2)'!$L$2:$L$405)+SUMIF('SUP (2)'!$BH$2:$BH$43,'SUP (2)'!E6,'SUP (2)'!$L$2:$L$43)</f>
        <v>186110668.96000001</v>
      </c>
      <c r="AK6" s="100">
        <f t="shared" si="36"/>
        <v>0</v>
      </c>
      <c r="AL6" s="2">
        <v>0</v>
      </c>
      <c r="AM6" s="36">
        <f t="shared" si="37"/>
        <v>0</v>
      </c>
      <c r="AN6" s="2">
        <v>186110668.96000001</v>
      </c>
      <c r="AO6" s="36">
        <f t="shared" si="38"/>
        <v>5583320.0688000005</v>
      </c>
      <c r="AP6" s="36">
        <f t="shared" si="39"/>
        <v>7444426.7584000006</v>
      </c>
      <c r="AQ6" s="2">
        <v>120121880100</v>
      </c>
      <c r="AR6" s="2">
        <v>0</v>
      </c>
      <c r="AS6" s="2">
        <v>120121880100</v>
      </c>
      <c r="AT6" s="18">
        <v>5583320.0687999995</v>
      </c>
      <c r="AU6" s="36">
        <f t="shared" si="40"/>
        <v>5583320.0688000005</v>
      </c>
      <c r="AV6" s="36">
        <f t="shared" si="41"/>
        <v>0</v>
      </c>
      <c r="AW6" s="4">
        <v>5583320.0687999995</v>
      </c>
      <c r="AX6" s="4">
        <f t="shared" si="16"/>
        <v>200916791.76000002</v>
      </c>
      <c r="AY6" s="102">
        <f t="shared" si="42"/>
        <v>200916791.76000002</v>
      </c>
      <c r="AZ6" s="102">
        <f t="shared" si="43"/>
        <v>0</v>
      </c>
      <c r="BA6" s="4">
        <v>3000000</v>
      </c>
      <c r="BB6" s="103">
        <f t="shared" si="44"/>
        <v>3000000</v>
      </c>
      <c r="BC6" s="103">
        <f t="shared" si="45"/>
        <v>0</v>
      </c>
      <c r="BD6" s="4"/>
      <c r="BE6" s="4">
        <f t="shared" si="46"/>
        <v>8583320.0687999986</v>
      </c>
      <c r="BF6" s="103">
        <f t="shared" si="47"/>
        <v>8583320.0687999986</v>
      </c>
      <c r="BG6" s="103">
        <f t="shared" si="48"/>
        <v>0</v>
      </c>
      <c r="BH6" t="s">
        <v>29</v>
      </c>
      <c r="BI6" s="4"/>
      <c r="BK6" s="4"/>
      <c r="BL6" s="4"/>
      <c r="BN6" s="4"/>
      <c r="BO6" s="4"/>
      <c r="BQ6" s="4"/>
      <c r="BR6" s="4"/>
      <c r="BT6" s="4"/>
      <c r="BV6" s="4"/>
      <c r="BX6" s="4"/>
      <c r="BZ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P6" s="4"/>
      <c r="CQ6" s="4"/>
      <c r="DP6"/>
      <c r="DQ6"/>
      <c r="DR6"/>
    </row>
    <row r="7" spans="1:122" x14ac:dyDescent="0.25">
      <c r="A7" s="20">
        <v>162</v>
      </c>
      <c r="B7" t="s">
        <v>273</v>
      </c>
      <c r="C7" t="s">
        <v>9</v>
      </c>
      <c r="D7" t="s">
        <v>27</v>
      </c>
      <c r="E7" t="s">
        <v>32</v>
      </c>
      <c r="F7" s="2">
        <v>4763247000</v>
      </c>
      <c r="G7" s="2">
        <v>0</v>
      </c>
      <c r="H7" s="2">
        <v>4763247000</v>
      </c>
      <c r="I7" s="2">
        <v>12438059</v>
      </c>
      <c r="J7" s="2">
        <v>0</v>
      </c>
      <c r="K7" s="2">
        <v>12438059</v>
      </c>
      <c r="L7" s="2">
        <v>10532760.199999999</v>
      </c>
      <c r="M7" s="2">
        <v>0</v>
      </c>
      <c r="N7" s="92">
        <f t="shared" si="22"/>
        <v>0</v>
      </c>
      <c r="O7" s="92">
        <f t="shared" si="23"/>
        <v>0</v>
      </c>
      <c r="P7" s="2">
        <v>10532760.199999999</v>
      </c>
      <c r="Q7" s="92">
        <f t="shared" si="24"/>
        <v>10532760.199999999</v>
      </c>
      <c r="R7" s="92">
        <f t="shared" si="25"/>
        <v>0</v>
      </c>
      <c r="S7" s="15">
        <v>0</v>
      </c>
      <c r="T7" s="2">
        <v>0</v>
      </c>
      <c r="U7" s="92">
        <f t="shared" si="26"/>
        <v>0</v>
      </c>
      <c r="V7" s="92">
        <f t="shared" si="27"/>
        <v>0</v>
      </c>
      <c r="W7" s="13">
        <v>0</v>
      </c>
      <c r="X7" s="93">
        <f t="shared" si="28"/>
        <v>0</v>
      </c>
      <c r="Y7" s="92">
        <f t="shared" si="29"/>
        <v>0</v>
      </c>
      <c r="Z7" s="92">
        <f t="shared" si="30"/>
        <v>0</v>
      </c>
      <c r="AA7" s="15">
        <v>0</v>
      </c>
      <c r="AB7" s="94">
        <f t="shared" si="31"/>
        <v>0</v>
      </c>
      <c r="AC7" s="92">
        <f t="shared" si="32"/>
        <v>0</v>
      </c>
      <c r="AD7" s="92">
        <f t="shared" si="33"/>
        <v>0</v>
      </c>
      <c r="AE7" s="2">
        <v>0</v>
      </c>
      <c r="AF7" s="92">
        <f t="shared" si="34"/>
        <v>0</v>
      </c>
      <c r="AG7" s="92">
        <f t="shared" si="35"/>
        <v>0</v>
      </c>
      <c r="AH7" s="2">
        <v>0</v>
      </c>
      <c r="AI7" s="2">
        <v>171227737.40000001</v>
      </c>
      <c r="AJ7" s="100">
        <f>SUMIF('AE (2)'!$AP$2:$AP$405,'SUP (2)'!E7,'AE (2)'!$L$2:$L$405)+SUMIF('SUP (2)'!$BH$2:$BH$43,'SUP (2)'!E7,'SUP (2)'!$L$2:$L$43)</f>
        <v>171227737.40000001</v>
      </c>
      <c r="AK7" s="100">
        <f t="shared" si="36"/>
        <v>0</v>
      </c>
      <c r="AL7" s="2">
        <v>0</v>
      </c>
      <c r="AM7" s="36">
        <f t="shared" si="37"/>
        <v>0</v>
      </c>
      <c r="AN7" s="2">
        <v>171227737.40000001</v>
      </c>
      <c r="AO7" s="36">
        <f t="shared" si="38"/>
        <v>5136832.1220000004</v>
      </c>
      <c r="AP7" s="36">
        <f t="shared" si="39"/>
        <v>6849109.4960000003</v>
      </c>
      <c r="AQ7" s="2">
        <v>93567059000</v>
      </c>
      <c r="AR7" s="2">
        <v>0</v>
      </c>
      <c r="AS7" s="2">
        <v>93567059000</v>
      </c>
      <c r="AT7" s="18">
        <v>5136832.1220000004</v>
      </c>
      <c r="AU7" s="36">
        <f t="shared" si="40"/>
        <v>5136832.1220000004</v>
      </c>
      <c r="AV7" s="36">
        <f t="shared" si="41"/>
        <v>0</v>
      </c>
      <c r="AW7" s="4">
        <v>5136832.1220000004</v>
      </c>
      <c r="AX7" s="4">
        <f t="shared" si="16"/>
        <v>181760497.59999999</v>
      </c>
      <c r="AY7" s="102">
        <f t="shared" si="42"/>
        <v>181760497.59999999</v>
      </c>
      <c r="AZ7" s="102">
        <f t="shared" si="43"/>
        <v>0</v>
      </c>
      <c r="BA7" s="4">
        <v>3000000</v>
      </c>
      <c r="BB7" s="103">
        <f t="shared" si="44"/>
        <v>3000000</v>
      </c>
      <c r="BC7" s="103">
        <f t="shared" si="45"/>
        <v>0</v>
      </c>
      <c r="BD7" s="4"/>
      <c r="BE7" s="4">
        <f t="shared" si="46"/>
        <v>8136832.1220000004</v>
      </c>
      <c r="BF7" s="103">
        <f t="shared" si="47"/>
        <v>8136832.1220000004</v>
      </c>
      <c r="BG7" s="103">
        <f t="shared" si="48"/>
        <v>0</v>
      </c>
      <c r="BH7" t="s">
        <v>29</v>
      </c>
      <c r="BI7" s="4"/>
      <c r="BK7" s="4"/>
      <c r="BL7" s="4"/>
      <c r="BN7" s="4"/>
      <c r="BO7" s="4"/>
      <c r="BQ7" s="4"/>
      <c r="BR7" s="4"/>
      <c r="BT7" s="4"/>
      <c r="BV7" s="4"/>
      <c r="BX7" s="4"/>
      <c r="BZ7" s="4"/>
      <c r="CB7" s="4"/>
      <c r="CC7" s="4"/>
      <c r="CD7" s="4"/>
      <c r="CF7" s="4"/>
      <c r="CG7" s="4"/>
      <c r="CJ7" s="4"/>
      <c r="CK7" s="4"/>
      <c r="CM7" s="4"/>
      <c r="CN7" s="4"/>
      <c r="CP7" s="4"/>
      <c r="CQ7" s="4"/>
      <c r="DP7"/>
      <c r="DQ7"/>
      <c r="DR7"/>
    </row>
    <row r="8" spans="1:122" s="40" customFormat="1" x14ac:dyDescent="0.25">
      <c r="A8" s="20">
        <v>201</v>
      </c>
      <c r="B8" t="s">
        <v>273</v>
      </c>
      <c r="C8" t="s">
        <v>2</v>
      </c>
      <c r="D8" t="s">
        <v>8</v>
      </c>
      <c r="E8" t="s">
        <v>33</v>
      </c>
      <c r="F8" s="2">
        <v>15849128000</v>
      </c>
      <c r="G8" s="2">
        <v>5493770000</v>
      </c>
      <c r="H8" s="2">
        <v>10355358000</v>
      </c>
      <c r="I8" s="2">
        <v>34077574</v>
      </c>
      <c r="J8" s="2">
        <v>9229295</v>
      </c>
      <c r="K8" s="2">
        <v>24848279</v>
      </c>
      <c r="L8" s="2">
        <v>27737922.800000001</v>
      </c>
      <c r="M8" s="2">
        <v>7031787</v>
      </c>
      <c r="N8" s="92">
        <f t="shared" si="22"/>
        <v>7031787</v>
      </c>
      <c r="O8" s="92">
        <f t="shared" si="23"/>
        <v>0</v>
      </c>
      <c r="P8" s="2">
        <v>20706135.800000001</v>
      </c>
      <c r="Q8" s="92">
        <f t="shared" si="24"/>
        <v>20706135.800000001</v>
      </c>
      <c r="R8" s="92">
        <f t="shared" si="25"/>
        <v>0</v>
      </c>
      <c r="S8" s="15">
        <v>0.1</v>
      </c>
      <c r="T8" s="2">
        <v>703178.7</v>
      </c>
      <c r="U8" s="92">
        <f t="shared" si="26"/>
        <v>703178.70000000007</v>
      </c>
      <c r="V8" s="92">
        <f t="shared" si="27"/>
        <v>0</v>
      </c>
      <c r="W8" s="13">
        <v>0.1</v>
      </c>
      <c r="X8" s="93">
        <f t="shared" si="28"/>
        <v>0.1</v>
      </c>
      <c r="Y8" s="92">
        <f t="shared" si="29"/>
        <v>0</v>
      </c>
      <c r="Z8" s="92">
        <f t="shared" si="30"/>
        <v>2070613.58</v>
      </c>
      <c r="AA8" s="15">
        <v>0</v>
      </c>
      <c r="AB8" s="94">
        <f t="shared" si="31"/>
        <v>0</v>
      </c>
      <c r="AC8" s="92">
        <f t="shared" si="32"/>
        <v>0</v>
      </c>
      <c r="AD8" s="92">
        <f t="shared" si="33"/>
        <v>0</v>
      </c>
      <c r="AE8" s="2">
        <v>2070613.58</v>
      </c>
      <c r="AF8" s="92">
        <f t="shared" si="34"/>
        <v>2070613.58</v>
      </c>
      <c r="AG8" s="92">
        <f t="shared" si="35"/>
        <v>0</v>
      </c>
      <c r="AH8" s="2">
        <v>0</v>
      </c>
      <c r="AI8" s="2">
        <v>194855396.40000001</v>
      </c>
      <c r="AJ8" s="100">
        <f>SUMIF('AE (2)'!$AP$2:$AP$405,'SUP (2)'!E8,'AE (2)'!$L$2:$L$405)+SUMIF('SUP (2)'!$BH$2:$BH$43,'SUP (2)'!E8,'SUP (2)'!$L$2:$L$43)</f>
        <v>194855396.40000001</v>
      </c>
      <c r="AK8" s="100">
        <f t="shared" si="36"/>
        <v>0</v>
      </c>
      <c r="AL8" s="2">
        <v>19234057.399999999</v>
      </c>
      <c r="AM8" s="36">
        <f t="shared" si="37"/>
        <v>192340.57399999999</v>
      </c>
      <c r="AN8" s="2">
        <v>175621339</v>
      </c>
      <c r="AO8" s="36">
        <f t="shared" si="38"/>
        <v>5268640.17</v>
      </c>
      <c r="AP8" s="36">
        <f t="shared" si="39"/>
        <v>7024853.5600000005</v>
      </c>
      <c r="AQ8" s="2">
        <v>135334789000</v>
      </c>
      <c r="AR8" s="2">
        <v>8993104000</v>
      </c>
      <c r="AS8" s="2">
        <v>126341685000</v>
      </c>
      <c r="AT8" s="18">
        <v>5460980.7439999999</v>
      </c>
      <c r="AU8" s="36">
        <f t="shared" si="40"/>
        <v>5460980.7439999999</v>
      </c>
      <c r="AV8" s="36">
        <f t="shared" si="41"/>
        <v>0</v>
      </c>
      <c r="AW8" s="4">
        <v>8234773.0240000002</v>
      </c>
      <c r="AX8" s="4">
        <f t="shared" si="16"/>
        <v>222593319.20000002</v>
      </c>
      <c r="AY8" s="102">
        <f t="shared" si="42"/>
        <v>222593319.20000002</v>
      </c>
      <c r="AZ8" s="102">
        <f t="shared" si="43"/>
        <v>0</v>
      </c>
      <c r="BA8" s="4">
        <v>3000000</v>
      </c>
      <c r="BB8" s="103">
        <f t="shared" si="44"/>
        <v>3000000</v>
      </c>
      <c r="BC8" s="103">
        <f t="shared" si="45"/>
        <v>0</v>
      </c>
      <c r="BD8" s="4"/>
      <c r="BE8" s="4">
        <f t="shared" si="46"/>
        <v>11234773.024</v>
      </c>
      <c r="BF8" s="103">
        <f t="shared" si="47"/>
        <v>11234773.023999998</v>
      </c>
      <c r="BG8" s="103">
        <f t="shared" si="48"/>
        <v>0</v>
      </c>
      <c r="BH8" t="s">
        <v>14</v>
      </c>
      <c r="BI8" s="4"/>
      <c r="BJ8"/>
      <c r="BK8" s="4"/>
      <c r="BL8" s="4"/>
      <c r="BM8"/>
      <c r="BN8" s="4"/>
      <c r="BO8" s="4"/>
      <c r="BP8"/>
      <c r="BQ8" s="41"/>
      <c r="BR8" s="41"/>
      <c r="BT8" s="41"/>
      <c r="BV8" s="41"/>
      <c r="BX8" s="41"/>
      <c r="BZ8" s="41"/>
      <c r="CB8" s="41"/>
    </row>
    <row r="9" spans="1:122" s="35" customFormat="1" x14ac:dyDescent="0.25">
      <c r="A9" s="20">
        <v>202</v>
      </c>
      <c r="B9" t="s">
        <v>273</v>
      </c>
      <c r="C9" t="s">
        <v>2</v>
      </c>
      <c r="D9" t="s">
        <v>4</v>
      </c>
      <c r="E9" t="s">
        <v>6</v>
      </c>
      <c r="F9" s="2">
        <v>47875811500</v>
      </c>
      <c r="G9" s="2">
        <v>26426223500</v>
      </c>
      <c r="H9" s="2">
        <v>21449588000</v>
      </c>
      <c r="I9" s="2">
        <v>95344339</v>
      </c>
      <c r="J9" s="2">
        <v>51184273</v>
      </c>
      <c r="K9" s="2">
        <v>44160066</v>
      </c>
      <c r="L9" s="2">
        <v>76194014.400000006</v>
      </c>
      <c r="M9" s="2">
        <v>40613783.600000001</v>
      </c>
      <c r="N9" s="92">
        <f t="shared" si="22"/>
        <v>40613783.600000001</v>
      </c>
      <c r="O9" s="92">
        <f t="shared" si="23"/>
        <v>0</v>
      </c>
      <c r="P9" s="2">
        <v>35580230.799999997</v>
      </c>
      <c r="Q9" s="92">
        <f t="shared" si="24"/>
        <v>35580230.799999997</v>
      </c>
      <c r="R9" s="92">
        <f t="shared" si="25"/>
        <v>0</v>
      </c>
      <c r="S9" s="15">
        <v>0.1</v>
      </c>
      <c r="T9" s="2">
        <v>4061378.36</v>
      </c>
      <c r="U9" s="92">
        <f t="shared" si="26"/>
        <v>4061378.3600000003</v>
      </c>
      <c r="V9" s="92">
        <f t="shared" si="27"/>
        <v>0</v>
      </c>
      <c r="W9" s="13">
        <v>0.2</v>
      </c>
      <c r="X9" s="93">
        <f t="shared" si="28"/>
        <v>0.2</v>
      </c>
      <c r="Y9" s="92">
        <f t="shared" si="29"/>
        <v>0</v>
      </c>
      <c r="Z9" s="92">
        <f t="shared" si="30"/>
        <v>7116046.1600000001</v>
      </c>
      <c r="AA9" s="15">
        <v>0</v>
      </c>
      <c r="AB9" s="94">
        <f t="shared" si="31"/>
        <v>0</v>
      </c>
      <c r="AC9" s="92">
        <f t="shared" si="32"/>
        <v>0</v>
      </c>
      <c r="AD9" s="92">
        <f t="shared" si="33"/>
        <v>0</v>
      </c>
      <c r="AE9" s="2">
        <v>7116046.1600000001</v>
      </c>
      <c r="AF9" s="92">
        <f t="shared" si="34"/>
        <v>7116046.1600000001</v>
      </c>
      <c r="AG9" s="92">
        <f t="shared" si="35"/>
        <v>0</v>
      </c>
      <c r="AH9" s="2">
        <v>0</v>
      </c>
      <c r="AI9" s="2">
        <v>180385850.44</v>
      </c>
      <c r="AJ9" s="100">
        <f>SUMIF('AE (2)'!$AP$2:$AP$405,'SUP (2)'!E9,'AE (2)'!$L$2:$L$405)+SUMIF('SUP (2)'!$BH$2:$BH$43,'SUP (2)'!E9,'SUP (2)'!$L$2:$L$43)</f>
        <v>180385850.44</v>
      </c>
      <c r="AK9" s="100">
        <f t="shared" si="36"/>
        <v>0</v>
      </c>
      <c r="AL9" s="2">
        <v>49448858</v>
      </c>
      <c r="AM9" s="36">
        <f t="shared" si="37"/>
        <v>494488.58</v>
      </c>
      <c r="AN9" s="2">
        <v>130936992.44</v>
      </c>
      <c r="AO9" s="36">
        <f t="shared" si="38"/>
        <v>3928109.7731999997</v>
      </c>
      <c r="AP9" s="36">
        <f t="shared" si="39"/>
        <v>5237479.6975999996</v>
      </c>
      <c r="AQ9" s="2">
        <v>108365208900</v>
      </c>
      <c r="AR9" s="2">
        <v>25301875000</v>
      </c>
      <c r="AS9" s="2">
        <v>83063333900</v>
      </c>
      <c r="AT9" s="18">
        <v>4422598.3531999998</v>
      </c>
      <c r="AU9" s="36">
        <f t="shared" si="40"/>
        <v>4422598.3531999998</v>
      </c>
      <c r="AV9" s="36">
        <f t="shared" si="41"/>
        <v>0</v>
      </c>
      <c r="AW9" s="4">
        <v>15600022.873199999</v>
      </c>
      <c r="AX9" s="4">
        <f t="shared" si="16"/>
        <v>256579864.84</v>
      </c>
      <c r="AY9" s="102">
        <f t="shared" si="42"/>
        <v>256579864.84</v>
      </c>
      <c r="AZ9" s="102">
        <f t="shared" si="43"/>
        <v>0</v>
      </c>
      <c r="BA9" s="4">
        <v>4000000</v>
      </c>
      <c r="BB9" s="103">
        <f t="shared" si="44"/>
        <v>4000000</v>
      </c>
      <c r="BC9" s="103">
        <f t="shared" si="45"/>
        <v>0</v>
      </c>
      <c r="BD9" s="4"/>
      <c r="BE9" s="4">
        <f t="shared" si="46"/>
        <v>19600022.873199999</v>
      </c>
      <c r="BF9" s="103">
        <f t="shared" si="47"/>
        <v>19600022.873199999</v>
      </c>
      <c r="BG9" s="103">
        <f t="shared" si="48"/>
        <v>0</v>
      </c>
      <c r="BH9" t="s">
        <v>21</v>
      </c>
      <c r="BI9" s="37"/>
      <c r="BK9" s="37"/>
      <c r="BL9" s="37"/>
      <c r="BN9" s="37"/>
      <c r="BO9" s="37"/>
      <c r="BQ9" s="37"/>
      <c r="BR9" s="37"/>
      <c r="BT9" s="37"/>
      <c r="BV9" s="37"/>
      <c r="BX9" s="37"/>
      <c r="BZ9" s="37"/>
      <c r="CB9" s="37"/>
    </row>
    <row r="10" spans="1:122" x14ac:dyDescent="0.25">
      <c r="A10" s="20">
        <v>208</v>
      </c>
      <c r="B10" t="s">
        <v>273</v>
      </c>
      <c r="C10" t="s">
        <v>2</v>
      </c>
      <c r="D10" t="s">
        <v>8</v>
      </c>
      <c r="E10" t="s">
        <v>38</v>
      </c>
      <c r="F10" s="2">
        <v>11698890000</v>
      </c>
      <c r="G10" s="2">
        <v>697120000</v>
      </c>
      <c r="H10" s="2">
        <v>11001770000</v>
      </c>
      <c r="I10" s="2">
        <v>30681855</v>
      </c>
      <c r="J10" s="2">
        <v>1869920</v>
      </c>
      <c r="K10" s="2">
        <v>28811935</v>
      </c>
      <c r="L10" s="2">
        <v>26002299</v>
      </c>
      <c r="M10" s="2">
        <v>1591072</v>
      </c>
      <c r="N10" s="92">
        <f t="shared" si="22"/>
        <v>1591072</v>
      </c>
      <c r="O10" s="92">
        <f t="shared" si="23"/>
        <v>0</v>
      </c>
      <c r="P10" s="2">
        <v>24411227</v>
      </c>
      <c r="Q10" s="92">
        <f t="shared" si="24"/>
        <v>24411227</v>
      </c>
      <c r="R10" s="92">
        <f t="shared" si="25"/>
        <v>0</v>
      </c>
      <c r="S10" s="15">
        <v>0.1</v>
      </c>
      <c r="T10" s="2">
        <v>159107.20000000001</v>
      </c>
      <c r="U10" s="92">
        <f t="shared" si="26"/>
        <v>159107.20000000001</v>
      </c>
      <c r="V10" s="92">
        <f t="shared" si="27"/>
        <v>0</v>
      </c>
      <c r="W10" s="13">
        <v>0.1</v>
      </c>
      <c r="X10" s="93">
        <f t="shared" si="28"/>
        <v>0.1</v>
      </c>
      <c r="Y10" s="92">
        <f t="shared" si="29"/>
        <v>0</v>
      </c>
      <c r="Z10" s="92">
        <f t="shared" si="30"/>
        <v>2441122.7000000002</v>
      </c>
      <c r="AA10" s="15">
        <v>0</v>
      </c>
      <c r="AB10" s="94">
        <f t="shared" si="31"/>
        <v>0</v>
      </c>
      <c r="AC10" s="92">
        <f t="shared" si="32"/>
        <v>0</v>
      </c>
      <c r="AD10" s="92">
        <f t="shared" si="33"/>
        <v>0</v>
      </c>
      <c r="AE10" s="2">
        <v>2441122.7000000002</v>
      </c>
      <c r="AF10" s="92">
        <f t="shared" si="34"/>
        <v>2441122.7000000002</v>
      </c>
      <c r="AG10" s="92">
        <f t="shared" si="35"/>
        <v>0</v>
      </c>
      <c r="AH10" s="2">
        <v>0</v>
      </c>
      <c r="AI10" s="2">
        <v>231734477.16</v>
      </c>
      <c r="AJ10" s="100">
        <f>SUMIF('AE (2)'!$AP$2:$AP$405,'SUP (2)'!E10,'AE (2)'!$L$2:$L$405)+SUMIF('SUP (2)'!$BH$2:$BH$43,'SUP (2)'!E10,'SUP (2)'!$L$2:$L$43)</f>
        <v>231734477.15999997</v>
      </c>
      <c r="AK10" s="100">
        <f t="shared" si="36"/>
        <v>0</v>
      </c>
      <c r="AL10" s="2">
        <v>16692772.359999999</v>
      </c>
      <c r="AM10" s="36">
        <f t="shared" si="37"/>
        <v>166927.7236</v>
      </c>
      <c r="AN10" s="2">
        <v>215041704.80000001</v>
      </c>
      <c r="AO10" s="36">
        <f t="shared" si="38"/>
        <v>6451251.1440000003</v>
      </c>
      <c r="AP10" s="36">
        <f t="shared" si="39"/>
        <v>8601668.1919999998</v>
      </c>
      <c r="AQ10" s="2">
        <v>129737507100</v>
      </c>
      <c r="AR10" s="2">
        <v>6350584100</v>
      </c>
      <c r="AS10" s="2">
        <v>123386923000</v>
      </c>
      <c r="AT10" s="18">
        <v>8768595.9155999999</v>
      </c>
      <c r="AU10" s="36">
        <f t="shared" si="40"/>
        <v>8768595.9155999999</v>
      </c>
      <c r="AV10" s="36">
        <f t="shared" si="41"/>
        <v>0</v>
      </c>
      <c r="AW10" s="4">
        <v>11368825.8156</v>
      </c>
      <c r="AX10" s="4">
        <f t="shared" si="16"/>
        <v>257736776.16</v>
      </c>
      <c r="AY10" s="102">
        <f t="shared" si="42"/>
        <v>257736776.16</v>
      </c>
      <c r="AZ10" s="102">
        <f t="shared" si="43"/>
        <v>0</v>
      </c>
      <c r="BA10" s="4">
        <v>4000000</v>
      </c>
      <c r="BB10" s="103">
        <f t="shared" si="44"/>
        <v>4000000</v>
      </c>
      <c r="BC10" s="103">
        <f t="shared" si="45"/>
        <v>0</v>
      </c>
      <c r="BD10" s="4"/>
      <c r="BE10" s="4">
        <f t="shared" si="46"/>
        <v>15368825.8156</v>
      </c>
      <c r="BF10" s="103">
        <f t="shared" si="47"/>
        <v>15368825.8156</v>
      </c>
      <c r="BG10" s="103">
        <f t="shared" si="48"/>
        <v>0</v>
      </c>
      <c r="BH10" t="s">
        <v>14</v>
      </c>
      <c r="BI10" s="4"/>
      <c r="BK10" s="4"/>
      <c r="BL10" s="4"/>
      <c r="BN10" s="4"/>
      <c r="BO10" s="4"/>
      <c r="BQ10" s="4"/>
      <c r="BR10" s="4"/>
      <c r="BT10" s="4"/>
      <c r="BV10" s="4"/>
      <c r="BX10" s="4"/>
      <c r="BZ10" s="4"/>
      <c r="CB10" s="4"/>
      <c r="DP10"/>
      <c r="DQ10"/>
      <c r="DR10"/>
    </row>
    <row r="11" spans="1:122" x14ac:dyDescent="0.25">
      <c r="A11" s="20">
        <v>209</v>
      </c>
      <c r="B11" t="s">
        <v>273</v>
      </c>
      <c r="C11" t="s">
        <v>9</v>
      </c>
      <c r="D11" t="s">
        <v>15</v>
      </c>
      <c r="E11" t="s">
        <v>19</v>
      </c>
      <c r="F11" s="2">
        <v>14439302000</v>
      </c>
      <c r="G11" s="2">
        <v>0</v>
      </c>
      <c r="H11" s="2">
        <v>14439302000</v>
      </c>
      <c r="I11" s="2">
        <v>32117379</v>
      </c>
      <c r="J11" s="2">
        <v>0</v>
      </c>
      <c r="K11" s="2">
        <v>32117379</v>
      </c>
      <c r="L11" s="2">
        <v>26341658.199999999</v>
      </c>
      <c r="M11" s="2">
        <v>0</v>
      </c>
      <c r="N11" s="92">
        <f t="shared" si="22"/>
        <v>0</v>
      </c>
      <c r="O11" s="92">
        <f t="shared" si="23"/>
        <v>0</v>
      </c>
      <c r="P11" s="2">
        <v>26341658.199999999</v>
      </c>
      <c r="Q11" s="92">
        <f t="shared" si="24"/>
        <v>26341658.199999999</v>
      </c>
      <c r="R11" s="92">
        <f t="shared" si="25"/>
        <v>0</v>
      </c>
      <c r="S11" s="15">
        <v>0.1</v>
      </c>
      <c r="T11" s="2">
        <v>0</v>
      </c>
      <c r="U11" s="92">
        <f t="shared" si="26"/>
        <v>0</v>
      </c>
      <c r="V11" s="92">
        <f t="shared" si="27"/>
        <v>0</v>
      </c>
      <c r="W11" s="13">
        <v>0.1</v>
      </c>
      <c r="X11" s="93">
        <f t="shared" si="28"/>
        <v>0.1</v>
      </c>
      <c r="Y11" s="92">
        <f t="shared" si="29"/>
        <v>0</v>
      </c>
      <c r="Z11" s="92">
        <f t="shared" si="30"/>
        <v>2634165.8200000003</v>
      </c>
      <c r="AA11" s="15">
        <v>0</v>
      </c>
      <c r="AB11" s="94">
        <f t="shared" si="31"/>
        <v>0</v>
      </c>
      <c r="AC11" s="92">
        <f t="shared" si="32"/>
        <v>0</v>
      </c>
      <c r="AD11" s="92">
        <f t="shared" si="33"/>
        <v>0</v>
      </c>
      <c r="AE11" s="2">
        <v>2634165.8199999998</v>
      </c>
      <c r="AF11" s="92">
        <f t="shared" si="34"/>
        <v>2634165.8200000003</v>
      </c>
      <c r="AG11" s="92">
        <f t="shared" si="35"/>
        <v>0</v>
      </c>
      <c r="AH11" s="2">
        <v>0</v>
      </c>
      <c r="AI11" s="2">
        <v>110198190.36</v>
      </c>
      <c r="AJ11" s="100">
        <f>SUMIF('AE (2)'!$AP$2:$AP$405,'SUP (2)'!E11,'AE (2)'!$L$2:$L$405)+SUMIF('SUP (2)'!$BH$2:$BH$43,'SUP (2)'!E11,'SUP (2)'!$L$2:$L$43)</f>
        <v>110198190.35999998</v>
      </c>
      <c r="AK11" s="100">
        <f t="shared" si="36"/>
        <v>0</v>
      </c>
      <c r="AL11" s="2">
        <v>0</v>
      </c>
      <c r="AM11" s="36">
        <f t="shared" si="37"/>
        <v>0</v>
      </c>
      <c r="AN11" s="2">
        <v>110198190.36</v>
      </c>
      <c r="AO11" s="36">
        <f t="shared" si="38"/>
        <v>3305945.7108</v>
      </c>
      <c r="AP11" s="36">
        <f t="shared" si="39"/>
        <v>4407927.6144000003</v>
      </c>
      <c r="AQ11" s="2">
        <v>63306986600</v>
      </c>
      <c r="AR11" s="2">
        <v>0</v>
      </c>
      <c r="AS11" s="2">
        <v>63306986600</v>
      </c>
      <c r="AT11" s="18">
        <v>0</v>
      </c>
      <c r="AU11" s="36">
        <f t="shared" si="40"/>
        <v>0</v>
      </c>
      <c r="AV11" s="36">
        <f t="shared" si="41"/>
        <v>0</v>
      </c>
      <c r="AW11" s="4">
        <v>2634165.8199999998</v>
      </c>
      <c r="AX11" s="4">
        <f t="shared" si="16"/>
        <v>136539848.56</v>
      </c>
      <c r="AY11" s="102">
        <f t="shared" si="42"/>
        <v>136539848.56</v>
      </c>
      <c r="AZ11" s="102">
        <f t="shared" si="43"/>
        <v>0</v>
      </c>
      <c r="BA11" s="4">
        <v>0</v>
      </c>
      <c r="BB11" s="103">
        <f t="shared" si="44"/>
        <v>0</v>
      </c>
      <c r="BC11" s="103">
        <f t="shared" si="45"/>
        <v>0</v>
      </c>
      <c r="BD11" s="4"/>
      <c r="BE11" s="4">
        <f t="shared" si="46"/>
        <v>2634165.8199999998</v>
      </c>
      <c r="BF11" s="103">
        <f t="shared" si="47"/>
        <v>2634165.8199999998</v>
      </c>
      <c r="BG11" s="103">
        <f t="shared" si="48"/>
        <v>0</v>
      </c>
      <c r="BH11" t="s">
        <v>16</v>
      </c>
      <c r="BI11" s="4"/>
      <c r="BK11" s="4"/>
      <c r="BL11" s="4"/>
      <c r="BN11" s="4"/>
      <c r="BO11" s="4"/>
      <c r="BQ11" s="4"/>
      <c r="BR11" s="4"/>
      <c r="BT11" s="4"/>
      <c r="BV11" s="4"/>
      <c r="BX11" s="4"/>
      <c r="BZ11" s="4"/>
      <c r="CB11" s="4"/>
      <c r="DP11"/>
      <c r="DQ11"/>
      <c r="DR11"/>
    </row>
    <row r="12" spans="1:122" x14ac:dyDescent="0.25">
      <c r="A12" s="20">
        <v>216</v>
      </c>
      <c r="B12" t="s">
        <v>273</v>
      </c>
      <c r="C12" t="s">
        <v>9</v>
      </c>
      <c r="D12" t="s">
        <v>368</v>
      </c>
      <c r="E12" t="s">
        <v>39</v>
      </c>
      <c r="F12" s="2">
        <v>89336597000</v>
      </c>
      <c r="G12" s="2">
        <v>0</v>
      </c>
      <c r="H12" s="2">
        <v>89336597000</v>
      </c>
      <c r="I12" s="2">
        <v>157270094</v>
      </c>
      <c r="J12" s="2">
        <v>0</v>
      </c>
      <c r="K12" s="2">
        <v>157270094</v>
      </c>
      <c r="L12" s="2">
        <v>121535455.2</v>
      </c>
      <c r="M12" s="2">
        <v>0</v>
      </c>
      <c r="N12" s="92">
        <f t="shared" si="22"/>
        <v>0</v>
      </c>
      <c r="O12" s="92">
        <f t="shared" si="23"/>
        <v>0</v>
      </c>
      <c r="P12" s="2">
        <v>121535455.2</v>
      </c>
      <c r="Q12" s="92">
        <f t="shared" si="24"/>
        <v>121535455.2</v>
      </c>
      <c r="R12" s="92">
        <f t="shared" si="25"/>
        <v>0</v>
      </c>
      <c r="S12" s="15">
        <v>0.1</v>
      </c>
      <c r="T12" s="2">
        <v>0</v>
      </c>
      <c r="U12" s="92">
        <f t="shared" si="26"/>
        <v>0</v>
      </c>
      <c r="V12" s="92">
        <f t="shared" si="27"/>
        <v>0</v>
      </c>
      <c r="W12" s="13">
        <v>0.25</v>
      </c>
      <c r="X12" s="93">
        <f t="shared" si="28"/>
        <v>0.25</v>
      </c>
      <c r="Y12" s="92">
        <f t="shared" si="29"/>
        <v>0</v>
      </c>
      <c r="Z12" s="92">
        <f t="shared" si="30"/>
        <v>30383863.800000001</v>
      </c>
      <c r="AA12" s="15">
        <v>0</v>
      </c>
      <c r="AB12" s="94">
        <f t="shared" si="31"/>
        <v>0</v>
      </c>
      <c r="AC12" s="92">
        <f t="shared" si="32"/>
        <v>0</v>
      </c>
      <c r="AD12" s="92">
        <f t="shared" si="33"/>
        <v>0</v>
      </c>
      <c r="AE12" s="2">
        <v>30383863.800000001</v>
      </c>
      <c r="AF12" s="92">
        <f t="shared" si="34"/>
        <v>30383863.800000001</v>
      </c>
      <c r="AG12" s="92">
        <f t="shared" si="35"/>
        <v>0</v>
      </c>
      <c r="AH12" s="2">
        <v>0</v>
      </c>
      <c r="AI12" s="2">
        <v>305758550.80000001</v>
      </c>
      <c r="AJ12" s="100">
        <f>SUMIF('AE (2)'!$AP$2:$AP$405,'SUP (2)'!E12,'AE (2)'!$L$2:$L$405)+SUMIF('SUP (2)'!$BH$2:$BH$43,'SUP (2)'!E12,'SUP (2)'!$L$2:$L$43)</f>
        <v>305758550.80000001</v>
      </c>
      <c r="AK12" s="100">
        <f t="shared" si="36"/>
        <v>0</v>
      </c>
      <c r="AL12" s="2">
        <v>0</v>
      </c>
      <c r="AM12" s="36">
        <f t="shared" si="37"/>
        <v>0</v>
      </c>
      <c r="AN12" s="2">
        <v>305758550.80000001</v>
      </c>
      <c r="AO12" s="36">
        <f t="shared" si="38"/>
        <v>9172756.5240000002</v>
      </c>
      <c r="AP12" s="36">
        <f t="shared" si="39"/>
        <v>12230342.032000002</v>
      </c>
      <c r="AQ12" s="2">
        <v>216049183000</v>
      </c>
      <c r="AR12" s="2">
        <v>0</v>
      </c>
      <c r="AS12" s="2">
        <v>216049183000</v>
      </c>
      <c r="AT12" s="18">
        <v>12230342.032</v>
      </c>
      <c r="AU12" s="36">
        <f t="shared" si="40"/>
        <v>12230342.032000002</v>
      </c>
      <c r="AV12" s="36">
        <f t="shared" si="41"/>
        <v>0</v>
      </c>
      <c r="AW12" s="4">
        <v>42614205.832000002</v>
      </c>
      <c r="AX12" s="4">
        <f t="shared" si="16"/>
        <v>427294006</v>
      </c>
      <c r="AY12" s="102">
        <f t="shared" si="42"/>
        <v>427294006</v>
      </c>
      <c r="AZ12" s="102">
        <f t="shared" si="43"/>
        <v>0</v>
      </c>
      <c r="BA12" s="4">
        <v>6000000</v>
      </c>
      <c r="BB12" s="103">
        <f t="shared" si="44"/>
        <v>6000000</v>
      </c>
      <c r="BC12" s="103">
        <f t="shared" si="45"/>
        <v>0</v>
      </c>
      <c r="BD12" s="4"/>
      <c r="BE12" s="4">
        <f t="shared" si="46"/>
        <v>48614205.832000002</v>
      </c>
      <c r="BF12" s="103">
        <f t="shared" si="47"/>
        <v>48614205.832000002</v>
      </c>
      <c r="BG12" s="103">
        <f t="shared" si="48"/>
        <v>0</v>
      </c>
      <c r="BH12" t="s">
        <v>23</v>
      </c>
      <c r="BI12" s="4"/>
      <c r="BK12" s="4"/>
      <c r="BL12" s="4"/>
      <c r="BN12" s="4"/>
      <c r="BO12" s="4"/>
      <c r="BQ12" s="4"/>
      <c r="BR12" s="4"/>
      <c r="BT12" s="4"/>
      <c r="BV12" s="4"/>
      <c r="BX12" s="4"/>
      <c r="BZ12" s="4"/>
      <c r="CB12" s="4"/>
      <c r="DP12"/>
      <c r="DQ12"/>
      <c r="DR12"/>
    </row>
    <row r="13" spans="1:122" x14ac:dyDescent="0.25">
      <c r="A13" s="20">
        <v>229</v>
      </c>
      <c r="B13" t="s">
        <v>273</v>
      </c>
      <c r="C13" t="s">
        <v>2</v>
      </c>
      <c r="D13" t="s">
        <v>4</v>
      </c>
      <c r="E13" t="s">
        <v>41</v>
      </c>
      <c r="F13" s="2">
        <v>17671743600</v>
      </c>
      <c r="G13" s="2">
        <v>665415000</v>
      </c>
      <c r="H13" s="2">
        <v>17006328600</v>
      </c>
      <c r="I13" s="2">
        <v>39154555</v>
      </c>
      <c r="J13" s="2">
        <v>2170704</v>
      </c>
      <c r="K13" s="2">
        <v>36983851</v>
      </c>
      <c r="L13" s="2">
        <v>32085857.559999999</v>
      </c>
      <c r="M13" s="2">
        <v>1904538</v>
      </c>
      <c r="N13" s="92">
        <f t="shared" si="22"/>
        <v>1904538</v>
      </c>
      <c r="O13" s="92">
        <f t="shared" si="23"/>
        <v>0</v>
      </c>
      <c r="P13" s="2">
        <v>30181319.559999999</v>
      </c>
      <c r="Q13" s="92">
        <f t="shared" si="24"/>
        <v>30181319.559999999</v>
      </c>
      <c r="R13" s="92">
        <f t="shared" si="25"/>
        <v>0</v>
      </c>
      <c r="S13" s="15">
        <v>0.1</v>
      </c>
      <c r="T13" s="2">
        <v>190453.8</v>
      </c>
      <c r="U13" s="92">
        <f t="shared" si="26"/>
        <v>190453.80000000002</v>
      </c>
      <c r="V13" s="92">
        <f t="shared" si="27"/>
        <v>0</v>
      </c>
      <c r="W13" s="13">
        <v>0.15</v>
      </c>
      <c r="X13" s="93">
        <f t="shared" si="28"/>
        <v>0.15</v>
      </c>
      <c r="Y13" s="92">
        <f t="shared" si="29"/>
        <v>0</v>
      </c>
      <c r="Z13" s="92">
        <f t="shared" si="30"/>
        <v>4527197.9339999994</v>
      </c>
      <c r="AA13" s="15">
        <v>0</v>
      </c>
      <c r="AB13" s="94">
        <f t="shared" si="31"/>
        <v>0</v>
      </c>
      <c r="AC13" s="92">
        <f t="shared" si="32"/>
        <v>0</v>
      </c>
      <c r="AD13" s="92">
        <f t="shared" si="33"/>
        <v>0</v>
      </c>
      <c r="AE13" s="2">
        <v>4527197.9340000004</v>
      </c>
      <c r="AF13" s="92">
        <f t="shared" si="34"/>
        <v>4527197.9339999994</v>
      </c>
      <c r="AG13" s="92">
        <f t="shared" si="35"/>
        <v>0</v>
      </c>
      <c r="AH13" s="2">
        <v>0</v>
      </c>
      <c r="AI13" s="2">
        <v>190809043.96000001</v>
      </c>
      <c r="AJ13" s="100">
        <f>SUMIF('AE (2)'!$AP$2:$AP$405,'SUP (2)'!E13,'AE (2)'!$L$2:$L$405)+SUMIF('SUP (2)'!$BH$2:$BH$43,'SUP (2)'!E13,'SUP (2)'!$L$2:$L$43)</f>
        <v>190809043.96000001</v>
      </c>
      <c r="AK13" s="100">
        <f t="shared" si="36"/>
        <v>0</v>
      </c>
      <c r="AL13" s="2">
        <v>27761456.600000001</v>
      </c>
      <c r="AM13" s="36">
        <f t="shared" si="37"/>
        <v>277614.56599999999</v>
      </c>
      <c r="AN13" s="2">
        <v>163047587.36000001</v>
      </c>
      <c r="AO13" s="36">
        <f t="shared" si="38"/>
        <v>4891427.6208000006</v>
      </c>
      <c r="AP13" s="36">
        <f t="shared" si="39"/>
        <v>6521903.4944000011</v>
      </c>
      <c r="AQ13" s="2">
        <v>145842777600</v>
      </c>
      <c r="AR13" s="2">
        <v>11429416000</v>
      </c>
      <c r="AS13" s="2">
        <v>134413361600</v>
      </c>
      <c r="AT13" s="18">
        <v>5169042.1868000003</v>
      </c>
      <c r="AU13" s="36">
        <f t="shared" si="40"/>
        <v>5169042.1868000003</v>
      </c>
      <c r="AV13" s="36">
        <f t="shared" si="41"/>
        <v>0</v>
      </c>
      <c r="AW13" s="4">
        <v>9886693.9208000004</v>
      </c>
      <c r="AX13" s="4">
        <f t="shared" si="16"/>
        <v>222894901.52000001</v>
      </c>
      <c r="AY13" s="102">
        <f t="shared" si="42"/>
        <v>222894901.52000001</v>
      </c>
      <c r="AZ13" s="102">
        <f t="shared" si="43"/>
        <v>0</v>
      </c>
      <c r="BA13" s="4">
        <v>3000000</v>
      </c>
      <c r="BB13" s="103">
        <f t="shared" si="44"/>
        <v>3000000</v>
      </c>
      <c r="BC13" s="103">
        <f t="shared" si="45"/>
        <v>0</v>
      </c>
      <c r="BD13" s="4"/>
      <c r="BE13" s="4">
        <f t="shared" si="46"/>
        <v>12886693.9208</v>
      </c>
      <c r="BF13" s="103">
        <f t="shared" si="47"/>
        <v>12886693.9208</v>
      </c>
      <c r="BG13" s="103">
        <f t="shared" si="48"/>
        <v>0</v>
      </c>
      <c r="BH13" t="s">
        <v>21</v>
      </c>
      <c r="BI13" s="4"/>
      <c r="BK13" s="4"/>
      <c r="BL13" s="4"/>
      <c r="BN13" s="4"/>
      <c r="BO13" s="4"/>
      <c r="BQ13" s="4"/>
      <c r="BR13" s="4"/>
      <c r="BT13" s="4"/>
      <c r="BV13" s="4"/>
      <c r="BX13" s="4"/>
      <c r="BZ13" s="4"/>
      <c r="CB13" s="4"/>
      <c r="DP13"/>
      <c r="DQ13"/>
      <c r="DR13"/>
    </row>
    <row r="14" spans="1:122" x14ac:dyDescent="0.25">
      <c r="A14" s="20">
        <v>234</v>
      </c>
      <c r="B14" t="s">
        <v>273</v>
      </c>
      <c r="C14" t="s">
        <v>2</v>
      </c>
      <c r="D14" t="s">
        <v>8</v>
      </c>
      <c r="E14" t="s">
        <v>42</v>
      </c>
      <c r="F14" s="2">
        <v>2607229000</v>
      </c>
      <c r="G14" s="2">
        <v>943188000</v>
      </c>
      <c r="H14" s="2">
        <v>1664041000</v>
      </c>
      <c r="I14" s="2">
        <v>8372324</v>
      </c>
      <c r="J14" s="2">
        <v>3244362</v>
      </c>
      <c r="K14" s="2">
        <v>5127962</v>
      </c>
      <c r="L14" s="2">
        <v>7329432.4000000004</v>
      </c>
      <c r="M14" s="2">
        <v>2867086.8</v>
      </c>
      <c r="N14" s="92">
        <f t="shared" si="22"/>
        <v>2867086.8</v>
      </c>
      <c r="O14" s="92">
        <f t="shared" si="23"/>
        <v>0</v>
      </c>
      <c r="P14" s="2">
        <v>4462345.5999999996</v>
      </c>
      <c r="Q14" s="92">
        <f t="shared" si="24"/>
        <v>4462345.5999999996</v>
      </c>
      <c r="R14" s="92">
        <f t="shared" si="25"/>
        <v>0</v>
      </c>
      <c r="S14" s="15">
        <v>0</v>
      </c>
      <c r="T14" s="2">
        <v>0</v>
      </c>
      <c r="U14" s="92">
        <f t="shared" si="26"/>
        <v>0</v>
      </c>
      <c r="V14" s="92">
        <f t="shared" si="27"/>
        <v>0</v>
      </c>
      <c r="W14" s="13">
        <v>0</v>
      </c>
      <c r="X14" s="93">
        <f t="shared" si="28"/>
        <v>0</v>
      </c>
      <c r="Y14" s="92">
        <f t="shared" si="29"/>
        <v>0</v>
      </c>
      <c r="Z14" s="92">
        <f t="shared" si="30"/>
        <v>0</v>
      </c>
      <c r="AA14" s="15">
        <v>0</v>
      </c>
      <c r="AB14" s="94">
        <f t="shared" si="31"/>
        <v>0</v>
      </c>
      <c r="AC14" s="92">
        <f t="shared" si="32"/>
        <v>0</v>
      </c>
      <c r="AD14" s="92">
        <f t="shared" si="33"/>
        <v>0</v>
      </c>
      <c r="AE14" s="2">
        <v>0</v>
      </c>
      <c r="AF14" s="92">
        <f t="shared" si="34"/>
        <v>0</v>
      </c>
      <c r="AG14" s="92">
        <f t="shared" si="35"/>
        <v>0</v>
      </c>
      <c r="AH14" s="2">
        <v>0</v>
      </c>
      <c r="AI14" s="2">
        <v>306473493.39999998</v>
      </c>
      <c r="AJ14" s="100">
        <f>SUMIF('AE (2)'!$AP$2:$AP$405,'SUP (2)'!E14,'AE (2)'!$L$2:$L$405)+SUMIF('SUP (2)'!$BH$2:$BH$43,'SUP (2)'!E14,'SUP (2)'!$L$2:$L$43)</f>
        <v>306473493.39999992</v>
      </c>
      <c r="AK14" s="100">
        <f t="shared" si="36"/>
        <v>0</v>
      </c>
      <c r="AL14" s="2">
        <v>15806625.6</v>
      </c>
      <c r="AM14" s="36">
        <f t="shared" si="37"/>
        <v>158066.25599999999</v>
      </c>
      <c r="AN14" s="2">
        <v>290666867.80000001</v>
      </c>
      <c r="AO14" s="36">
        <f t="shared" si="38"/>
        <v>8720006.034</v>
      </c>
      <c r="AP14" s="36">
        <f t="shared" si="39"/>
        <v>11626674.712000001</v>
      </c>
      <c r="AQ14" s="2">
        <v>211206669000</v>
      </c>
      <c r="AR14" s="2">
        <v>8176061000</v>
      </c>
      <c r="AS14" s="2">
        <v>203030608000</v>
      </c>
      <c r="AT14" s="18">
        <v>11784740.968</v>
      </c>
      <c r="AU14" s="36">
        <f t="shared" si="40"/>
        <v>11784740.968</v>
      </c>
      <c r="AV14" s="36">
        <f t="shared" si="41"/>
        <v>0</v>
      </c>
      <c r="AW14" s="4">
        <v>11784740.968</v>
      </c>
      <c r="AX14" s="4">
        <f t="shared" si="16"/>
        <v>313802925.79999995</v>
      </c>
      <c r="AY14" s="102">
        <f t="shared" si="42"/>
        <v>313802925.80000001</v>
      </c>
      <c r="AZ14" s="102">
        <f t="shared" si="43"/>
        <v>0</v>
      </c>
      <c r="BA14" s="4">
        <v>6000000</v>
      </c>
      <c r="BB14" s="103">
        <f t="shared" si="44"/>
        <v>6000000</v>
      </c>
      <c r="BC14" s="103">
        <f t="shared" si="45"/>
        <v>0</v>
      </c>
      <c r="BD14" s="4"/>
      <c r="BE14" s="4">
        <f t="shared" si="46"/>
        <v>17784740.968000002</v>
      </c>
      <c r="BF14" s="103">
        <f t="shared" si="47"/>
        <v>17784740.968000002</v>
      </c>
      <c r="BG14" s="103">
        <f t="shared" si="48"/>
        <v>0</v>
      </c>
      <c r="BH14" t="s">
        <v>14</v>
      </c>
      <c r="BI14" s="4"/>
      <c r="BK14" s="4"/>
      <c r="BL14" s="4"/>
      <c r="BN14" s="4"/>
      <c r="BO14" s="4"/>
      <c r="BQ14" s="4"/>
      <c r="BR14" s="4"/>
      <c r="BT14" s="4"/>
      <c r="BV14" s="4"/>
      <c r="BX14" s="4"/>
      <c r="BZ14" s="4"/>
      <c r="CB14" s="4"/>
      <c r="DP14"/>
      <c r="DQ14"/>
      <c r="DR14"/>
    </row>
    <row r="15" spans="1:122" x14ac:dyDescent="0.25">
      <c r="A15" s="20">
        <v>277</v>
      </c>
      <c r="B15" t="s">
        <v>273</v>
      </c>
      <c r="C15" t="s">
        <v>2</v>
      </c>
      <c r="D15" t="s">
        <v>283</v>
      </c>
      <c r="E15" t="s">
        <v>43</v>
      </c>
      <c r="F15" s="2">
        <v>10668929000</v>
      </c>
      <c r="G15" s="2">
        <v>5064504000</v>
      </c>
      <c r="H15" s="2">
        <v>5604425000</v>
      </c>
      <c r="I15" s="2">
        <v>24455794</v>
      </c>
      <c r="J15" s="2">
        <v>11061247</v>
      </c>
      <c r="K15" s="2">
        <v>13394547</v>
      </c>
      <c r="L15" s="2">
        <v>20188222.399999999</v>
      </c>
      <c r="M15" s="2">
        <v>9035445.4000000004</v>
      </c>
      <c r="N15" s="92">
        <f t="shared" si="22"/>
        <v>9035445.4000000004</v>
      </c>
      <c r="O15" s="92">
        <f t="shared" si="23"/>
        <v>0</v>
      </c>
      <c r="P15" s="2">
        <v>11152777</v>
      </c>
      <c r="Q15" s="92">
        <f t="shared" si="24"/>
        <v>11152777</v>
      </c>
      <c r="R15" s="92">
        <f t="shared" si="25"/>
        <v>0</v>
      </c>
      <c r="S15" s="15">
        <v>0.1</v>
      </c>
      <c r="T15" s="2">
        <v>903544.54</v>
      </c>
      <c r="U15" s="92">
        <f t="shared" si="26"/>
        <v>903544.54</v>
      </c>
      <c r="V15" s="92">
        <f t="shared" si="27"/>
        <v>0</v>
      </c>
      <c r="W15" s="13">
        <v>0.1</v>
      </c>
      <c r="X15" s="93">
        <f t="shared" si="28"/>
        <v>0.1</v>
      </c>
      <c r="Y15" s="92">
        <f t="shared" si="29"/>
        <v>0</v>
      </c>
      <c r="Z15" s="92">
        <f t="shared" si="30"/>
        <v>1115277.7</v>
      </c>
      <c r="AA15" s="15">
        <v>0</v>
      </c>
      <c r="AB15" s="94">
        <f t="shared" si="31"/>
        <v>0</v>
      </c>
      <c r="AC15" s="92">
        <f t="shared" si="32"/>
        <v>0</v>
      </c>
      <c r="AD15" s="92">
        <f t="shared" si="33"/>
        <v>0</v>
      </c>
      <c r="AE15" s="2">
        <v>1115277.7</v>
      </c>
      <c r="AF15" s="92">
        <f t="shared" si="34"/>
        <v>1115277.7</v>
      </c>
      <c r="AG15" s="92">
        <f t="shared" si="35"/>
        <v>0</v>
      </c>
      <c r="AH15" s="2">
        <v>0</v>
      </c>
      <c r="AI15" s="2">
        <v>167206778.72</v>
      </c>
      <c r="AJ15" s="100">
        <f>SUMIF('AE (2)'!$AP$2:$AP$405,'SUP (2)'!E15,'AE (2)'!$L$2:$L$405)+SUMIF('SUP (2)'!$BH$2:$BH$43,'SUP (2)'!E15,'SUP (2)'!$L$2:$L$43)</f>
        <v>167206778.72</v>
      </c>
      <c r="AK15" s="100">
        <f t="shared" si="36"/>
        <v>0</v>
      </c>
      <c r="AL15" s="2">
        <v>40340812.600000001</v>
      </c>
      <c r="AM15" s="36">
        <f t="shared" si="37"/>
        <v>403408.12600000005</v>
      </c>
      <c r="AN15" s="2">
        <v>126865966.12</v>
      </c>
      <c r="AO15" s="36">
        <f t="shared" si="38"/>
        <v>3805978.9835999999</v>
      </c>
      <c r="AP15" s="36">
        <f t="shared" si="39"/>
        <v>5074638.6447999999</v>
      </c>
      <c r="AQ15" s="2">
        <v>102079648200</v>
      </c>
      <c r="AR15" s="2">
        <v>27163931000</v>
      </c>
      <c r="AS15" s="2">
        <v>74915717200</v>
      </c>
      <c r="AT15" s="18">
        <v>4209387.1096000001</v>
      </c>
      <c r="AU15" s="36">
        <f t="shared" si="40"/>
        <v>4209387.1096000001</v>
      </c>
      <c r="AV15" s="36">
        <f t="shared" si="41"/>
        <v>0</v>
      </c>
      <c r="AW15" s="4">
        <v>6228209.3496000003</v>
      </c>
      <c r="AX15" s="4">
        <f t="shared" si="16"/>
        <v>187395001.12</v>
      </c>
      <c r="AY15" s="102">
        <f t="shared" si="42"/>
        <v>187395001.12</v>
      </c>
      <c r="AZ15" s="102">
        <f t="shared" si="43"/>
        <v>0</v>
      </c>
      <c r="BA15" s="4">
        <v>3000000</v>
      </c>
      <c r="BB15" s="103">
        <f t="shared" si="44"/>
        <v>3000000</v>
      </c>
      <c r="BC15" s="103">
        <f t="shared" si="45"/>
        <v>0</v>
      </c>
      <c r="BD15" s="4"/>
      <c r="BE15" s="4">
        <f t="shared" si="46"/>
        <v>9228209.3496000003</v>
      </c>
      <c r="BF15" s="103">
        <f t="shared" si="47"/>
        <v>9228209.3496000003</v>
      </c>
      <c r="BG15" s="103">
        <f t="shared" si="48"/>
        <v>0</v>
      </c>
      <c r="BH15" t="s">
        <v>3</v>
      </c>
      <c r="BI15" s="4"/>
      <c r="BK15" s="4"/>
      <c r="BL15" s="4"/>
      <c r="BN15" s="4"/>
      <c r="BO15" s="4"/>
      <c r="BQ15" s="4"/>
      <c r="BR15" s="4"/>
      <c r="BT15" s="4"/>
      <c r="BV15" s="4"/>
      <c r="BX15" s="4"/>
      <c r="BZ15" s="4"/>
      <c r="CB15" s="4"/>
      <c r="DP15"/>
      <c r="DQ15"/>
      <c r="DR15"/>
    </row>
    <row r="16" spans="1:122" x14ac:dyDescent="0.25">
      <c r="A16" s="20">
        <v>287</v>
      </c>
      <c r="B16" t="s">
        <v>273</v>
      </c>
      <c r="C16" t="s">
        <v>2</v>
      </c>
      <c r="D16" t="s">
        <v>8</v>
      </c>
      <c r="E16" t="s">
        <v>46</v>
      </c>
      <c r="F16" s="2">
        <v>13948571000</v>
      </c>
      <c r="G16" s="2">
        <v>10906230000</v>
      </c>
      <c r="H16" s="2">
        <v>3042341000</v>
      </c>
      <c r="I16" s="2">
        <v>30626268</v>
      </c>
      <c r="J16" s="2">
        <v>22798009</v>
      </c>
      <c r="K16" s="2">
        <v>7828259</v>
      </c>
      <c r="L16" s="2">
        <v>25046839.600000001</v>
      </c>
      <c r="M16" s="2">
        <v>18435517</v>
      </c>
      <c r="N16" s="92">
        <f t="shared" si="22"/>
        <v>18435517</v>
      </c>
      <c r="O16" s="92">
        <f t="shared" si="23"/>
        <v>0</v>
      </c>
      <c r="P16" s="2">
        <v>6611322.5999999996</v>
      </c>
      <c r="Q16" s="92">
        <f t="shared" si="24"/>
        <v>6611322.5999999996</v>
      </c>
      <c r="R16" s="92">
        <f t="shared" si="25"/>
        <v>0</v>
      </c>
      <c r="S16" s="15">
        <v>0.1</v>
      </c>
      <c r="T16" s="2">
        <v>1843551.7</v>
      </c>
      <c r="U16" s="92">
        <f t="shared" si="26"/>
        <v>1843551.7000000002</v>
      </c>
      <c r="V16" s="92">
        <f t="shared" si="27"/>
        <v>0</v>
      </c>
      <c r="W16" s="13">
        <v>0.1</v>
      </c>
      <c r="X16" s="93">
        <f t="shared" si="28"/>
        <v>0.1</v>
      </c>
      <c r="Y16" s="92">
        <f t="shared" si="29"/>
        <v>0</v>
      </c>
      <c r="Z16" s="92">
        <f t="shared" si="30"/>
        <v>661132.26</v>
      </c>
      <c r="AA16" s="15">
        <v>0</v>
      </c>
      <c r="AB16" s="94">
        <f t="shared" si="31"/>
        <v>0</v>
      </c>
      <c r="AC16" s="92">
        <f t="shared" si="32"/>
        <v>0</v>
      </c>
      <c r="AD16" s="92">
        <f t="shared" si="33"/>
        <v>0</v>
      </c>
      <c r="AE16" s="2">
        <v>661132.26</v>
      </c>
      <c r="AF16" s="92">
        <f t="shared" si="34"/>
        <v>661132.26</v>
      </c>
      <c r="AG16" s="92">
        <f t="shared" si="35"/>
        <v>0</v>
      </c>
      <c r="AH16" s="2">
        <v>0</v>
      </c>
      <c r="AI16" s="2">
        <v>123649090.2</v>
      </c>
      <c r="AJ16" s="100">
        <f>SUMIF('AE (2)'!$AP$2:$AP$405,'SUP (2)'!E16,'AE (2)'!$L$2:$L$405)+SUMIF('SUP (2)'!$BH$2:$BH$43,'SUP (2)'!E16,'SUP (2)'!$L$2:$L$43)</f>
        <v>123649090.2</v>
      </c>
      <c r="AK16" s="100">
        <f t="shared" si="36"/>
        <v>0</v>
      </c>
      <c r="AL16" s="2">
        <v>5516350</v>
      </c>
      <c r="AM16" s="36">
        <f t="shared" si="37"/>
        <v>55163.5</v>
      </c>
      <c r="AN16" s="2">
        <v>118132740.2</v>
      </c>
      <c r="AO16" s="36">
        <f t="shared" si="38"/>
        <v>3543982.2059999998</v>
      </c>
      <c r="AP16" s="36">
        <f t="shared" si="39"/>
        <v>4725309.608</v>
      </c>
      <c r="AQ16" s="2">
        <v>71774627000</v>
      </c>
      <c r="AR16" s="2">
        <v>1888840000</v>
      </c>
      <c r="AS16" s="2">
        <v>69885787000</v>
      </c>
      <c r="AT16" s="18">
        <v>0</v>
      </c>
      <c r="AU16" s="36">
        <f t="shared" si="40"/>
        <v>0</v>
      </c>
      <c r="AV16" s="36">
        <f t="shared" si="41"/>
        <v>0</v>
      </c>
      <c r="AW16" s="4">
        <v>2504683.96</v>
      </c>
      <c r="AX16" s="4">
        <f t="shared" si="16"/>
        <v>148695929.80000001</v>
      </c>
      <c r="AY16" s="102">
        <f t="shared" si="42"/>
        <v>148695929.80000001</v>
      </c>
      <c r="AZ16" s="102">
        <f t="shared" si="43"/>
        <v>0</v>
      </c>
      <c r="BA16" s="4">
        <v>0</v>
      </c>
      <c r="BB16" s="103">
        <f t="shared" si="44"/>
        <v>0</v>
      </c>
      <c r="BC16" s="103">
        <f t="shared" si="45"/>
        <v>0</v>
      </c>
      <c r="BD16" s="4"/>
      <c r="BE16" s="4">
        <f t="shared" si="46"/>
        <v>2504683.96</v>
      </c>
      <c r="BF16" s="103">
        <f t="shared" si="47"/>
        <v>2504683.96</v>
      </c>
      <c r="BG16" s="103">
        <f t="shared" si="48"/>
        <v>0</v>
      </c>
      <c r="BH16" t="s">
        <v>14</v>
      </c>
      <c r="BI16" s="4"/>
      <c r="BK16" s="4"/>
      <c r="BL16" s="4"/>
      <c r="BN16" s="4"/>
      <c r="BO16" s="4"/>
      <c r="BQ16" s="4"/>
      <c r="BR16" s="4"/>
      <c r="BT16" s="4"/>
      <c r="BV16" s="4"/>
      <c r="BX16" s="4"/>
      <c r="BZ16" s="4"/>
      <c r="CB16" s="4"/>
      <c r="DP16"/>
      <c r="DQ16"/>
      <c r="DR16"/>
    </row>
    <row r="17" spans="1:122" x14ac:dyDescent="0.25">
      <c r="A17" s="20">
        <v>294</v>
      </c>
      <c r="B17" t="s">
        <v>273</v>
      </c>
      <c r="C17" t="s">
        <v>2</v>
      </c>
      <c r="D17" t="s">
        <v>4</v>
      </c>
      <c r="E17" t="s">
        <v>48</v>
      </c>
      <c r="F17" s="2">
        <v>42883919000</v>
      </c>
      <c r="G17" s="2">
        <v>335660000</v>
      </c>
      <c r="H17" s="2">
        <v>42548259000</v>
      </c>
      <c r="I17" s="2">
        <v>97017208</v>
      </c>
      <c r="J17" s="2">
        <v>1117061</v>
      </c>
      <c r="K17" s="2">
        <v>95900147</v>
      </c>
      <c r="L17" s="2">
        <v>79863640.400000006</v>
      </c>
      <c r="M17" s="2">
        <v>982797</v>
      </c>
      <c r="N17" s="92">
        <f t="shared" si="22"/>
        <v>982797</v>
      </c>
      <c r="O17" s="92">
        <f t="shared" si="23"/>
        <v>0</v>
      </c>
      <c r="P17" s="2">
        <v>78880843.400000006</v>
      </c>
      <c r="Q17" s="92">
        <f t="shared" si="24"/>
        <v>78880843.400000006</v>
      </c>
      <c r="R17" s="92">
        <f t="shared" si="25"/>
        <v>0</v>
      </c>
      <c r="S17" s="15">
        <v>0.1</v>
      </c>
      <c r="T17" s="2">
        <v>98279.7</v>
      </c>
      <c r="U17" s="92">
        <f t="shared" si="26"/>
        <v>98279.700000000012</v>
      </c>
      <c r="V17" s="92">
        <f t="shared" si="27"/>
        <v>0</v>
      </c>
      <c r="W17" s="13">
        <v>0.2</v>
      </c>
      <c r="X17" s="93">
        <f t="shared" si="28"/>
        <v>0.2</v>
      </c>
      <c r="Y17" s="92">
        <f t="shared" si="29"/>
        <v>0</v>
      </c>
      <c r="Z17" s="92">
        <f t="shared" si="30"/>
        <v>15776168.680000002</v>
      </c>
      <c r="AA17" s="15">
        <v>0</v>
      </c>
      <c r="AB17" s="94">
        <f t="shared" si="31"/>
        <v>0</v>
      </c>
      <c r="AC17" s="92">
        <f t="shared" si="32"/>
        <v>0</v>
      </c>
      <c r="AD17" s="92">
        <f t="shared" si="33"/>
        <v>0</v>
      </c>
      <c r="AE17" s="2">
        <v>15776168.68</v>
      </c>
      <c r="AF17" s="92">
        <f t="shared" si="34"/>
        <v>15776168.680000002</v>
      </c>
      <c r="AG17" s="92">
        <f t="shared" si="35"/>
        <v>0</v>
      </c>
      <c r="AH17" s="2">
        <v>0</v>
      </c>
      <c r="AI17" s="2">
        <v>83509057.400000006</v>
      </c>
      <c r="AJ17" s="100">
        <f>SUMIF('AE (2)'!$AP$2:$AP$405,'SUP (2)'!E17,'AE (2)'!$L$2:$L$405)+SUMIF('SUP (2)'!$BH$2:$BH$43,'SUP (2)'!E17,'SUP (2)'!$L$2:$L$43)</f>
        <v>83509057.400000006</v>
      </c>
      <c r="AK17" s="100">
        <f t="shared" si="36"/>
        <v>0</v>
      </c>
      <c r="AL17" s="2">
        <v>11785232.4</v>
      </c>
      <c r="AM17" s="36">
        <f t="shared" si="37"/>
        <v>117852.32400000001</v>
      </c>
      <c r="AN17" s="2">
        <v>71723825</v>
      </c>
      <c r="AO17" s="36">
        <f t="shared" si="38"/>
        <v>2151714.75</v>
      </c>
      <c r="AP17" s="36">
        <f t="shared" si="39"/>
        <v>2868953</v>
      </c>
      <c r="AQ17" s="2">
        <v>36504164000</v>
      </c>
      <c r="AR17" s="2">
        <v>4818904000</v>
      </c>
      <c r="AS17" s="2">
        <v>31685260000</v>
      </c>
      <c r="AT17" s="18">
        <v>0</v>
      </c>
      <c r="AU17" s="36">
        <f t="shared" si="40"/>
        <v>0</v>
      </c>
      <c r="AV17" s="36">
        <f t="shared" si="41"/>
        <v>0</v>
      </c>
      <c r="AW17" s="4">
        <v>15874448.380000001</v>
      </c>
      <c r="AX17" s="4">
        <f t="shared" si="16"/>
        <v>163372697.80000001</v>
      </c>
      <c r="AY17" s="102">
        <f t="shared" si="42"/>
        <v>163372697.80000001</v>
      </c>
      <c r="AZ17" s="102">
        <f t="shared" si="43"/>
        <v>0</v>
      </c>
      <c r="BA17" s="4">
        <v>2000000</v>
      </c>
      <c r="BB17" s="103">
        <f t="shared" si="44"/>
        <v>2000000</v>
      </c>
      <c r="BC17" s="103">
        <f t="shared" si="45"/>
        <v>0</v>
      </c>
      <c r="BD17" s="4"/>
      <c r="BE17" s="4">
        <f t="shared" si="46"/>
        <v>17874448.380000003</v>
      </c>
      <c r="BF17" s="103">
        <f t="shared" si="47"/>
        <v>17874448.379999999</v>
      </c>
      <c r="BG17" s="103">
        <f t="shared" si="48"/>
        <v>0</v>
      </c>
      <c r="BH17" t="s">
        <v>21</v>
      </c>
      <c r="BI17" s="4"/>
      <c r="BK17" s="4"/>
      <c r="BL17" s="4"/>
      <c r="BN17" s="4"/>
      <c r="BO17" s="4"/>
      <c r="BQ17" s="4"/>
      <c r="BR17" s="4"/>
      <c r="BT17" s="4"/>
      <c r="BV17" s="4"/>
      <c r="BX17" s="4"/>
      <c r="BZ17" s="4"/>
      <c r="CB17" s="4"/>
      <c r="DP17"/>
      <c r="DQ17"/>
      <c r="DR17"/>
    </row>
    <row r="18" spans="1:122" x14ac:dyDescent="0.25">
      <c r="A18" s="20">
        <v>305</v>
      </c>
      <c r="B18" t="s">
        <v>273</v>
      </c>
      <c r="C18" t="s">
        <v>2</v>
      </c>
      <c r="D18" t="s">
        <v>8</v>
      </c>
      <c r="E18" t="s">
        <v>50</v>
      </c>
      <c r="F18" s="2">
        <v>7196005000</v>
      </c>
      <c r="G18" s="2">
        <v>3073708000</v>
      </c>
      <c r="H18" s="2">
        <v>4122297000</v>
      </c>
      <c r="I18" s="2">
        <v>19029578</v>
      </c>
      <c r="J18" s="2">
        <v>9241947</v>
      </c>
      <c r="K18" s="2">
        <v>9787631</v>
      </c>
      <c r="L18" s="2">
        <v>16151176</v>
      </c>
      <c r="M18" s="2">
        <v>8012463.7999999998</v>
      </c>
      <c r="N18" s="92">
        <f t="shared" si="22"/>
        <v>8012463.7999999998</v>
      </c>
      <c r="O18" s="92">
        <f t="shared" si="23"/>
        <v>0</v>
      </c>
      <c r="P18" s="2">
        <v>8138712.2000000002</v>
      </c>
      <c r="Q18" s="92">
        <f t="shared" si="24"/>
        <v>8138712.2000000002</v>
      </c>
      <c r="R18" s="92">
        <f t="shared" si="25"/>
        <v>0</v>
      </c>
      <c r="S18" s="15">
        <v>0.1</v>
      </c>
      <c r="T18" s="2">
        <v>801246.38</v>
      </c>
      <c r="U18" s="92">
        <f t="shared" si="26"/>
        <v>801246.38</v>
      </c>
      <c r="V18" s="92">
        <f t="shared" si="27"/>
        <v>0</v>
      </c>
      <c r="W18" s="13">
        <v>0.1</v>
      </c>
      <c r="X18" s="93">
        <f t="shared" si="28"/>
        <v>0.1</v>
      </c>
      <c r="Y18" s="92">
        <f t="shared" si="29"/>
        <v>0</v>
      </c>
      <c r="Z18" s="92">
        <f t="shared" si="30"/>
        <v>813871.22000000009</v>
      </c>
      <c r="AA18" s="15">
        <v>0</v>
      </c>
      <c r="AB18" s="94">
        <f t="shared" si="31"/>
        <v>0</v>
      </c>
      <c r="AC18" s="92">
        <f t="shared" si="32"/>
        <v>0</v>
      </c>
      <c r="AD18" s="92">
        <f t="shared" si="33"/>
        <v>0</v>
      </c>
      <c r="AE18" s="2">
        <v>813871.22</v>
      </c>
      <c r="AF18" s="92">
        <f t="shared" si="34"/>
        <v>813871.22000000009</v>
      </c>
      <c r="AG18" s="92">
        <f t="shared" si="35"/>
        <v>0</v>
      </c>
      <c r="AH18" s="2">
        <v>0</v>
      </c>
      <c r="AI18" s="2">
        <v>248616542.19999999</v>
      </c>
      <c r="AJ18" s="100">
        <f>SUMIF('AE (2)'!$AP$2:$AP$405,'SUP (2)'!E18,'AE (2)'!$L$2:$L$405)+SUMIF('SUP (2)'!$BH$2:$BH$43,'SUP (2)'!E18,'SUP (2)'!$L$2:$L$43)</f>
        <v>248616542.20000002</v>
      </c>
      <c r="AK18" s="100">
        <f t="shared" si="36"/>
        <v>0</v>
      </c>
      <c r="AL18" s="2">
        <v>36691480.399999999</v>
      </c>
      <c r="AM18" s="36">
        <f t="shared" si="37"/>
        <v>366914.804</v>
      </c>
      <c r="AN18" s="2">
        <v>211925061.80000001</v>
      </c>
      <c r="AO18" s="36">
        <f t="shared" si="38"/>
        <v>6357751.8540000003</v>
      </c>
      <c r="AP18" s="36">
        <f t="shared" si="39"/>
        <v>8477002.472000001</v>
      </c>
      <c r="AQ18" s="2">
        <v>131168657000</v>
      </c>
      <c r="AR18" s="2">
        <v>17654904000</v>
      </c>
      <c r="AS18" s="2">
        <v>113513753000</v>
      </c>
      <c r="AT18" s="18">
        <v>8843917.2760000005</v>
      </c>
      <c r="AU18" s="36">
        <f t="shared" si="40"/>
        <v>8843917.2760000005</v>
      </c>
      <c r="AV18" s="36">
        <f t="shared" si="41"/>
        <v>0</v>
      </c>
      <c r="AW18" s="4">
        <v>10459034.876</v>
      </c>
      <c r="AX18" s="4">
        <f t="shared" si="16"/>
        <v>264767718.19999999</v>
      </c>
      <c r="AY18" s="102">
        <f t="shared" si="42"/>
        <v>264767718.19999999</v>
      </c>
      <c r="AZ18" s="102">
        <f t="shared" si="43"/>
        <v>0</v>
      </c>
      <c r="BA18" s="4">
        <v>4000000</v>
      </c>
      <c r="BB18" s="103">
        <f t="shared" si="44"/>
        <v>4000000</v>
      </c>
      <c r="BC18" s="103">
        <f t="shared" si="45"/>
        <v>0</v>
      </c>
      <c r="BD18" s="4"/>
      <c r="BE18" s="4">
        <f t="shared" si="46"/>
        <v>14459034.876</v>
      </c>
      <c r="BF18" s="103">
        <f t="shared" si="47"/>
        <v>14459034.876000002</v>
      </c>
      <c r="BG18" s="103">
        <f t="shared" si="48"/>
        <v>0</v>
      </c>
      <c r="BH18" t="s">
        <v>14</v>
      </c>
      <c r="BI18" s="4"/>
      <c r="BK18" s="4"/>
      <c r="BL18" s="4"/>
      <c r="BN18" s="4"/>
      <c r="BO18" s="4"/>
      <c r="BQ18" s="4"/>
      <c r="BR18" s="4"/>
      <c r="BT18" s="4"/>
      <c r="BV18" s="4"/>
      <c r="BX18" s="4"/>
      <c r="BZ18" s="4"/>
      <c r="CB18" s="4"/>
      <c r="DP18"/>
      <c r="DQ18"/>
      <c r="DR18"/>
    </row>
    <row r="19" spans="1:122" x14ac:dyDescent="0.25">
      <c r="A19" s="20">
        <v>380</v>
      </c>
      <c r="B19" t="s">
        <v>273</v>
      </c>
      <c r="C19" t="s">
        <v>9</v>
      </c>
      <c r="D19" t="s">
        <v>367</v>
      </c>
      <c r="E19" t="s">
        <v>62</v>
      </c>
      <c r="F19" s="2">
        <v>184278000</v>
      </c>
      <c r="G19" s="2">
        <v>0</v>
      </c>
      <c r="H19" s="2">
        <v>184278000</v>
      </c>
      <c r="I19" s="2">
        <v>554179</v>
      </c>
      <c r="J19" s="2">
        <v>0</v>
      </c>
      <c r="K19" s="2">
        <v>554179</v>
      </c>
      <c r="L19" s="2">
        <v>480467.8</v>
      </c>
      <c r="M19" s="2">
        <v>0</v>
      </c>
      <c r="N19" s="92">
        <f t="shared" si="22"/>
        <v>0</v>
      </c>
      <c r="O19" s="92">
        <f t="shared" si="23"/>
        <v>0</v>
      </c>
      <c r="P19" s="2">
        <v>480467.8</v>
      </c>
      <c r="Q19" s="92">
        <f t="shared" si="24"/>
        <v>480467.8</v>
      </c>
      <c r="R19" s="92">
        <f t="shared" si="25"/>
        <v>0</v>
      </c>
      <c r="S19" s="15">
        <v>0</v>
      </c>
      <c r="T19" s="2">
        <v>0</v>
      </c>
      <c r="U19" s="92">
        <f t="shared" si="26"/>
        <v>0</v>
      </c>
      <c r="V19" s="92">
        <f t="shared" si="27"/>
        <v>0</v>
      </c>
      <c r="W19" s="13">
        <v>0</v>
      </c>
      <c r="X19" s="93">
        <f t="shared" si="28"/>
        <v>0</v>
      </c>
      <c r="Y19" s="92">
        <f t="shared" si="29"/>
        <v>0</v>
      </c>
      <c r="Z19" s="92">
        <f t="shared" si="30"/>
        <v>0</v>
      </c>
      <c r="AA19" s="15">
        <v>0</v>
      </c>
      <c r="AB19" s="94">
        <f t="shared" si="31"/>
        <v>0</v>
      </c>
      <c r="AC19" s="92">
        <f t="shared" si="32"/>
        <v>0</v>
      </c>
      <c r="AD19" s="92">
        <f t="shared" si="33"/>
        <v>0</v>
      </c>
      <c r="AE19" s="2">
        <v>0</v>
      </c>
      <c r="AF19" s="92">
        <f t="shared" si="34"/>
        <v>0</v>
      </c>
      <c r="AG19" s="92">
        <f t="shared" si="35"/>
        <v>0</v>
      </c>
      <c r="AH19" s="2">
        <v>0</v>
      </c>
      <c r="AI19" s="2">
        <v>80161873.599999994</v>
      </c>
      <c r="AJ19" s="100">
        <f>SUMIF('AE (2)'!$AP$2:$AP$405,'SUP (2)'!E19,'AE (2)'!$L$2:$L$405)+SUMIF('SUP (2)'!$BH$2:$BH$43,'SUP (2)'!E19,'SUP (2)'!$L$2:$L$43)</f>
        <v>80161873.599999994</v>
      </c>
      <c r="AK19" s="100">
        <f t="shared" si="36"/>
        <v>0</v>
      </c>
      <c r="AL19" s="2">
        <v>0</v>
      </c>
      <c r="AM19" s="36">
        <f t="shared" si="37"/>
        <v>0</v>
      </c>
      <c r="AN19" s="2">
        <v>80161873.599999994</v>
      </c>
      <c r="AO19" s="36">
        <f t="shared" si="38"/>
        <v>2404856.2079999996</v>
      </c>
      <c r="AP19" s="36">
        <f t="shared" si="39"/>
        <v>3206474.9439999997</v>
      </c>
      <c r="AQ19" s="2">
        <v>47335111000</v>
      </c>
      <c r="AR19" s="2">
        <v>0</v>
      </c>
      <c r="AS19" s="2">
        <v>47335111000</v>
      </c>
      <c r="AT19" s="18">
        <v>0</v>
      </c>
      <c r="AU19" s="36">
        <f t="shared" si="40"/>
        <v>0</v>
      </c>
      <c r="AV19" s="36">
        <f t="shared" si="41"/>
        <v>0</v>
      </c>
      <c r="AW19" s="4">
        <v>0</v>
      </c>
      <c r="AX19" s="4">
        <f t="shared" si="16"/>
        <v>80642341.399999991</v>
      </c>
      <c r="AY19" s="102">
        <f t="shared" si="42"/>
        <v>80642341.399999991</v>
      </c>
      <c r="AZ19" s="102">
        <f t="shared" si="43"/>
        <v>0</v>
      </c>
      <c r="BA19" s="4">
        <v>0</v>
      </c>
      <c r="BB19" s="103">
        <f t="shared" si="44"/>
        <v>0</v>
      </c>
      <c r="BC19" s="103">
        <f t="shared" si="45"/>
        <v>0</v>
      </c>
      <c r="BD19" s="4"/>
      <c r="BE19" s="4">
        <f t="shared" si="46"/>
        <v>0</v>
      </c>
      <c r="BF19" s="103">
        <f t="shared" si="47"/>
        <v>0</v>
      </c>
      <c r="BG19" s="103">
        <f t="shared" si="48"/>
        <v>0</v>
      </c>
      <c r="BH19" t="s">
        <v>63</v>
      </c>
      <c r="BI19" s="4"/>
      <c r="BK19" s="4"/>
      <c r="BL19" s="4"/>
      <c r="BN19" s="4"/>
      <c r="BO19" s="4"/>
      <c r="BQ19" s="4"/>
      <c r="BR19" s="4"/>
      <c r="BT19" s="4"/>
      <c r="BV19" s="4"/>
      <c r="BX19" s="4"/>
      <c r="BZ19" s="4"/>
      <c r="CB19" s="4"/>
      <c r="DP19"/>
      <c r="DQ19"/>
      <c r="DR19"/>
    </row>
    <row r="20" spans="1:122" x14ac:dyDescent="0.25">
      <c r="A20" s="20">
        <v>400</v>
      </c>
      <c r="B20" t="s">
        <v>273</v>
      </c>
      <c r="C20" t="s">
        <v>9</v>
      </c>
      <c r="D20" t="s">
        <v>367</v>
      </c>
      <c r="E20" t="s">
        <v>70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92">
        <f t="shared" si="22"/>
        <v>0</v>
      </c>
      <c r="O20" s="92">
        <f t="shared" si="23"/>
        <v>0</v>
      </c>
      <c r="P20" s="2">
        <v>0</v>
      </c>
      <c r="Q20" s="92">
        <f t="shared" si="24"/>
        <v>0</v>
      </c>
      <c r="R20" s="92">
        <f t="shared" si="25"/>
        <v>0</v>
      </c>
      <c r="S20" s="15">
        <v>0</v>
      </c>
      <c r="T20" s="2">
        <v>0</v>
      </c>
      <c r="U20" s="92">
        <f t="shared" si="26"/>
        <v>0</v>
      </c>
      <c r="V20" s="92">
        <f t="shared" si="27"/>
        <v>0</v>
      </c>
      <c r="W20" s="13">
        <v>0</v>
      </c>
      <c r="X20" s="93">
        <f t="shared" si="28"/>
        <v>0</v>
      </c>
      <c r="Y20" s="92">
        <f t="shared" si="29"/>
        <v>0</v>
      </c>
      <c r="Z20" s="92">
        <f t="shared" si="30"/>
        <v>0</v>
      </c>
      <c r="AA20" s="15">
        <v>0</v>
      </c>
      <c r="AB20" s="94">
        <f t="shared" si="31"/>
        <v>0</v>
      </c>
      <c r="AC20" s="92">
        <f t="shared" si="32"/>
        <v>0</v>
      </c>
      <c r="AD20" s="92">
        <f t="shared" si="33"/>
        <v>0</v>
      </c>
      <c r="AE20" s="2">
        <v>0</v>
      </c>
      <c r="AF20" s="92">
        <f t="shared" si="34"/>
        <v>0</v>
      </c>
      <c r="AG20" s="92">
        <f t="shared" si="35"/>
        <v>0</v>
      </c>
      <c r="AH20" s="2">
        <v>0</v>
      </c>
      <c r="AI20" s="2">
        <v>163483283.19999999</v>
      </c>
      <c r="AJ20" s="100">
        <f>SUMIF('AE (2)'!$AP$2:$AP$405,'SUP (2)'!E20,'AE (2)'!$L$2:$L$405)+SUMIF('SUP (2)'!$BH$2:$BH$43,'SUP (2)'!E20,'SUP (2)'!$L$2:$L$43)</f>
        <v>163483283.19999999</v>
      </c>
      <c r="AK20" s="100">
        <f t="shared" si="36"/>
        <v>0</v>
      </c>
      <c r="AL20" s="2">
        <v>0</v>
      </c>
      <c r="AM20" s="36">
        <f t="shared" si="37"/>
        <v>0</v>
      </c>
      <c r="AN20" s="2">
        <v>163483283.19999999</v>
      </c>
      <c r="AO20" s="36">
        <f t="shared" si="38"/>
        <v>4904498.4959999993</v>
      </c>
      <c r="AP20" s="36">
        <f t="shared" si="39"/>
        <v>6539331.3279999997</v>
      </c>
      <c r="AQ20" s="2">
        <v>122619132000</v>
      </c>
      <c r="AR20" s="2">
        <v>0</v>
      </c>
      <c r="AS20" s="2">
        <v>122619132000</v>
      </c>
      <c r="AT20" s="18">
        <v>4904498.4960000003</v>
      </c>
      <c r="AU20" s="36">
        <f t="shared" si="40"/>
        <v>4904498.4959999993</v>
      </c>
      <c r="AV20" s="36">
        <f t="shared" si="41"/>
        <v>0</v>
      </c>
      <c r="AW20" s="4">
        <v>4904498.4960000003</v>
      </c>
      <c r="AX20" s="4">
        <f t="shared" si="16"/>
        <v>163483283.19999999</v>
      </c>
      <c r="AY20" s="102">
        <f t="shared" si="42"/>
        <v>163483283.19999999</v>
      </c>
      <c r="AZ20" s="102">
        <f t="shared" si="43"/>
        <v>0</v>
      </c>
      <c r="BA20" s="4">
        <v>2000000</v>
      </c>
      <c r="BB20" s="103">
        <f t="shared" si="44"/>
        <v>2000000</v>
      </c>
      <c r="BC20" s="103">
        <f t="shared" si="45"/>
        <v>0</v>
      </c>
      <c r="BD20" s="4"/>
      <c r="BE20" s="4">
        <f t="shared" si="46"/>
        <v>6904498.4960000003</v>
      </c>
      <c r="BF20" s="103">
        <f t="shared" si="47"/>
        <v>6904498.4960000003</v>
      </c>
      <c r="BG20" s="103">
        <f t="shared" si="48"/>
        <v>0</v>
      </c>
      <c r="BH20" t="s">
        <v>35</v>
      </c>
      <c r="BI20" s="4"/>
      <c r="BK20" s="4"/>
      <c r="BL20" s="4"/>
      <c r="BN20" s="4"/>
      <c r="BO20" s="4"/>
      <c r="BQ20" s="4"/>
      <c r="BR20" s="4"/>
      <c r="BT20" s="4"/>
      <c r="BV20" s="4"/>
      <c r="BX20" s="4"/>
      <c r="BZ20" s="4"/>
      <c r="CB20" s="4"/>
      <c r="DP20"/>
      <c r="DQ20"/>
      <c r="DR20"/>
    </row>
    <row r="21" spans="1:122" x14ac:dyDescent="0.25">
      <c r="A21" s="20">
        <v>418</v>
      </c>
      <c r="B21" t="s">
        <v>273</v>
      </c>
      <c r="C21" t="s">
        <v>9</v>
      </c>
      <c r="D21" t="s">
        <v>367</v>
      </c>
      <c r="E21" t="s">
        <v>35</v>
      </c>
      <c r="F21" s="2">
        <v>20170000</v>
      </c>
      <c r="G21" s="2">
        <v>0</v>
      </c>
      <c r="H21" s="2">
        <v>20170000</v>
      </c>
      <c r="I21" s="2">
        <v>70595</v>
      </c>
      <c r="J21" s="2">
        <v>0</v>
      </c>
      <c r="K21" s="2">
        <v>70595</v>
      </c>
      <c r="L21" s="2">
        <v>62527</v>
      </c>
      <c r="M21" s="2">
        <v>0</v>
      </c>
      <c r="N21" s="92">
        <f t="shared" si="22"/>
        <v>0</v>
      </c>
      <c r="O21" s="92">
        <f t="shared" si="23"/>
        <v>0</v>
      </c>
      <c r="P21" s="2">
        <v>62527</v>
      </c>
      <c r="Q21" s="92">
        <f t="shared" si="24"/>
        <v>62527</v>
      </c>
      <c r="R21" s="92">
        <f t="shared" si="25"/>
        <v>0</v>
      </c>
      <c r="S21" s="15">
        <v>0</v>
      </c>
      <c r="T21" s="2">
        <v>0</v>
      </c>
      <c r="U21" s="92">
        <f t="shared" si="26"/>
        <v>0</v>
      </c>
      <c r="V21" s="92">
        <f t="shared" si="27"/>
        <v>0</v>
      </c>
      <c r="W21" s="13">
        <v>0</v>
      </c>
      <c r="X21" s="93">
        <f t="shared" si="28"/>
        <v>0</v>
      </c>
      <c r="Y21" s="92">
        <f t="shared" si="29"/>
        <v>0</v>
      </c>
      <c r="Z21" s="92">
        <f t="shared" si="30"/>
        <v>0</v>
      </c>
      <c r="AA21" s="15">
        <v>0</v>
      </c>
      <c r="AB21" s="94">
        <f t="shared" si="31"/>
        <v>0</v>
      </c>
      <c r="AC21" s="92">
        <f t="shared" si="32"/>
        <v>0</v>
      </c>
      <c r="AD21" s="92">
        <f t="shared" si="33"/>
        <v>0</v>
      </c>
      <c r="AE21" s="2">
        <v>0</v>
      </c>
      <c r="AF21" s="92">
        <f t="shared" si="34"/>
        <v>0</v>
      </c>
      <c r="AG21" s="92">
        <f t="shared" si="35"/>
        <v>0</v>
      </c>
      <c r="AH21" s="2">
        <v>0</v>
      </c>
      <c r="AI21" s="2">
        <v>353611822.44</v>
      </c>
      <c r="AJ21" s="100">
        <f>SUMIF('AE (2)'!$AP$2:$AP$405,'SUP (2)'!E21,'AE (2)'!$L$2:$L$405)+SUMIF('SUP (2)'!$BH$2:$BH$43,'SUP (2)'!E21,'SUP (2)'!$L$2:$L$43)</f>
        <v>353611822.44</v>
      </c>
      <c r="AK21" s="100">
        <f t="shared" si="36"/>
        <v>0</v>
      </c>
      <c r="AL21" s="2">
        <v>0</v>
      </c>
      <c r="AM21" s="36">
        <f t="shared" si="37"/>
        <v>0</v>
      </c>
      <c r="AN21" s="2">
        <v>353611822.44</v>
      </c>
      <c r="AO21" s="36">
        <f t="shared" si="38"/>
        <v>10608354.6732</v>
      </c>
      <c r="AP21" s="36">
        <f t="shared" si="39"/>
        <v>14144472.897600001</v>
      </c>
      <c r="AQ21" s="2">
        <v>226306288900</v>
      </c>
      <c r="AR21" s="2">
        <v>0</v>
      </c>
      <c r="AS21" s="2">
        <v>226306288900</v>
      </c>
      <c r="AT21" s="18">
        <v>14144472.897600001</v>
      </c>
      <c r="AU21" s="36">
        <f t="shared" si="40"/>
        <v>14144472.897600001</v>
      </c>
      <c r="AV21" s="36">
        <f t="shared" si="41"/>
        <v>0</v>
      </c>
      <c r="AW21" s="4">
        <v>14144472.897600001</v>
      </c>
      <c r="AX21" s="4">
        <f t="shared" si="16"/>
        <v>353674349.44</v>
      </c>
      <c r="AY21" s="102">
        <f t="shared" si="42"/>
        <v>353674349.44</v>
      </c>
      <c r="AZ21" s="102">
        <f t="shared" si="43"/>
        <v>0</v>
      </c>
      <c r="BA21" s="4">
        <v>6000000</v>
      </c>
      <c r="BB21" s="103">
        <f t="shared" si="44"/>
        <v>6000000</v>
      </c>
      <c r="BC21" s="103">
        <f t="shared" si="45"/>
        <v>0</v>
      </c>
      <c r="BD21" s="4"/>
      <c r="BE21" s="4">
        <f t="shared" si="46"/>
        <v>20144472.897600003</v>
      </c>
      <c r="BF21" s="103">
        <f t="shared" si="47"/>
        <v>20144472.897600003</v>
      </c>
      <c r="BG21" s="103">
        <f t="shared" si="48"/>
        <v>0</v>
      </c>
      <c r="BH21" t="s">
        <v>11</v>
      </c>
      <c r="BI21" s="4"/>
      <c r="BK21" s="4"/>
      <c r="BL21" s="4"/>
      <c r="BN21" s="4"/>
      <c r="BO21" s="4"/>
      <c r="BQ21" s="4"/>
      <c r="BR21" s="4"/>
      <c r="BT21" s="4"/>
      <c r="BV21" s="4"/>
      <c r="BX21" s="4"/>
      <c r="BZ21" s="4"/>
      <c r="CB21" s="4"/>
      <c r="DP21"/>
      <c r="DQ21"/>
      <c r="DR21"/>
    </row>
    <row r="22" spans="1:122" x14ac:dyDescent="0.25">
      <c r="A22" s="20">
        <v>419</v>
      </c>
      <c r="B22" t="s">
        <v>273</v>
      </c>
      <c r="C22" t="s">
        <v>9</v>
      </c>
      <c r="D22" t="s">
        <v>367</v>
      </c>
      <c r="E22" t="s">
        <v>63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92">
        <f t="shared" si="22"/>
        <v>0</v>
      </c>
      <c r="O22" s="92">
        <f t="shared" si="23"/>
        <v>0</v>
      </c>
      <c r="P22" s="2">
        <v>0</v>
      </c>
      <c r="Q22" s="92">
        <f t="shared" si="24"/>
        <v>0</v>
      </c>
      <c r="R22" s="92">
        <f t="shared" si="25"/>
        <v>0</v>
      </c>
      <c r="S22" s="15">
        <v>0</v>
      </c>
      <c r="T22" s="2">
        <v>0</v>
      </c>
      <c r="U22" s="92">
        <f t="shared" si="26"/>
        <v>0</v>
      </c>
      <c r="V22" s="92">
        <f t="shared" si="27"/>
        <v>0</v>
      </c>
      <c r="W22" s="13">
        <v>0</v>
      </c>
      <c r="X22" s="93">
        <f t="shared" si="28"/>
        <v>0</v>
      </c>
      <c r="Y22" s="92">
        <f t="shared" si="29"/>
        <v>0</v>
      </c>
      <c r="Z22" s="92">
        <f t="shared" si="30"/>
        <v>0</v>
      </c>
      <c r="AA22" s="15">
        <v>0</v>
      </c>
      <c r="AB22" s="94">
        <f t="shared" si="31"/>
        <v>0</v>
      </c>
      <c r="AC22" s="92">
        <f t="shared" si="32"/>
        <v>0</v>
      </c>
      <c r="AD22" s="92">
        <f t="shared" si="33"/>
        <v>0</v>
      </c>
      <c r="AE22" s="2">
        <v>0</v>
      </c>
      <c r="AF22" s="92">
        <f t="shared" si="34"/>
        <v>0</v>
      </c>
      <c r="AG22" s="92">
        <f t="shared" si="35"/>
        <v>0</v>
      </c>
      <c r="AH22" s="2">
        <v>0</v>
      </c>
      <c r="AI22" s="2">
        <v>85419495.799999997</v>
      </c>
      <c r="AJ22" s="100">
        <f>SUMIF('AE (2)'!$AP$2:$AP$405,'SUP (2)'!E22,'AE (2)'!$L$2:$L$405)+SUMIF('SUP (2)'!$BH$2:$BH$43,'SUP (2)'!E22,'SUP (2)'!$L$2:$L$43)</f>
        <v>85419495.799999997</v>
      </c>
      <c r="AK22" s="100">
        <f t="shared" si="36"/>
        <v>0</v>
      </c>
      <c r="AL22" s="2">
        <v>0</v>
      </c>
      <c r="AM22" s="36">
        <f t="shared" si="37"/>
        <v>0</v>
      </c>
      <c r="AN22" s="2">
        <v>85419495.799999997</v>
      </c>
      <c r="AO22" s="36">
        <f t="shared" si="38"/>
        <v>2562584.8739999998</v>
      </c>
      <c r="AP22" s="36">
        <f t="shared" si="39"/>
        <v>3416779.8319999999</v>
      </c>
      <c r="AQ22" s="2">
        <v>45137343000</v>
      </c>
      <c r="AR22" s="2">
        <v>0</v>
      </c>
      <c r="AS22" s="2">
        <v>45137343000</v>
      </c>
      <c r="AT22" s="18">
        <v>0</v>
      </c>
      <c r="AU22" s="36">
        <f t="shared" si="40"/>
        <v>0</v>
      </c>
      <c r="AV22" s="36">
        <f t="shared" si="41"/>
        <v>0</v>
      </c>
      <c r="AW22" s="4">
        <v>0</v>
      </c>
      <c r="AX22" s="4">
        <f t="shared" si="16"/>
        <v>85419495.799999997</v>
      </c>
      <c r="AY22" s="102">
        <f t="shared" si="42"/>
        <v>85419495.799999997</v>
      </c>
      <c r="AZ22" s="102">
        <f t="shared" si="43"/>
        <v>0</v>
      </c>
      <c r="BA22" s="4">
        <v>0</v>
      </c>
      <c r="BB22" s="103">
        <f t="shared" si="44"/>
        <v>0</v>
      </c>
      <c r="BC22" s="103">
        <f t="shared" si="45"/>
        <v>0</v>
      </c>
      <c r="BD22" s="4"/>
      <c r="BE22" s="4">
        <f t="shared" si="46"/>
        <v>0</v>
      </c>
      <c r="BF22" s="103">
        <f t="shared" si="47"/>
        <v>0</v>
      </c>
      <c r="BG22" s="103">
        <f t="shared" si="48"/>
        <v>0</v>
      </c>
      <c r="BH22" t="s">
        <v>11</v>
      </c>
      <c r="BI22" s="4"/>
      <c r="BK22" s="4"/>
      <c r="BL22" s="4"/>
      <c r="BN22" s="4"/>
      <c r="BO22" s="4"/>
      <c r="BQ22" s="4"/>
      <c r="BR22" s="4"/>
      <c r="BT22" s="4"/>
      <c r="BV22" s="4"/>
      <c r="BX22" s="4"/>
      <c r="BZ22" s="4"/>
      <c r="CB22" s="4"/>
      <c r="DP22"/>
      <c r="DQ22"/>
      <c r="DR22"/>
    </row>
    <row r="23" spans="1:122" x14ac:dyDescent="0.25">
      <c r="A23" s="20">
        <v>425</v>
      </c>
      <c r="B23" t="s">
        <v>273</v>
      </c>
      <c r="C23" t="s">
        <v>9</v>
      </c>
      <c r="D23" t="s">
        <v>27</v>
      </c>
      <c r="E23" t="s">
        <v>76</v>
      </c>
      <c r="F23" s="2">
        <v>5850957000</v>
      </c>
      <c r="G23" s="2">
        <v>0</v>
      </c>
      <c r="H23" s="2">
        <v>5850957000</v>
      </c>
      <c r="I23" s="2">
        <v>15490764</v>
      </c>
      <c r="J23" s="2">
        <v>0</v>
      </c>
      <c r="K23" s="2">
        <v>15490764</v>
      </c>
      <c r="L23" s="2">
        <v>13150381.199999999</v>
      </c>
      <c r="M23" s="2">
        <v>0</v>
      </c>
      <c r="N23" s="92">
        <f t="shared" si="22"/>
        <v>0</v>
      </c>
      <c r="O23" s="92">
        <f t="shared" si="23"/>
        <v>0</v>
      </c>
      <c r="P23" s="2">
        <v>13150381.199999999</v>
      </c>
      <c r="Q23" s="92">
        <f t="shared" si="24"/>
        <v>13150381.199999999</v>
      </c>
      <c r="R23" s="92">
        <f t="shared" si="25"/>
        <v>0</v>
      </c>
      <c r="S23" s="15">
        <v>0</v>
      </c>
      <c r="T23" s="2">
        <v>0</v>
      </c>
      <c r="U23" s="92">
        <f t="shared" si="26"/>
        <v>0</v>
      </c>
      <c r="V23" s="92">
        <f t="shared" si="27"/>
        <v>0</v>
      </c>
      <c r="W23" s="13">
        <v>0</v>
      </c>
      <c r="X23" s="93">
        <f t="shared" si="28"/>
        <v>0</v>
      </c>
      <c r="Y23" s="92">
        <f t="shared" si="29"/>
        <v>0</v>
      </c>
      <c r="Z23" s="92">
        <f t="shared" si="30"/>
        <v>0</v>
      </c>
      <c r="AA23" s="15">
        <v>0</v>
      </c>
      <c r="AB23" s="94">
        <f t="shared" si="31"/>
        <v>0</v>
      </c>
      <c r="AC23" s="92">
        <f t="shared" si="32"/>
        <v>0</v>
      </c>
      <c r="AD23" s="92">
        <f t="shared" si="33"/>
        <v>0</v>
      </c>
      <c r="AE23" s="2">
        <v>0</v>
      </c>
      <c r="AF23" s="92">
        <f t="shared" si="34"/>
        <v>0</v>
      </c>
      <c r="AG23" s="92">
        <f t="shared" si="35"/>
        <v>0</v>
      </c>
      <c r="AH23" s="2">
        <v>0</v>
      </c>
      <c r="AI23" s="2">
        <v>120189654.59999999</v>
      </c>
      <c r="AJ23" s="100">
        <f>SUMIF('AE (2)'!$AP$2:$AP$405,'SUP (2)'!E23,'AE (2)'!$L$2:$L$405)+SUMIF('SUP (2)'!$BH$2:$BH$43,'SUP (2)'!E23,'SUP (2)'!$L$2:$L$43)</f>
        <v>120189654.60000001</v>
      </c>
      <c r="AK23" s="100">
        <f t="shared" si="36"/>
        <v>0</v>
      </c>
      <c r="AL23" s="2">
        <v>0</v>
      </c>
      <c r="AM23" s="36">
        <f t="shared" si="37"/>
        <v>0</v>
      </c>
      <c r="AN23" s="2">
        <v>120189654.59999999</v>
      </c>
      <c r="AO23" s="36">
        <f t="shared" si="38"/>
        <v>3605689.6379999998</v>
      </c>
      <c r="AP23" s="36">
        <f t="shared" si="39"/>
        <v>4807586.1839999994</v>
      </c>
      <c r="AQ23" s="2">
        <v>73381046000</v>
      </c>
      <c r="AR23" s="2">
        <v>0</v>
      </c>
      <c r="AS23" s="2">
        <v>73381046000</v>
      </c>
      <c r="AT23" s="18">
        <v>0</v>
      </c>
      <c r="AU23" s="36">
        <f t="shared" si="40"/>
        <v>0</v>
      </c>
      <c r="AV23" s="36">
        <f t="shared" si="41"/>
        <v>0</v>
      </c>
      <c r="AW23" s="4">
        <v>0</v>
      </c>
      <c r="AX23" s="4">
        <f t="shared" si="16"/>
        <v>133340035.8</v>
      </c>
      <c r="AY23" s="102">
        <f t="shared" si="42"/>
        <v>133340035.8</v>
      </c>
      <c r="AZ23" s="102">
        <f t="shared" si="43"/>
        <v>0</v>
      </c>
      <c r="BA23" s="4">
        <v>0</v>
      </c>
      <c r="BB23" s="103">
        <f t="shared" si="44"/>
        <v>0</v>
      </c>
      <c r="BC23" s="103">
        <f t="shared" si="45"/>
        <v>0</v>
      </c>
      <c r="BD23" s="4"/>
      <c r="BE23" s="4">
        <f t="shared" si="46"/>
        <v>0</v>
      </c>
      <c r="BF23" s="103">
        <f t="shared" si="47"/>
        <v>0</v>
      </c>
      <c r="BG23" s="103">
        <f t="shared" si="48"/>
        <v>0</v>
      </c>
      <c r="BH23" t="s">
        <v>17</v>
      </c>
      <c r="BI23" s="4"/>
      <c r="BK23" s="4"/>
      <c r="BL23" s="4"/>
      <c r="BN23" s="4"/>
      <c r="BO23" s="4"/>
      <c r="BQ23" s="4"/>
      <c r="BR23" s="4"/>
      <c r="BT23" s="4"/>
      <c r="BV23" s="4"/>
      <c r="BX23" s="4"/>
      <c r="BZ23" s="4"/>
      <c r="CB23" s="4"/>
      <c r="DP23"/>
      <c r="DQ23"/>
      <c r="DR23"/>
    </row>
    <row r="24" spans="1:122" x14ac:dyDescent="0.25">
      <c r="A24" s="20">
        <v>430</v>
      </c>
      <c r="B24" t="s">
        <v>273</v>
      </c>
      <c r="C24" t="s">
        <v>9</v>
      </c>
      <c r="D24" t="s">
        <v>368</v>
      </c>
      <c r="E24" t="s">
        <v>79</v>
      </c>
      <c r="F24" s="2">
        <v>25375377000</v>
      </c>
      <c r="G24" s="2">
        <v>0</v>
      </c>
      <c r="H24" s="2">
        <v>25375377000</v>
      </c>
      <c r="I24" s="2">
        <v>49722502</v>
      </c>
      <c r="J24" s="2">
        <v>0</v>
      </c>
      <c r="K24" s="2">
        <v>49722502</v>
      </c>
      <c r="L24" s="2">
        <v>39572351.200000003</v>
      </c>
      <c r="M24" s="2">
        <v>0</v>
      </c>
      <c r="N24" s="92">
        <f t="shared" si="22"/>
        <v>0</v>
      </c>
      <c r="O24" s="92">
        <f t="shared" si="23"/>
        <v>0</v>
      </c>
      <c r="P24" s="2">
        <v>39572351.200000003</v>
      </c>
      <c r="Q24" s="92">
        <f t="shared" si="24"/>
        <v>39572351.200000003</v>
      </c>
      <c r="R24" s="92">
        <f t="shared" si="25"/>
        <v>0</v>
      </c>
      <c r="S24" s="15">
        <v>0.1</v>
      </c>
      <c r="T24" s="2">
        <v>0</v>
      </c>
      <c r="U24" s="92">
        <f t="shared" si="26"/>
        <v>0</v>
      </c>
      <c r="V24" s="92">
        <f t="shared" si="27"/>
        <v>0</v>
      </c>
      <c r="W24" s="13">
        <v>0.15</v>
      </c>
      <c r="X24" s="93">
        <f t="shared" si="28"/>
        <v>0.15</v>
      </c>
      <c r="Y24" s="92">
        <f t="shared" si="29"/>
        <v>0</v>
      </c>
      <c r="Z24" s="92">
        <f t="shared" si="30"/>
        <v>5935852.6800000006</v>
      </c>
      <c r="AA24" s="15">
        <v>0</v>
      </c>
      <c r="AB24" s="94">
        <f t="shared" si="31"/>
        <v>0</v>
      </c>
      <c r="AC24" s="92">
        <f t="shared" si="32"/>
        <v>0</v>
      </c>
      <c r="AD24" s="92">
        <f t="shared" si="33"/>
        <v>0</v>
      </c>
      <c r="AE24" s="2">
        <v>5935852.6799999997</v>
      </c>
      <c r="AF24" s="92">
        <f t="shared" si="34"/>
        <v>5935852.6800000006</v>
      </c>
      <c r="AG24" s="92">
        <f t="shared" si="35"/>
        <v>0</v>
      </c>
      <c r="AH24" s="2">
        <v>0</v>
      </c>
      <c r="AI24" s="2">
        <v>131270842.8</v>
      </c>
      <c r="AJ24" s="100">
        <f>SUMIF('AE (2)'!$AP$2:$AP$405,'SUP (2)'!E24,'AE (2)'!$L$2:$L$405)+SUMIF('SUP (2)'!$BH$2:$BH$43,'SUP (2)'!E24,'SUP (2)'!$L$2:$L$43)</f>
        <v>131270842.8</v>
      </c>
      <c r="AK24" s="100">
        <f t="shared" si="36"/>
        <v>0</v>
      </c>
      <c r="AL24" s="2">
        <v>0</v>
      </c>
      <c r="AM24" s="36">
        <f t="shared" si="37"/>
        <v>0</v>
      </c>
      <c r="AN24" s="2">
        <v>131270842.8</v>
      </c>
      <c r="AO24" s="36">
        <f t="shared" si="38"/>
        <v>3938125.284</v>
      </c>
      <c r="AP24" s="36">
        <f t="shared" si="39"/>
        <v>5250833.7120000003</v>
      </c>
      <c r="AQ24" s="2">
        <v>92108378000</v>
      </c>
      <c r="AR24" s="2">
        <v>0</v>
      </c>
      <c r="AS24" s="2">
        <v>92108378000</v>
      </c>
      <c r="AT24" s="18">
        <v>0</v>
      </c>
      <c r="AU24" s="36">
        <f t="shared" si="40"/>
        <v>0</v>
      </c>
      <c r="AV24" s="36">
        <f t="shared" si="41"/>
        <v>0</v>
      </c>
      <c r="AW24" s="4">
        <v>5935852.6799999997</v>
      </c>
      <c r="AX24" s="4">
        <f t="shared" si="16"/>
        <v>170843194</v>
      </c>
      <c r="AY24" s="102">
        <f t="shared" si="42"/>
        <v>170843194</v>
      </c>
      <c r="AZ24" s="102">
        <f t="shared" si="43"/>
        <v>0</v>
      </c>
      <c r="BA24" s="4">
        <v>2000000</v>
      </c>
      <c r="BB24" s="103">
        <f t="shared" si="44"/>
        <v>2000000</v>
      </c>
      <c r="BC24" s="103">
        <f t="shared" si="45"/>
        <v>0</v>
      </c>
      <c r="BD24" s="4"/>
      <c r="BE24" s="4">
        <f t="shared" si="46"/>
        <v>7935852.6799999997</v>
      </c>
      <c r="BF24" s="103">
        <f t="shared" si="47"/>
        <v>7935852.6799999997</v>
      </c>
      <c r="BG24" s="103">
        <f t="shared" si="48"/>
        <v>0</v>
      </c>
      <c r="BH24" t="s">
        <v>23</v>
      </c>
      <c r="BI24" s="4"/>
      <c r="BK24" s="4"/>
      <c r="BL24" s="4"/>
      <c r="BN24" s="4"/>
      <c r="BO24" s="4"/>
      <c r="BQ24" s="4"/>
      <c r="BR24" s="4"/>
      <c r="BT24" s="4"/>
      <c r="BV24" s="4"/>
      <c r="BX24" s="4"/>
      <c r="BZ24" s="4"/>
      <c r="CB24" s="4"/>
      <c r="DP24"/>
      <c r="DQ24"/>
      <c r="DR24"/>
    </row>
    <row r="25" spans="1:122" x14ac:dyDescent="0.25">
      <c r="A25" s="20">
        <v>443</v>
      </c>
      <c r="B25" t="s">
        <v>273</v>
      </c>
      <c r="C25" t="s">
        <v>9</v>
      </c>
      <c r="D25" t="s">
        <v>15</v>
      </c>
      <c r="E25" t="s">
        <v>31</v>
      </c>
      <c r="F25" s="2">
        <v>30690770000</v>
      </c>
      <c r="G25" s="2">
        <v>0</v>
      </c>
      <c r="H25" s="2">
        <v>30690770000</v>
      </c>
      <c r="I25" s="2">
        <v>72002176</v>
      </c>
      <c r="J25" s="2">
        <v>0</v>
      </c>
      <c r="K25" s="2">
        <v>72002176</v>
      </c>
      <c r="L25" s="2">
        <v>59725868</v>
      </c>
      <c r="M25" s="2">
        <v>0</v>
      </c>
      <c r="N25" s="92">
        <f t="shared" si="22"/>
        <v>0</v>
      </c>
      <c r="O25" s="92">
        <f t="shared" si="23"/>
        <v>0</v>
      </c>
      <c r="P25" s="2">
        <v>59725868</v>
      </c>
      <c r="Q25" s="92">
        <f t="shared" si="24"/>
        <v>59725868</v>
      </c>
      <c r="R25" s="92">
        <f t="shared" si="25"/>
        <v>0</v>
      </c>
      <c r="S25" s="15">
        <v>0.1</v>
      </c>
      <c r="T25" s="2">
        <v>0</v>
      </c>
      <c r="U25" s="92">
        <f t="shared" si="26"/>
        <v>0</v>
      </c>
      <c r="V25" s="92">
        <f t="shared" si="27"/>
        <v>0</v>
      </c>
      <c r="W25" s="13">
        <v>0.15</v>
      </c>
      <c r="X25" s="93">
        <f t="shared" si="28"/>
        <v>0.15</v>
      </c>
      <c r="Y25" s="92">
        <f t="shared" si="29"/>
        <v>0</v>
      </c>
      <c r="Z25" s="92">
        <f t="shared" si="30"/>
        <v>8958880.1999999993</v>
      </c>
      <c r="AA25" s="15">
        <v>0</v>
      </c>
      <c r="AB25" s="94">
        <f t="shared" si="31"/>
        <v>0</v>
      </c>
      <c r="AC25" s="92">
        <f t="shared" si="32"/>
        <v>0</v>
      </c>
      <c r="AD25" s="92">
        <f t="shared" si="33"/>
        <v>0</v>
      </c>
      <c r="AE25" s="2">
        <v>8958880.1999999993</v>
      </c>
      <c r="AF25" s="92">
        <f t="shared" si="34"/>
        <v>8958880.1999999993</v>
      </c>
      <c r="AG25" s="92">
        <f t="shared" si="35"/>
        <v>0</v>
      </c>
      <c r="AH25" s="2">
        <v>0</v>
      </c>
      <c r="AI25" s="2">
        <v>117138655</v>
      </c>
      <c r="AJ25" s="100">
        <f>SUMIF('AE (2)'!$AP$2:$AP$405,'SUP (2)'!E25,'AE (2)'!$L$2:$L$405)+SUMIF('SUP (2)'!$BH$2:$BH$43,'SUP (2)'!E25,'SUP (2)'!$L$2:$L$43)</f>
        <v>117138655.00000001</v>
      </c>
      <c r="AK25" s="100">
        <f t="shared" si="36"/>
        <v>0</v>
      </c>
      <c r="AL25" s="2">
        <v>0</v>
      </c>
      <c r="AM25" s="36">
        <f t="shared" si="37"/>
        <v>0</v>
      </c>
      <c r="AN25" s="2">
        <v>117138655</v>
      </c>
      <c r="AO25" s="36">
        <f t="shared" si="38"/>
        <v>3514159.65</v>
      </c>
      <c r="AP25" s="36">
        <f t="shared" si="39"/>
        <v>4685546.2</v>
      </c>
      <c r="AQ25" s="2">
        <v>66186750000</v>
      </c>
      <c r="AR25" s="2">
        <v>0</v>
      </c>
      <c r="AS25" s="2">
        <v>66186750000</v>
      </c>
      <c r="AT25" s="18">
        <v>0</v>
      </c>
      <c r="AU25" s="36">
        <f t="shared" si="40"/>
        <v>0</v>
      </c>
      <c r="AV25" s="36">
        <f t="shared" si="41"/>
        <v>0</v>
      </c>
      <c r="AW25" s="4">
        <v>8958880.1999999993</v>
      </c>
      <c r="AX25" s="4">
        <f t="shared" si="16"/>
        <v>176864523</v>
      </c>
      <c r="AY25" s="102">
        <f t="shared" si="42"/>
        <v>176864523</v>
      </c>
      <c r="AZ25" s="102">
        <f t="shared" si="43"/>
        <v>0</v>
      </c>
      <c r="BA25" s="4">
        <v>2000000</v>
      </c>
      <c r="BB25" s="103">
        <f t="shared" si="44"/>
        <v>2000000</v>
      </c>
      <c r="BC25" s="103">
        <f t="shared" si="45"/>
        <v>0</v>
      </c>
      <c r="BD25" s="4"/>
      <c r="BE25" s="4">
        <f t="shared" si="46"/>
        <v>10958880.199999999</v>
      </c>
      <c r="BF25" s="103">
        <f t="shared" si="47"/>
        <v>10958880.199999999</v>
      </c>
      <c r="BG25" s="103">
        <f t="shared" si="48"/>
        <v>0</v>
      </c>
      <c r="BH25" t="s">
        <v>16</v>
      </c>
      <c r="BI25" s="4"/>
      <c r="BK25" s="4"/>
      <c r="BL25" s="4"/>
      <c r="BN25" s="4"/>
      <c r="BO25" s="4"/>
      <c r="BQ25" s="4"/>
      <c r="BR25" s="4"/>
      <c r="BT25" s="4"/>
      <c r="BV25" s="4"/>
      <c r="BX25" s="4"/>
      <c r="BZ25" s="4"/>
      <c r="CB25" s="4"/>
      <c r="DP25"/>
      <c r="DQ25"/>
      <c r="DR25"/>
    </row>
    <row r="26" spans="1:122" x14ac:dyDescent="0.25">
      <c r="A26" s="20">
        <v>475</v>
      </c>
      <c r="B26" t="s">
        <v>273</v>
      </c>
      <c r="C26" t="s">
        <v>2</v>
      </c>
      <c r="D26" t="s">
        <v>284</v>
      </c>
      <c r="E26" t="s">
        <v>87</v>
      </c>
      <c r="F26" s="2">
        <v>30791246000</v>
      </c>
      <c r="G26" s="2">
        <v>0</v>
      </c>
      <c r="H26" s="2">
        <v>30791246000</v>
      </c>
      <c r="I26" s="2">
        <v>51631696</v>
      </c>
      <c r="J26" s="2">
        <v>0</v>
      </c>
      <c r="K26" s="2">
        <v>51631696</v>
      </c>
      <c r="L26" s="2">
        <v>39315197.600000001</v>
      </c>
      <c r="M26" s="2">
        <v>0</v>
      </c>
      <c r="N26" s="92">
        <f t="shared" si="22"/>
        <v>0</v>
      </c>
      <c r="O26" s="92">
        <f t="shared" si="23"/>
        <v>0</v>
      </c>
      <c r="P26" s="2">
        <v>39315197.600000001</v>
      </c>
      <c r="Q26" s="92">
        <f t="shared" si="24"/>
        <v>39315197.600000001</v>
      </c>
      <c r="R26" s="92">
        <f t="shared" si="25"/>
        <v>0</v>
      </c>
      <c r="S26" s="15">
        <v>0.1</v>
      </c>
      <c r="T26" s="2">
        <v>0</v>
      </c>
      <c r="U26" s="92">
        <f t="shared" si="26"/>
        <v>0</v>
      </c>
      <c r="V26" s="92">
        <f t="shared" si="27"/>
        <v>0</v>
      </c>
      <c r="W26" s="13">
        <v>0.15</v>
      </c>
      <c r="X26" s="93">
        <f t="shared" si="28"/>
        <v>0.15</v>
      </c>
      <c r="Y26" s="92">
        <f t="shared" si="29"/>
        <v>0</v>
      </c>
      <c r="Z26" s="92">
        <f t="shared" si="30"/>
        <v>5897279.6399999997</v>
      </c>
      <c r="AA26" s="15">
        <v>0</v>
      </c>
      <c r="AB26" s="94">
        <f t="shared" si="31"/>
        <v>0</v>
      </c>
      <c r="AC26" s="92">
        <f t="shared" si="32"/>
        <v>0</v>
      </c>
      <c r="AD26" s="92">
        <f t="shared" si="33"/>
        <v>0</v>
      </c>
      <c r="AE26" s="2">
        <v>5897279.6399999997</v>
      </c>
      <c r="AF26" s="92">
        <f t="shared" si="34"/>
        <v>5897279.6399999997</v>
      </c>
      <c r="AG26" s="92">
        <f t="shared" si="35"/>
        <v>0</v>
      </c>
      <c r="AH26" s="2">
        <v>0</v>
      </c>
      <c r="AI26" s="2">
        <v>248022877.40000001</v>
      </c>
      <c r="AJ26" s="100">
        <f>SUMIF('AE (2)'!$AP$2:$AP$405,'SUP (2)'!E26,'AE (2)'!$L$2:$L$405)+SUMIF('SUP (2)'!$BH$2:$BH$43,'SUP (2)'!E26,'SUP (2)'!$L$2:$L$43)</f>
        <v>248022877.40000007</v>
      </c>
      <c r="AK26" s="100">
        <f t="shared" si="36"/>
        <v>0</v>
      </c>
      <c r="AL26" s="2">
        <v>45147440.600000001</v>
      </c>
      <c r="AM26" s="36">
        <f t="shared" si="37"/>
        <v>451474.40600000002</v>
      </c>
      <c r="AN26" s="2">
        <v>202875436.80000001</v>
      </c>
      <c r="AO26" s="36">
        <f t="shared" si="38"/>
        <v>6086263.1040000003</v>
      </c>
      <c r="AP26" s="36">
        <f t="shared" si="39"/>
        <v>8115017.472000001</v>
      </c>
      <c r="AQ26" s="2">
        <v>151712369000</v>
      </c>
      <c r="AR26" s="2">
        <v>31791581000</v>
      </c>
      <c r="AS26" s="2">
        <v>119920788000</v>
      </c>
      <c r="AT26" s="18">
        <v>8566491.8780000005</v>
      </c>
      <c r="AU26" s="36">
        <f t="shared" si="40"/>
        <v>8566491.8780000005</v>
      </c>
      <c r="AV26" s="36">
        <f t="shared" si="41"/>
        <v>0</v>
      </c>
      <c r="AW26" s="4">
        <v>14463771.517999999</v>
      </c>
      <c r="AX26" s="4">
        <f t="shared" si="16"/>
        <v>287338075</v>
      </c>
      <c r="AY26" s="102">
        <f t="shared" si="42"/>
        <v>287338075</v>
      </c>
      <c r="AZ26" s="102">
        <f t="shared" si="43"/>
        <v>0</v>
      </c>
      <c r="BA26" s="4">
        <v>6000000</v>
      </c>
      <c r="BB26" s="103">
        <f t="shared" si="44"/>
        <v>6000000</v>
      </c>
      <c r="BC26" s="103">
        <f t="shared" si="45"/>
        <v>0</v>
      </c>
      <c r="BD26" s="4"/>
      <c r="BE26" s="4">
        <f t="shared" si="46"/>
        <v>20463771.517999999</v>
      </c>
      <c r="BF26" s="103">
        <f t="shared" si="47"/>
        <v>20463771.517999999</v>
      </c>
      <c r="BG26" s="103">
        <f t="shared" si="48"/>
        <v>0</v>
      </c>
      <c r="BH26" t="s">
        <v>13</v>
      </c>
      <c r="BI26" s="4"/>
      <c r="BK26" s="4"/>
      <c r="BL26" s="4"/>
      <c r="BN26" s="4"/>
      <c r="BO26" s="4"/>
      <c r="BQ26" s="4"/>
      <c r="BR26" s="4"/>
      <c r="BT26" s="4"/>
      <c r="BV26" s="4"/>
      <c r="BX26" s="4"/>
      <c r="BZ26" s="4"/>
      <c r="CB26" s="4"/>
      <c r="DP26"/>
      <c r="DQ26"/>
      <c r="DR26"/>
    </row>
    <row r="27" spans="1:122" x14ac:dyDescent="0.25">
      <c r="A27" s="20">
        <v>591</v>
      </c>
      <c r="B27" t="s">
        <v>273</v>
      </c>
      <c r="C27" t="s">
        <v>2</v>
      </c>
      <c r="D27" t="s">
        <v>283</v>
      </c>
      <c r="E27" t="s">
        <v>95</v>
      </c>
      <c r="F27" s="2">
        <v>11961969000</v>
      </c>
      <c r="G27" s="2">
        <v>7347178000</v>
      </c>
      <c r="H27" s="2">
        <v>4614791000</v>
      </c>
      <c r="I27" s="2">
        <v>26206328</v>
      </c>
      <c r="J27" s="2">
        <v>16029379</v>
      </c>
      <c r="K27" s="2">
        <v>10176949</v>
      </c>
      <c r="L27" s="2">
        <v>21421540.399999999</v>
      </c>
      <c r="M27" s="2">
        <v>13090507.800000001</v>
      </c>
      <c r="N27" s="92">
        <f t="shared" si="22"/>
        <v>13090507.800000001</v>
      </c>
      <c r="O27" s="92">
        <f t="shared" si="23"/>
        <v>0</v>
      </c>
      <c r="P27" s="2">
        <v>8331032.5999999996</v>
      </c>
      <c r="Q27" s="92">
        <f t="shared" si="24"/>
        <v>8331032.5999999996</v>
      </c>
      <c r="R27" s="92">
        <f t="shared" si="25"/>
        <v>0</v>
      </c>
      <c r="S27" s="15">
        <v>0.1</v>
      </c>
      <c r="T27" s="2">
        <v>1309050.78</v>
      </c>
      <c r="U27" s="92">
        <f t="shared" si="26"/>
        <v>1309050.7800000003</v>
      </c>
      <c r="V27" s="92">
        <f t="shared" si="27"/>
        <v>0</v>
      </c>
      <c r="W27" s="13">
        <v>0.1</v>
      </c>
      <c r="X27" s="93">
        <f t="shared" si="28"/>
        <v>0.1</v>
      </c>
      <c r="Y27" s="92">
        <f t="shared" si="29"/>
        <v>0</v>
      </c>
      <c r="Z27" s="92">
        <f t="shared" si="30"/>
        <v>833103.26</v>
      </c>
      <c r="AA27" s="15">
        <v>0</v>
      </c>
      <c r="AB27" s="94">
        <f t="shared" si="31"/>
        <v>0</v>
      </c>
      <c r="AC27" s="92">
        <f t="shared" si="32"/>
        <v>0</v>
      </c>
      <c r="AD27" s="92">
        <f t="shared" si="33"/>
        <v>0</v>
      </c>
      <c r="AE27" s="2">
        <v>833103.26</v>
      </c>
      <c r="AF27" s="92">
        <f t="shared" si="34"/>
        <v>833103.26</v>
      </c>
      <c r="AG27" s="92">
        <f t="shared" si="35"/>
        <v>0</v>
      </c>
      <c r="AH27" s="2">
        <v>0</v>
      </c>
      <c r="AI27" s="2">
        <v>521668776.04000002</v>
      </c>
      <c r="AJ27" s="100">
        <f>SUMIF('AE (2)'!$AP$2:$AP$405,'SUP (2)'!E27,'AE (2)'!$L$2:$L$405)+SUMIF('SUP (2)'!$BH$2:$BH$43,'SUP (2)'!E27,'SUP (2)'!$L$2:$L$43)</f>
        <v>521668776.03999996</v>
      </c>
      <c r="AK27" s="100">
        <f t="shared" si="36"/>
        <v>0</v>
      </c>
      <c r="AL27" s="2">
        <v>23846914.199999999</v>
      </c>
      <c r="AM27" s="36">
        <f t="shared" si="37"/>
        <v>238469.14199999999</v>
      </c>
      <c r="AN27" s="2">
        <v>497821861.83999997</v>
      </c>
      <c r="AO27" s="36">
        <f t="shared" si="38"/>
        <v>14934655.855199998</v>
      </c>
      <c r="AP27" s="36">
        <f t="shared" si="39"/>
        <v>19912874.4736</v>
      </c>
      <c r="AQ27" s="2">
        <v>341799259900</v>
      </c>
      <c r="AR27" s="2">
        <v>8955597000</v>
      </c>
      <c r="AS27" s="2">
        <v>332843662900</v>
      </c>
      <c r="AT27" s="18">
        <v>20151343.615600001</v>
      </c>
      <c r="AU27" s="36">
        <f t="shared" si="40"/>
        <v>20151343.615600001</v>
      </c>
      <c r="AV27" s="36">
        <f t="shared" si="41"/>
        <v>0</v>
      </c>
      <c r="AW27" s="4">
        <v>22293497.6556</v>
      </c>
      <c r="AX27" s="4">
        <f t="shared" si="16"/>
        <v>543090316.44000006</v>
      </c>
      <c r="AY27" s="102">
        <f t="shared" si="42"/>
        <v>543090316.44000006</v>
      </c>
      <c r="AZ27" s="102">
        <f t="shared" si="43"/>
        <v>0</v>
      </c>
      <c r="BA27" s="4">
        <v>6000000</v>
      </c>
      <c r="BB27" s="103">
        <f t="shared" si="44"/>
        <v>6000000</v>
      </c>
      <c r="BC27" s="103">
        <f t="shared" si="45"/>
        <v>0</v>
      </c>
      <c r="BD27" s="4"/>
      <c r="BE27" s="4">
        <f t="shared" si="46"/>
        <v>28293497.6556</v>
      </c>
      <c r="BF27" s="103">
        <f t="shared" si="47"/>
        <v>28293497.655600004</v>
      </c>
      <c r="BG27" s="103">
        <f t="shared" si="48"/>
        <v>0</v>
      </c>
      <c r="BH27" t="s">
        <v>3</v>
      </c>
      <c r="BI27" s="4"/>
      <c r="BK27" s="4"/>
      <c r="BL27" s="4"/>
      <c r="BN27" s="4"/>
      <c r="BO27" s="4"/>
      <c r="BQ27" s="4"/>
      <c r="BR27" s="4"/>
      <c r="BT27" s="4"/>
      <c r="BV27" s="4"/>
      <c r="BX27" s="4"/>
      <c r="BZ27" s="4"/>
      <c r="CB27" s="4"/>
      <c r="DP27"/>
      <c r="DQ27"/>
      <c r="DR27"/>
    </row>
    <row r="28" spans="1:122" x14ac:dyDescent="0.25">
      <c r="A28" s="20">
        <v>681</v>
      </c>
      <c r="B28" t="s">
        <v>273</v>
      </c>
      <c r="C28" t="s">
        <v>2</v>
      </c>
      <c r="D28" t="s">
        <v>538</v>
      </c>
      <c r="E28" t="s">
        <v>107</v>
      </c>
      <c r="F28" s="2">
        <v>8970404000</v>
      </c>
      <c r="G28" s="2">
        <v>2705828000</v>
      </c>
      <c r="H28" s="2">
        <v>6264576000</v>
      </c>
      <c r="I28" s="2">
        <v>19126894</v>
      </c>
      <c r="J28" s="2">
        <v>7803136</v>
      </c>
      <c r="K28" s="2">
        <v>11323758</v>
      </c>
      <c r="L28" s="2">
        <v>15538732.4</v>
      </c>
      <c r="M28" s="2">
        <v>6720804.7999999998</v>
      </c>
      <c r="N28" s="92">
        <f t="shared" si="22"/>
        <v>6720804.7999999998</v>
      </c>
      <c r="O28" s="92">
        <f t="shared" si="23"/>
        <v>0</v>
      </c>
      <c r="P28" s="2">
        <v>8817927.5999999996</v>
      </c>
      <c r="Q28" s="92">
        <f t="shared" si="24"/>
        <v>8817927.5999999996</v>
      </c>
      <c r="R28" s="92">
        <f t="shared" si="25"/>
        <v>0</v>
      </c>
      <c r="S28" s="15">
        <v>0.1</v>
      </c>
      <c r="T28" s="2">
        <v>672080.48</v>
      </c>
      <c r="U28" s="92">
        <f t="shared" si="26"/>
        <v>672080.48</v>
      </c>
      <c r="V28" s="92">
        <f t="shared" si="27"/>
        <v>0</v>
      </c>
      <c r="W28" s="13">
        <v>0.1</v>
      </c>
      <c r="X28" s="93">
        <f t="shared" si="28"/>
        <v>0.1</v>
      </c>
      <c r="Y28" s="92">
        <f t="shared" si="29"/>
        <v>0</v>
      </c>
      <c r="Z28" s="92">
        <f t="shared" si="30"/>
        <v>881792.76</v>
      </c>
      <c r="AA28" s="15">
        <v>0</v>
      </c>
      <c r="AB28" s="94">
        <f t="shared" si="31"/>
        <v>0</v>
      </c>
      <c r="AC28" s="92">
        <f t="shared" si="32"/>
        <v>0</v>
      </c>
      <c r="AD28" s="92">
        <f t="shared" si="33"/>
        <v>0</v>
      </c>
      <c r="AE28" s="2">
        <v>881792.76</v>
      </c>
      <c r="AF28" s="92">
        <f t="shared" si="34"/>
        <v>881792.76</v>
      </c>
      <c r="AG28" s="92">
        <f t="shared" si="35"/>
        <v>0</v>
      </c>
      <c r="AH28" s="2">
        <v>0</v>
      </c>
      <c r="AI28" s="2">
        <v>83285020.280000001</v>
      </c>
      <c r="AJ28" s="100">
        <f>SUMIF('AE (2)'!$AP$2:$AP$405,'SUP (2)'!E28,'AE (2)'!$L$2:$L$405)+SUMIF('SUP (2)'!$BH$2:$BH$43,'SUP (2)'!E28,'SUP (2)'!$L$2:$L$43)</f>
        <v>83285020.280000016</v>
      </c>
      <c r="AK28" s="100">
        <f t="shared" si="36"/>
        <v>0</v>
      </c>
      <c r="AL28" s="2">
        <v>8749387.3200000003</v>
      </c>
      <c r="AM28" s="36">
        <f t="shared" si="37"/>
        <v>87493.873200000002</v>
      </c>
      <c r="AN28" s="2">
        <v>74535632.959999993</v>
      </c>
      <c r="AO28" s="36">
        <f t="shared" si="38"/>
        <v>2236068.9887999999</v>
      </c>
      <c r="AP28" s="36">
        <f t="shared" si="39"/>
        <v>2981425.3183999998</v>
      </c>
      <c r="AQ28" s="2">
        <v>39493211800</v>
      </c>
      <c r="AR28" s="2">
        <v>3271124200</v>
      </c>
      <c r="AS28" s="2">
        <v>36222087600</v>
      </c>
      <c r="AT28" s="18">
        <v>0</v>
      </c>
      <c r="AU28" s="36">
        <f t="shared" si="40"/>
        <v>0</v>
      </c>
      <c r="AV28" s="36">
        <f t="shared" si="41"/>
        <v>0</v>
      </c>
      <c r="AW28" s="4">
        <v>1553873.24</v>
      </c>
      <c r="AX28" s="4">
        <f t="shared" si="16"/>
        <v>98823752.680000007</v>
      </c>
      <c r="AY28" s="102">
        <f t="shared" si="42"/>
        <v>98823752.679999992</v>
      </c>
      <c r="AZ28" s="102">
        <f t="shared" si="43"/>
        <v>0</v>
      </c>
      <c r="BA28" s="4">
        <v>0</v>
      </c>
      <c r="BB28" s="103">
        <f t="shared" si="44"/>
        <v>0</v>
      </c>
      <c r="BC28" s="103">
        <f t="shared" si="45"/>
        <v>0</v>
      </c>
      <c r="BD28" s="4"/>
      <c r="BE28" s="4">
        <f t="shared" si="46"/>
        <v>1553873.24</v>
      </c>
      <c r="BF28" s="103">
        <f t="shared" si="47"/>
        <v>1553873.24</v>
      </c>
      <c r="BG28" s="103">
        <f t="shared" si="48"/>
        <v>0</v>
      </c>
      <c r="BH28" t="s">
        <v>45</v>
      </c>
      <c r="BI28" s="4"/>
      <c r="BK28" s="4"/>
      <c r="BL28" s="4"/>
      <c r="BN28" s="4"/>
      <c r="BO28" s="4"/>
      <c r="BQ28" s="4"/>
      <c r="BR28" s="4"/>
      <c r="BT28" s="4"/>
      <c r="BV28" s="4"/>
      <c r="BX28" s="4"/>
      <c r="BZ28" s="4"/>
      <c r="CB28" s="4"/>
      <c r="DP28"/>
      <c r="DQ28"/>
      <c r="DR28"/>
    </row>
    <row r="29" spans="1:122" x14ac:dyDescent="0.25">
      <c r="A29" s="20">
        <v>815</v>
      </c>
      <c r="B29" t="s">
        <v>273</v>
      </c>
      <c r="C29" t="s">
        <v>2</v>
      </c>
      <c r="D29" t="s">
        <v>284</v>
      </c>
      <c r="E29" t="s">
        <v>166</v>
      </c>
      <c r="F29" s="2">
        <v>8826583000</v>
      </c>
      <c r="G29" s="2">
        <v>2708578000</v>
      </c>
      <c r="H29" s="2">
        <v>6118005000</v>
      </c>
      <c r="I29" s="2">
        <v>20317449</v>
      </c>
      <c r="J29" s="2">
        <v>6581000</v>
      </c>
      <c r="K29" s="2">
        <v>13736449</v>
      </c>
      <c r="L29" s="2">
        <v>16786815.800000001</v>
      </c>
      <c r="M29" s="2">
        <v>5497568.7999999998</v>
      </c>
      <c r="N29" s="92">
        <f t="shared" si="22"/>
        <v>5497568.7999999998</v>
      </c>
      <c r="O29" s="92">
        <f t="shared" si="23"/>
        <v>0</v>
      </c>
      <c r="P29" s="2">
        <v>11289247</v>
      </c>
      <c r="Q29" s="92">
        <f t="shared" si="24"/>
        <v>11289247</v>
      </c>
      <c r="R29" s="92">
        <f t="shared" si="25"/>
        <v>0</v>
      </c>
      <c r="S29" s="15">
        <v>0.1</v>
      </c>
      <c r="T29" s="2">
        <v>549756.88</v>
      </c>
      <c r="U29" s="92">
        <f t="shared" si="26"/>
        <v>549756.88</v>
      </c>
      <c r="V29" s="92">
        <f t="shared" si="27"/>
        <v>0</v>
      </c>
      <c r="W29" s="13">
        <v>0.1</v>
      </c>
      <c r="X29" s="93">
        <f t="shared" si="28"/>
        <v>0.1</v>
      </c>
      <c r="Y29" s="92">
        <f t="shared" si="29"/>
        <v>0</v>
      </c>
      <c r="Z29" s="92">
        <f t="shared" si="30"/>
        <v>1128924.7</v>
      </c>
      <c r="AA29" s="15">
        <v>0</v>
      </c>
      <c r="AB29" s="94">
        <f t="shared" si="31"/>
        <v>0</v>
      </c>
      <c r="AC29" s="92">
        <f t="shared" si="32"/>
        <v>0</v>
      </c>
      <c r="AD29" s="92">
        <f t="shared" si="33"/>
        <v>0</v>
      </c>
      <c r="AE29" s="2">
        <v>1128924.7</v>
      </c>
      <c r="AF29" s="92">
        <f t="shared" si="34"/>
        <v>1128924.7</v>
      </c>
      <c r="AG29" s="92">
        <f t="shared" si="35"/>
        <v>0</v>
      </c>
      <c r="AH29" s="2">
        <v>0</v>
      </c>
      <c r="AI29" s="2">
        <v>107841951.59999999</v>
      </c>
      <c r="AJ29" s="100">
        <f>SUMIF('AE (2)'!$AP$2:$AP$405,'SUP (2)'!E29,'AE (2)'!$L$2:$L$405)+SUMIF('SUP (2)'!$BH$2:$BH$43,'SUP (2)'!E29,'SUP (2)'!$L$2:$L$43)</f>
        <v>107841951.60000001</v>
      </c>
      <c r="AK29" s="100">
        <f t="shared" si="36"/>
        <v>0</v>
      </c>
      <c r="AL29" s="2">
        <v>4695291.2</v>
      </c>
      <c r="AM29" s="36">
        <f t="shared" si="37"/>
        <v>46952.912000000004</v>
      </c>
      <c r="AN29" s="2">
        <v>103146660.40000001</v>
      </c>
      <c r="AO29" s="36">
        <f t="shared" si="38"/>
        <v>3094399.8119999999</v>
      </c>
      <c r="AP29" s="36">
        <f t="shared" si="39"/>
        <v>4125866.4160000002</v>
      </c>
      <c r="AQ29" s="2">
        <v>47013006000</v>
      </c>
      <c r="AR29" s="2">
        <v>1602642000</v>
      </c>
      <c r="AS29" s="2">
        <v>45410364000</v>
      </c>
      <c r="AT29" s="18">
        <v>0</v>
      </c>
      <c r="AU29" s="36">
        <f t="shared" si="40"/>
        <v>0</v>
      </c>
      <c r="AV29" s="36">
        <f t="shared" si="41"/>
        <v>0</v>
      </c>
      <c r="AW29" s="4">
        <v>1678681.58</v>
      </c>
      <c r="AX29" s="4">
        <f t="shared" si="16"/>
        <v>124628767.39999999</v>
      </c>
      <c r="AY29" s="102">
        <f t="shared" si="42"/>
        <v>124628767.39999999</v>
      </c>
      <c r="AZ29" s="102">
        <f t="shared" si="43"/>
        <v>0</v>
      </c>
      <c r="BA29" s="4">
        <v>0</v>
      </c>
      <c r="BB29" s="103">
        <f t="shared" si="44"/>
        <v>0</v>
      </c>
      <c r="BC29" s="103">
        <f t="shared" si="45"/>
        <v>0</v>
      </c>
      <c r="BD29" s="4"/>
      <c r="BE29" s="4">
        <f t="shared" si="46"/>
        <v>1678681.58</v>
      </c>
      <c r="BF29" s="103">
        <f t="shared" si="47"/>
        <v>1678681.58</v>
      </c>
      <c r="BG29" s="103">
        <f t="shared" si="48"/>
        <v>0</v>
      </c>
      <c r="BH29" t="s">
        <v>13</v>
      </c>
      <c r="BI29" s="4"/>
      <c r="BK29" s="4"/>
      <c r="BL29" s="4"/>
      <c r="BN29" s="4"/>
      <c r="BO29" s="4"/>
      <c r="BQ29" s="4"/>
      <c r="BR29" s="4"/>
      <c r="BT29" s="4"/>
      <c r="BV29" s="4"/>
      <c r="BX29" s="4"/>
      <c r="BZ29" s="4"/>
      <c r="CB29" s="4"/>
      <c r="DP29"/>
      <c r="DQ29"/>
      <c r="DR29"/>
    </row>
    <row r="30" spans="1:122" x14ac:dyDescent="0.25">
      <c r="A30" s="20">
        <v>934</v>
      </c>
      <c r="B30" t="s">
        <v>273</v>
      </c>
      <c r="C30" t="s">
        <v>2</v>
      </c>
      <c r="D30" t="s">
        <v>538</v>
      </c>
      <c r="E30" t="s">
        <v>179</v>
      </c>
      <c r="F30" s="2">
        <v>5387461000</v>
      </c>
      <c r="G30" s="2">
        <v>235500000</v>
      </c>
      <c r="H30" s="2">
        <v>5151961000</v>
      </c>
      <c r="I30" s="2">
        <v>17256089</v>
      </c>
      <c r="J30" s="2">
        <v>741750</v>
      </c>
      <c r="K30" s="2">
        <v>16514339</v>
      </c>
      <c r="L30" s="2">
        <v>15101104.6</v>
      </c>
      <c r="M30" s="2">
        <v>647550</v>
      </c>
      <c r="N30" s="92">
        <f t="shared" si="22"/>
        <v>647550</v>
      </c>
      <c r="O30" s="92">
        <f t="shared" si="23"/>
        <v>0</v>
      </c>
      <c r="P30" s="2">
        <v>14453554.6</v>
      </c>
      <c r="Q30" s="92">
        <f t="shared" si="24"/>
        <v>14453554.6</v>
      </c>
      <c r="R30" s="92">
        <f t="shared" si="25"/>
        <v>0</v>
      </c>
      <c r="S30" s="15">
        <v>0.1</v>
      </c>
      <c r="T30" s="2">
        <v>64755</v>
      </c>
      <c r="U30" s="92">
        <f t="shared" si="26"/>
        <v>64755</v>
      </c>
      <c r="V30" s="92">
        <f t="shared" si="27"/>
        <v>0</v>
      </c>
      <c r="W30" s="13">
        <v>0.1</v>
      </c>
      <c r="X30" s="93">
        <f t="shared" si="28"/>
        <v>0.1</v>
      </c>
      <c r="Y30" s="92">
        <f t="shared" si="29"/>
        <v>0</v>
      </c>
      <c r="Z30" s="92">
        <f t="shared" si="30"/>
        <v>1445355.46</v>
      </c>
      <c r="AA30" s="15">
        <v>0</v>
      </c>
      <c r="AB30" s="94">
        <f t="shared" si="31"/>
        <v>0</v>
      </c>
      <c r="AC30" s="92">
        <f t="shared" si="32"/>
        <v>0</v>
      </c>
      <c r="AD30" s="92">
        <f t="shared" si="33"/>
        <v>0</v>
      </c>
      <c r="AE30" s="2">
        <v>1445355.46</v>
      </c>
      <c r="AF30" s="92">
        <f t="shared" si="34"/>
        <v>1445355.46</v>
      </c>
      <c r="AG30" s="92">
        <f t="shared" si="35"/>
        <v>0</v>
      </c>
      <c r="AH30" s="2">
        <v>0</v>
      </c>
      <c r="AI30" s="2">
        <v>406672278.12</v>
      </c>
      <c r="AJ30" s="100">
        <f>SUMIF('AE (2)'!$AP$2:$AP$405,'SUP (2)'!E30,'AE (2)'!$L$2:$L$405)+SUMIF('SUP (2)'!$BH$2:$BH$43,'SUP (2)'!E30,'SUP (2)'!$L$2:$L$43)</f>
        <v>406672278.12000006</v>
      </c>
      <c r="AK30" s="100">
        <f t="shared" si="36"/>
        <v>0</v>
      </c>
      <c r="AL30" s="2">
        <v>48802778.799999997</v>
      </c>
      <c r="AM30" s="36">
        <f t="shared" si="37"/>
        <v>488027.788</v>
      </c>
      <c r="AN30" s="2">
        <v>357869499.31999999</v>
      </c>
      <c r="AO30" s="36">
        <f t="shared" si="38"/>
        <v>10736084.979599999</v>
      </c>
      <c r="AP30" s="36">
        <f t="shared" si="39"/>
        <v>14314779.9728</v>
      </c>
      <c r="AQ30" s="2">
        <v>264605592200</v>
      </c>
      <c r="AR30" s="2">
        <v>25584778000</v>
      </c>
      <c r="AS30" s="2">
        <v>239020814200</v>
      </c>
      <c r="AT30" s="18">
        <v>14802807.7608</v>
      </c>
      <c r="AU30" s="36">
        <f t="shared" si="40"/>
        <v>14802807.7608</v>
      </c>
      <c r="AV30" s="36">
        <f t="shared" si="41"/>
        <v>0</v>
      </c>
      <c r="AW30" s="4">
        <v>16312918.220799999</v>
      </c>
      <c r="AX30" s="4">
        <f t="shared" si="16"/>
        <v>421773382.72000003</v>
      </c>
      <c r="AY30" s="102">
        <f t="shared" si="42"/>
        <v>421773382.72000003</v>
      </c>
      <c r="AZ30" s="102">
        <f t="shared" si="43"/>
        <v>0</v>
      </c>
      <c r="BA30" s="4">
        <v>6000000</v>
      </c>
      <c r="BB30" s="103">
        <f t="shared" si="44"/>
        <v>6000000</v>
      </c>
      <c r="BC30" s="103">
        <f t="shared" si="45"/>
        <v>0</v>
      </c>
      <c r="BD30" s="4"/>
      <c r="BE30" s="4">
        <f t="shared" si="46"/>
        <v>22312918.220799997</v>
      </c>
      <c r="BF30" s="103">
        <f t="shared" si="47"/>
        <v>22312918.220800001</v>
      </c>
      <c r="BG30" s="103">
        <f t="shared" si="48"/>
        <v>0</v>
      </c>
      <c r="BH30" t="s">
        <v>45</v>
      </c>
      <c r="BI30" s="4"/>
      <c r="BK30" s="4"/>
      <c r="BL30" s="4"/>
      <c r="BN30" s="4"/>
      <c r="BO30" s="4"/>
      <c r="BQ30" s="4"/>
      <c r="BR30" s="4"/>
      <c r="BT30" s="4"/>
      <c r="BV30" s="4"/>
      <c r="BX30" s="4"/>
      <c r="BZ30" s="4"/>
      <c r="CB30" s="4"/>
      <c r="DP30"/>
      <c r="DQ30"/>
      <c r="DR30"/>
    </row>
    <row r="31" spans="1:122" x14ac:dyDescent="0.25">
      <c r="A31" s="20">
        <v>961</v>
      </c>
      <c r="B31" t="s">
        <v>273</v>
      </c>
      <c r="C31" t="s">
        <v>2</v>
      </c>
      <c r="D31" t="s">
        <v>200</v>
      </c>
      <c r="E31" t="s">
        <v>184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92">
        <f t="shared" si="22"/>
        <v>0</v>
      </c>
      <c r="O31" s="92">
        <f t="shared" si="23"/>
        <v>0</v>
      </c>
      <c r="P31" s="2">
        <v>0</v>
      </c>
      <c r="Q31" s="92">
        <f t="shared" si="24"/>
        <v>0</v>
      </c>
      <c r="R31" s="92">
        <f t="shared" si="25"/>
        <v>0</v>
      </c>
      <c r="S31" s="15">
        <v>0</v>
      </c>
      <c r="T31" s="2">
        <v>0</v>
      </c>
      <c r="U31" s="92">
        <f t="shared" si="26"/>
        <v>0</v>
      </c>
      <c r="V31" s="92">
        <f t="shared" si="27"/>
        <v>0</v>
      </c>
      <c r="W31" s="13">
        <v>0</v>
      </c>
      <c r="X31" s="93">
        <f t="shared" si="28"/>
        <v>0</v>
      </c>
      <c r="Y31" s="92">
        <f t="shared" si="29"/>
        <v>0</v>
      </c>
      <c r="Z31" s="92">
        <f t="shared" si="30"/>
        <v>0</v>
      </c>
      <c r="AA31" s="15">
        <v>0</v>
      </c>
      <c r="AB31" s="94">
        <f t="shared" si="31"/>
        <v>0</v>
      </c>
      <c r="AC31" s="92">
        <f t="shared" si="32"/>
        <v>0</v>
      </c>
      <c r="AD31" s="92">
        <f t="shared" si="33"/>
        <v>0</v>
      </c>
      <c r="AE31" s="2">
        <v>0</v>
      </c>
      <c r="AF31" s="92">
        <f t="shared" si="34"/>
        <v>0</v>
      </c>
      <c r="AG31" s="92">
        <f t="shared" si="35"/>
        <v>0</v>
      </c>
      <c r="AH31" s="2">
        <v>0</v>
      </c>
      <c r="AI31" s="2">
        <v>400328116.80000001</v>
      </c>
      <c r="AJ31" s="100">
        <f>SUMIF('AE (2)'!$AP$2:$AP$405,'SUP (2)'!E31,'AE (2)'!$L$2:$L$405)+SUMIF('SUP (2)'!$BH$2:$BH$43,'SUP (2)'!E31,'SUP (2)'!$L$2:$L$43)</f>
        <v>400328116.79999995</v>
      </c>
      <c r="AK31" s="100">
        <f t="shared" si="36"/>
        <v>0</v>
      </c>
      <c r="AL31" s="2">
        <v>3895544.2</v>
      </c>
      <c r="AM31" s="36">
        <f t="shared" si="37"/>
        <v>38955.442000000003</v>
      </c>
      <c r="AN31" s="2">
        <v>396432572.60000002</v>
      </c>
      <c r="AO31" s="36">
        <f t="shared" si="38"/>
        <v>11892977.177999999</v>
      </c>
      <c r="AP31" s="36">
        <f t="shared" si="39"/>
        <v>15857302.904000001</v>
      </c>
      <c r="AQ31" s="2">
        <v>264078658000</v>
      </c>
      <c r="AR31" s="2">
        <v>1613232000</v>
      </c>
      <c r="AS31" s="2">
        <v>262465426000</v>
      </c>
      <c r="AT31" s="18">
        <v>15896258.346000001</v>
      </c>
      <c r="AU31" s="36">
        <f t="shared" si="40"/>
        <v>15896258.346000001</v>
      </c>
      <c r="AV31" s="36">
        <f t="shared" si="41"/>
        <v>0</v>
      </c>
      <c r="AW31" s="4">
        <v>15896258.346000001</v>
      </c>
      <c r="AX31" s="4">
        <f t="shared" si="16"/>
        <v>400328116.80000001</v>
      </c>
      <c r="AY31" s="102">
        <f t="shared" si="42"/>
        <v>400328116.80000001</v>
      </c>
      <c r="AZ31" s="102">
        <f t="shared" si="43"/>
        <v>0</v>
      </c>
      <c r="BA31" s="4">
        <v>6000000</v>
      </c>
      <c r="BB31" s="103">
        <f t="shared" si="44"/>
        <v>6000000</v>
      </c>
      <c r="BC31" s="103">
        <f t="shared" si="45"/>
        <v>0</v>
      </c>
      <c r="BD31" s="4"/>
      <c r="BE31" s="4">
        <f t="shared" si="46"/>
        <v>21896258.346000001</v>
      </c>
      <c r="BF31" s="103">
        <f t="shared" si="47"/>
        <v>21896258.346000001</v>
      </c>
      <c r="BG31" s="103">
        <f t="shared" si="48"/>
        <v>0</v>
      </c>
      <c r="BH31" t="s">
        <v>203</v>
      </c>
      <c r="BI31" s="4"/>
      <c r="BK31" s="4"/>
      <c r="BL31" s="4"/>
      <c r="BN31" s="4"/>
      <c r="BO31" s="4"/>
      <c r="BQ31" s="4"/>
      <c r="BR31" s="4"/>
      <c r="BT31" s="4"/>
      <c r="BV31" s="4"/>
      <c r="BX31" s="4"/>
      <c r="BZ31" s="4"/>
      <c r="CB31" s="4"/>
      <c r="DP31"/>
      <c r="DQ31"/>
      <c r="DR31"/>
    </row>
    <row r="32" spans="1:122" x14ac:dyDescent="0.25">
      <c r="A32" s="20">
        <v>988</v>
      </c>
      <c r="B32" t="s">
        <v>273</v>
      </c>
      <c r="C32" t="s">
        <v>9</v>
      </c>
      <c r="D32" t="s">
        <v>367</v>
      </c>
      <c r="E32" t="s">
        <v>189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92">
        <f t="shared" si="22"/>
        <v>0</v>
      </c>
      <c r="O32" s="92">
        <f t="shared" si="23"/>
        <v>0</v>
      </c>
      <c r="P32" s="2">
        <v>0</v>
      </c>
      <c r="Q32" s="92">
        <f t="shared" si="24"/>
        <v>0</v>
      </c>
      <c r="R32" s="92">
        <f t="shared" si="25"/>
        <v>0</v>
      </c>
      <c r="S32" s="15">
        <v>0</v>
      </c>
      <c r="T32" s="2">
        <v>0</v>
      </c>
      <c r="U32" s="92">
        <f t="shared" si="26"/>
        <v>0</v>
      </c>
      <c r="V32" s="92">
        <f t="shared" si="27"/>
        <v>0</v>
      </c>
      <c r="W32" s="13">
        <v>0</v>
      </c>
      <c r="X32" s="93">
        <f t="shared" si="28"/>
        <v>0</v>
      </c>
      <c r="Y32" s="92">
        <f t="shared" si="29"/>
        <v>0</v>
      </c>
      <c r="Z32" s="92">
        <f t="shared" si="30"/>
        <v>0</v>
      </c>
      <c r="AA32" s="15">
        <v>0</v>
      </c>
      <c r="AB32" s="94">
        <f t="shared" si="31"/>
        <v>0</v>
      </c>
      <c r="AC32" s="92">
        <f t="shared" si="32"/>
        <v>0</v>
      </c>
      <c r="AD32" s="92">
        <f t="shared" si="33"/>
        <v>0</v>
      </c>
      <c r="AE32" s="2">
        <v>0</v>
      </c>
      <c r="AF32" s="92">
        <f t="shared" si="34"/>
        <v>0</v>
      </c>
      <c r="AG32" s="92">
        <f t="shared" si="35"/>
        <v>0</v>
      </c>
      <c r="AH32" s="2">
        <v>0</v>
      </c>
      <c r="AI32" s="2">
        <v>116053342.23999999</v>
      </c>
      <c r="AJ32" s="100">
        <f>SUMIF('AE (2)'!$AP$2:$AP$405,'SUP (2)'!E32,'AE (2)'!$L$2:$L$405)+SUMIF('SUP (2)'!$BH$2:$BH$43,'SUP (2)'!E32,'SUP (2)'!$L$2:$L$43)</f>
        <v>116053342.23999999</v>
      </c>
      <c r="AK32" s="100">
        <f t="shared" si="36"/>
        <v>0</v>
      </c>
      <c r="AL32" s="2">
        <v>0</v>
      </c>
      <c r="AM32" s="36">
        <f t="shared" si="37"/>
        <v>0</v>
      </c>
      <c r="AN32" s="2">
        <v>116053342.23999999</v>
      </c>
      <c r="AO32" s="36">
        <f t="shared" si="38"/>
        <v>3481600.2671999997</v>
      </c>
      <c r="AP32" s="36">
        <f t="shared" si="39"/>
        <v>4642133.6896000002</v>
      </c>
      <c r="AQ32" s="2">
        <v>68813354400</v>
      </c>
      <c r="AR32" s="2">
        <v>0</v>
      </c>
      <c r="AS32" s="2">
        <v>68813354400</v>
      </c>
      <c r="AT32" s="18">
        <v>0</v>
      </c>
      <c r="AU32" s="36">
        <f t="shared" si="40"/>
        <v>0</v>
      </c>
      <c r="AV32" s="36">
        <f t="shared" si="41"/>
        <v>0</v>
      </c>
      <c r="AW32" s="4">
        <v>0</v>
      </c>
      <c r="AX32" s="4">
        <f t="shared" si="16"/>
        <v>116053342.23999999</v>
      </c>
      <c r="AY32" s="102">
        <f t="shared" si="42"/>
        <v>116053342.23999999</v>
      </c>
      <c r="AZ32" s="102">
        <f t="shared" si="43"/>
        <v>0</v>
      </c>
      <c r="BA32" s="4">
        <v>0</v>
      </c>
      <c r="BB32" s="103">
        <f t="shared" si="44"/>
        <v>0</v>
      </c>
      <c r="BC32" s="103">
        <f t="shared" si="45"/>
        <v>0</v>
      </c>
      <c r="BD32" s="4"/>
      <c r="BE32" s="4">
        <f t="shared" si="46"/>
        <v>0</v>
      </c>
      <c r="BF32" s="103">
        <f t="shared" si="47"/>
        <v>0</v>
      </c>
      <c r="BG32" s="103">
        <f t="shared" si="48"/>
        <v>0</v>
      </c>
      <c r="BH32" t="s">
        <v>11</v>
      </c>
      <c r="BI32" s="4"/>
      <c r="BK32" s="4"/>
      <c r="BL32" s="4"/>
      <c r="BN32" s="4"/>
      <c r="BO32" s="4"/>
      <c r="BQ32" s="4"/>
      <c r="BR32" s="4"/>
      <c r="BT32" s="4"/>
      <c r="BV32" s="4"/>
      <c r="BX32" s="4"/>
      <c r="BZ32" s="4"/>
      <c r="CB32" s="4"/>
      <c r="DP32"/>
      <c r="DQ32"/>
      <c r="DR32"/>
    </row>
    <row r="33" spans="1:122" s="40" customFormat="1" x14ac:dyDescent="0.25">
      <c r="A33" s="20">
        <v>1002</v>
      </c>
      <c r="B33" t="s">
        <v>273</v>
      </c>
      <c r="C33" t="s">
        <v>2</v>
      </c>
      <c r="D33" t="s">
        <v>284</v>
      </c>
      <c r="E33" t="s">
        <v>192</v>
      </c>
      <c r="F33" s="2">
        <v>9418849000</v>
      </c>
      <c r="G33" s="2">
        <v>2004635000</v>
      </c>
      <c r="H33" s="2">
        <v>7414214000</v>
      </c>
      <c r="I33" s="2">
        <v>24461342</v>
      </c>
      <c r="J33" s="2">
        <v>3539825</v>
      </c>
      <c r="K33" s="2">
        <v>20921517</v>
      </c>
      <c r="L33" s="2">
        <v>20693802.399999999</v>
      </c>
      <c r="M33" s="2">
        <v>2737971</v>
      </c>
      <c r="N33" s="92">
        <f t="shared" si="22"/>
        <v>2737971</v>
      </c>
      <c r="O33" s="92">
        <f t="shared" si="23"/>
        <v>0</v>
      </c>
      <c r="P33" s="2">
        <v>17955831.399999999</v>
      </c>
      <c r="Q33" s="92">
        <f t="shared" si="24"/>
        <v>17955831.399999999</v>
      </c>
      <c r="R33" s="92">
        <f t="shared" si="25"/>
        <v>0</v>
      </c>
      <c r="S33" s="15">
        <v>0.1</v>
      </c>
      <c r="T33" s="2">
        <v>273797.09999999998</v>
      </c>
      <c r="U33" s="92">
        <f t="shared" si="26"/>
        <v>273797.10000000003</v>
      </c>
      <c r="V33" s="92">
        <f t="shared" si="27"/>
        <v>0</v>
      </c>
      <c r="W33" s="13">
        <v>0.1</v>
      </c>
      <c r="X33" s="93">
        <f t="shared" si="28"/>
        <v>0.1</v>
      </c>
      <c r="Y33" s="92">
        <f t="shared" si="29"/>
        <v>0</v>
      </c>
      <c r="Z33" s="92">
        <f t="shared" si="30"/>
        <v>1795583.14</v>
      </c>
      <c r="AA33" s="15">
        <v>0</v>
      </c>
      <c r="AB33" s="94">
        <f t="shared" si="31"/>
        <v>0</v>
      </c>
      <c r="AC33" s="92">
        <f t="shared" si="32"/>
        <v>0</v>
      </c>
      <c r="AD33" s="92">
        <f t="shared" si="33"/>
        <v>0</v>
      </c>
      <c r="AE33" s="2">
        <v>1795583.14</v>
      </c>
      <c r="AF33" s="92">
        <f t="shared" si="34"/>
        <v>1795583.14</v>
      </c>
      <c r="AG33" s="92">
        <f t="shared" si="35"/>
        <v>0</v>
      </c>
      <c r="AH33" s="2">
        <v>0</v>
      </c>
      <c r="AI33" s="2">
        <v>161155144.19999999</v>
      </c>
      <c r="AJ33" s="100">
        <f>SUMIF('AE (2)'!$AP$2:$AP$405,'SUP (2)'!E33,'AE (2)'!$L$2:$L$405)+SUMIF('SUP (2)'!$BH$2:$BH$43,'SUP (2)'!E33,'SUP (2)'!$L$2:$L$43)</f>
        <v>161155144.20000002</v>
      </c>
      <c r="AK33" s="100">
        <f t="shared" si="36"/>
        <v>0</v>
      </c>
      <c r="AL33" s="2">
        <v>2498678.4</v>
      </c>
      <c r="AM33" s="36">
        <f t="shared" si="37"/>
        <v>24986.784</v>
      </c>
      <c r="AN33" s="2">
        <v>158656465.80000001</v>
      </c>
      <c r="AO33" s="36">
        <f t="shared" si="38"/>
        <v>4759693.9740000004</v>
      </c>
      <c r="AP33" s="36">
        <f t="shared" si="39"/>
        <v>6346258.6320000002</v>
      </c>
      <c r="AQ33" s="2">
        <v>106032402000</v>
      </c>
      <c r="AR33" s="2">
        <v>1733864000</v>
      </c>
      <c r="AS33" s="2">
        <v>104298538000</v>
      </c>
      <c r="AT33" s="18">
        <v>4784680.7580000004</v>
      </c>
      <c r="AU33" s="36">
        <f t="shared" si="40"/>
        <v>4784680.7580000004</v>
      </c>
      <c r="AV33" s="36">
        <f t="shared" si="41"/>
        <v>0</v>
      </c>
      <c r="AW33" s="4">
        <v>6854060.9979999997</v>
      </c>
      <c r="AX33" s="4">
        <f t="shared" si="16"/>
        <v>181848946.59999999</v>
      </c>
      <c r="AY33" s="102">
        <f t="shared" si="42"/>
        <v>181848946.59999999</v>
      </c>
      <c r="AZ33" s="102">
        <f t="shared" si="43"/>
        <v>0</v>
      </c>
      <c r="BA33" s="4">
        <v>3000000</v>
      </c>
      <c r="BB33" s="103">
        <f t="shared" si="44"/>
        <v>3000000</v>
      </c>
      <c r="BC33" s="103">
        <f t="shared" si="45"/>
        <v>0</v>
      </c>
      <c r="BD33" s="4"/>
      <c r="BE33" s="4">
        <f t="shared" si="46"/>
        <v>9854060.9979999997</v>
      </c>
      <c r="BF33" s="103">
        <f t="shared" si="47"/>
        <v>9854060.9979999997</v>
      </c>
      <c r="BG33" s="103">
        <f t="shared" si="48"/>
        <v>0</v>
      </c>
      <c r="BH33" t="s">
        <v>13</v>
      </c>
      <c r="BI33" s="4"/>
      <c r="BJ33"/>
      <c r="BK33" s="4"/>
      <c r="BL33" s="4"/>
      <c r="BM33"/>
      <c r="BN33" s="4"/>
      <c r="BO33" s="4"/>
      <c r="BP33"/>
      <c r="BQ33" s="4"/>
      <c r="BR33" s="4"/>
      <c r="BS33"/>
      <c r="BT33" s="4"/>
      <c r="BU33"/>
      <c r="BV33" s="4"/>
      <c r="BW33"/>
      <c r="BX33" s="4"/>
      <c r="BY33"/>
      <c r="BZ33" s="4"/>
      <c r="CA33"/>
      <c r="CB33" s="4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</row>
    <row r="34" spans="1:122" x14ac:dyDescent="0.25">
      <c r="A34" s="20">
        <v>1119</v>
      </c>
      <c r="B34" t="s">
        <v>273</v>
      </c>
      <c r="C34" t="s">
        <v>2</v>
      </c>
      <c r="D34" t="s">
        <v>4</v>
      </c>
      <c r="E34" t="s">
        <v>215</v>
      </c>
      <c r="F34" s="2">
        <v>52892877200</v>
      </c>
      <c r="G34" s="2">
        <v>976223000</v>
      </c>
      <c r="H34" s="2">
        <v>51916654200</v>
      </c>
      <c r="I34" s="2">
        <v>100280419</v>
      </c>
      <c r="J34" s="2">
        <v>3105406</v>
      </c>
      <c r="K34" s="2">
        <v>97175013</v>
      </c>
      <c r="L34" s="2">
        <v>79123268.120000005</v>
      </c>
      <c r="M34" s="2">
        <v>2714916.8</v>
      </c>
      <c r="N34" s="92">
        <f t="shared" si="22"/>
        <v>2714916.8</v>
      </c>
      <c r="O34" s="92">
        <f t="shared" si="23"/>
        <v>0</v>
      </c>
      <c r="P34" s="2">
        <v>76408351.319999993</v>
      </c>
      <c r="Q34" s="92">
        <f t="shared" si="24"/>
        <v>76408351.319999993</v>
      </c>
      <c r="R34" s="92">
        <f t="shared" si="25"/>
        <v>0</v>
      </c>
      <c r="S34" s="15">
        <v>0.1</v>
      </c>
      <c r="T34" s="2">
        <v>271491.68</v>
      </c>
      <c r="U34" s="92">
        <f t="shared" si="26"/>
        <v>271491.68</v>
      </c>
      <c r="V34" s="92">
        <f t="shared" si="27"/>
        <v>0</v>
      </c>
      <c r="W34" s="13">
        <v>0.2</v>
      </c>
      <c r="X34" s="93">
        <f t="shared" si="28"/>
        <v>0.2</v>
      </c>
      <c r="Y34" s="92">
        <f t="shared" si="29"/>
        <v>0</v>
      </c>
      <c r="Z34" s="92">
        <f t="shared" si="30"/>
        <v>15281670.263999999</v>
      </c>
      <c r="AA34" s="15">
        <v>0</v>
      </c>
      <c r="AB34" s="94">
        <f t="shared" si="31"/>
        <v>0</v>
      </c>
      <c r="AC34" s="92">
        <f t="shared" si="32"/>
        <v>0</v>
      </c>
      <c r="AD34" s="92">
        <f t="shared" si="33"/>
        <v>0</v>
      </c>
      <c r="AE34" s="2">
        <v>15281670.264</v>
      </c>
      <c r="AF34" s="92">
        <f t="shared" si="34"/>
        <v>15281670.263999999</v>
      </c>
      <c r="AG34" s="92">
        <f t="shared" si="35"/>
        <v>0</v>
      </c>
      <c r="AH34" s="2">
        <v>0</v>
      </c>
      <c r="AI34" s="2">
        <v>115801797.8</v>
      </c>
      <c r="AJ34" s="100">
        <f>SUMIF('AE (2)'!$AP$2:$AP$405,'SUP (2)'!E34,'AE (2)'!$L$2:$L$405)+SUMIF('SUP (2)'!$BH$2:$BH$43,'SUP (2)'!E34,'SUP (2)'!$L$2:$L$43)</f>
        <v>115801797.8</v>
      </c>
      <c r="AK34" s="100">
        <f t="shared" si="36"/>
        <v>0</v>
      </c>
      <c r="AL34" s="2">
        <v>935700</v>
      </c>
      <c r="AM34" s="36">
        <f t="shared" si="37"/>
        <v>9357</v>
      </c>
      <c r="AN34" s="2">
        <v>114866097.8</v>
      </c>
      <c r="AO34" s="36">
        <f t="shared" si="38"/>
        <v>3445982.9339999999</v>
      </c>
      <c r="AP34" s="36">
        <f t="shared" si="39"/>
        <v>4594643.9119999995</v>
      </c>
      <c r="AQ34" s="2">
        <v>82222343000</v>
      </c>
      <c r="AR34" s="2">
        <v>342000000</v>
      </c>
      <c r="AS34" s="2">
        <v>81880343000</v>
      </c>
      <c r="AT34" s="18">
        <v>0</v>
      </c>
      <c r="AU34" s="36">
        <f t="shared" si="40"/>
        <v>0</v>
      </c>
      <c r="AV34" s="36">
        <f t="shared" si="41"/>
        <v>0</v>
      </c>
      <c r="AW34" s="4">
        <v>15553161.944</v>
      </c>
      <c r="AX34" s="4">
        <f t="shared" si="16"/>
        <v>194925065.92000002</v>
      </c>
      <c r="AY34" s="102">
        <f t="shared" si="42"/>
        <v>194925065.92000002</v>
      </c>
      <c r="AZ34" s="102">
        <f t="shared" si="43"/>
        <v>0</v>
      </c>
      <c r="BA34" s="4">
        <v>3000000</v>
      </c>
      <c r="BB34" s="103">
        <f t="shared" si="44"/>
        <v>3000000</v>
      </c>
      <c r="BC34" s="103">
        <f t="shared" si="45"/>
        <v>0</v>
      </c>
      <c r="BD34" s="4"/>
      <c r="BE34" s="4">
        <f t="shared" si="46"/>
        <v>18553161.943999998</v>
      </c>
      <c r="BF34" s="103">
        <f t="shared" si="47"/>
        <v>18553161.943999998</v>
      </c>
      <c r="BG34" s="103">
        <f t="shared" si="48"/>
        <v>0</v>
      </c>
      <c r="BH34" t="s">
        <v>21</v>
      </c>
      <c r="BI34" s="4"/>
      <c r="BK34" s="4"/>
      <c r="BL34" s="4"/>
      <c r="BN34" s="4"/>
      <c r="BO34" s="4"/>
      <c r="BQ34" s="4"/>
      <c r="BR34" s="4"/>
      <c r="BT34" s="4"/>
      <c r="BV34" s="4"/>
      <c r="BX34" s="4"/>
      <c r="BZ34" s="4"/>
      <c r="CB34" s="4"/>
      <c r="DP34"/>
      <c r="DQ34"/>
      <c r="DR34"/>
    </row>
    <row r="35" spans="1:122" s="35" customFormat="1" x14ac:dyDescent="0.25">
      <c r="A35" s="45">
        <v>1181</v>
      </c>
      <c r="B35" s="35" t="s">
        <v>273</v>
      </c>
      <c r="C35" s="35" t="s">
        <v>2</v>
      </c>
      <c r="D35" s="35" t="s">
        <v>200</v>
      </c>
      <c r="E35" s="35" t="s">
        <v>241</v>
      </c>
      <c r="F35" s="36">
        <v>5978374000</v>
      </c>
      <c r="G35" s="36">
        <v>0</v>
      </c>
      <c r="H35" s="36">
        <v>5978374000</v>
      </c>
      <c r="I35" s="36">
        <v>11062137</v>
      </c>
      <c r="J35" s="36">
        <v>0</v>
      </c>
      <c r="K35" s="36">
        <v>11062137</v>
      </c>
      <c r="L35" s="36">
        <v>8670787.4000000004</v>
      </c>
      <c r="M35" s="36">
        <v>0</v>
      </c>
      <c r="N35" s="92">
        <f t="shared" si="22"/>
        <v>0</v>
      </c>
      <c r="O35" s="92">
        <f t="shared" si="23"/>
        <v>0</v>
      </c>
      <c r="P35" s="36">
        <v>8670787.4000000004</v>
      </c>
      <c r="Q35" s="92">
        <f t="shared" si="24"/>
        <v>8670787.4000000004</v>
      </c>
      <c r="R35" s="92">
        <f t="shared" si="25"/>
        <v>0</v>
      </c>
      <c r="S35" s="46">
        <v>0</v>
      </c>
      <c r="T35" s="36">
        <v>0</v>
      </c>
      <c r="U35" s="92">
        <f t="shared" si="26"/>
        <v>0</v>
      </c>
      <c r="V35" s="92">
        <f t="shared" si="27"/>
        <v>0</v>
      </c>
      <c r="W35" s="47">
        <v>0</v>
      </c>
      <c r="X35" s="93">
        <f t="shared" si="28"/>
        <v>0</v>
      </c>
      <c r="Y35" s="92">
        <f t="shared" si="29"/>
        <v>0</v>
      </c>
      <c r="Z35" s="92">
        <f t="shared" si="30"/>
        <v>0</v>
      </c>
      <c r="AA35" s="46">
        <v>0</v>
      </c>
      <c r="AB35" s="94">
        <f t="shared" si="31"/>
        <v>0</v>
      </c>
      <c r="AC35" s="92">
        <f t="shared" si="32"/>
        <v>0</v>
      </c>
      <c r="AD35" s="92">
        <f t="shared" si="33"/>
        <v>0</v>
      </c>
      <c r="AE35" s="36">
        <v>0</v>
      </c>
      <c r="AF35" s="92">
        <f t="shared" si="34"/>
        <v>0</v>
      </c>
      <c r="AG35" s="92">
        <f t="shared" si="35"/>
        <v>0</v>
      </c>
      <c r="AH35" s="36">
        <v>0</v>
      </c>
      <c r="AI35" s="36">
        <v>553479853.03999996</v>
      </c>
      <c r="AJ35" s="100">
        <f>SUMIF('AE (2)'!$AP$2:$AP$405,'SUP (2)'!E35,'AE (2)'!$L$2:$L$405)+SUMIF('SUP (2)'!$BH$2:$BH$43,'SUP (2)'!E35,'SUP (2)'!$L$2:$L$43)</f>
        <v>553479853.03999996</v>
      </c>
      <c r="AK35" s="100">
        <f t="shared" si="36"/>
        <v>0</v>
      </c>
      <c r="AL35" s="36">
        <v>432078</v>
      </c>
      <c r="AM35" s="36">
        <f t="shared" si="37"/>
        <v>4320.78</v>
      </c>
      <c r="AN35" s="36">
        <v>553047775.03999996</v>
      </c>
      <c r="AO35" s="36">
        <f t="shared" si="38"/>
        <v>16591433.251199998</v>
      </c>
      <c r="AP35" s="36">
        <f t="shared" si="39"/>
        <v>22121911.001599997</v>
      </c>
      <c r="AQ35" s="36">
        <v>372663172400</v>
      </c>
      <c r="AR35" s="36">
        <v>139380000</v>
      </c>
      <c r="AS35" s="36">
        <v>372523792400</v>
      </c>
      <c r="AT35" s="48">
        <v>22126231.781599998</v>
      </c>
      <c r="AU35" s="36">
        <f t="shared" si="40"/>
        <v>22126231.781599998</v>
      </c>
      <c r="AV35" s="36">
        <f t="shared" si="41"/>
        <v>0</v>
      </c>
      <c r="AW35" s="37">
        <v>22126231.781599998</v>
      </c>
      <c r="AX35" s="37">
        <f t="shared" si="16"/>
        <v>562150640.43999994</v>
      </c>
      <c r="AY35" s="102">
        <f t="shared" si="42"/>
        <v>562150640.43999994</v>
      </c>
      <c r="AZ35" s="102">
        <f t="shared" si="43"/>
        <v>0</v>
      </c>
      <c r="BA35" s="37">
        <v>6000000</v>
      </c>
      <c r="BB35" s="103">
        <f t="shared" si="44"/>
        <v>6000000</v>
      </c>
      <c r="BC35" s="103">
        <f t="shared" si="45"/>
        <v>0</v>
      </c>
      <c r="BD35" s="37">
        <v>22436188.228</v>
      </c>
      <c r="BE35" s="37">
        <f t="shared" si="46"/>
        <v>50562420.009599999</v>
      </c>
      <c r="BF35" s="103">
        <f t="shared" si="47"/>
        <v>50562420.009599999</v>
      </c>
      <c r="BG35" s="103">
        <f t="shared" si="48"/>
        <v>0</v>
      </c>
      <c r="BH35" s="35" t="s">
        <v>203</v>
      </c>
      <c r="BI35" s="37"/>
      <c r="BK35" s="37"/>
      <c r="BL35" s="37"/>
      <c r="BN35" s="37"/>
      <c r="BO35" s="37"/>
      <c r="BQ35" s="37"/>
      <c r="BR35" s="37"/>
      <c r="BT35" s="37"/>
      <c r="BV35" s="37"/>
      <c r="BX35" s="37"/>
      <c r="BZ35" s="37"/>
      <c r="CB35" s="37"/>
    </row>
    <row r="36" spans="1:122" s="35" customFormat="1" x14ac:dyDescent="0.25">
      <c r="A36" s="20">
        <v>1203</v>
      </c>
      <c r="B36" t="s">
        <v>273</v>
      </c>
      <c r="C36" t="s">
        <v>2</v>
      </c>
      <c r="D36" t="s">
        <v>4</v>
      </c>
      <c r="E36" t="s">
        <v>250</v>
      </c>
      <c r="F36" s="2">
        <v>6797315000</v>
      </c>
      <c r="G36" s="2">
        <v>0</v>
      </c>
      <c r="H36" s="2">
        <v>6797315000</v>
      </c>
      <c r="I36" s="2">
        <v>13790198</v>
      </c>
      <c r="J36" s="2">
        <v>0</v>
      </c>
      <c r="K36" s="2">
        <v>13790198</v>
      </c>
      <c r="L36" s="2">
        <v>11071272</v>
      </c>
      <c r="M36" s="2">
        <v>0</v>
      </c>
      <c r="N36" s="92">
        <f t="shared" si="22"/>
        <v>0</v>
      </c>
      <c r="O36" s="92">
        <f t="shared" si="23"/>
        <v>0</v>
      </c>
      <c r="P36" s="2">
        <v>11071272</v>
      </c>
      <c r="Q36" s="92">
        <f t="shared" si="24"/>
        <v>11071272</v>
      </c>
      <c r="R36" s="92">
        <f t="shared" si="25"/>
        <v>0</v>
      </c>
      <c r="S36" s="15">
        <v>0</v>
      </c>
      <c r="T36" s="2">
        <v>0</v>
      </c>
      <c r="U36" s="92">
        <f t="shared" si="26"/>
        <v>0</v>
      </c>
      <c r="V36" s="92">
        <f t="shared" si="27"/>
        <v>0</v>
      </c>
      <c r="W36" s="13">
        <v>0</v>
      </c>
      <c r="X36" s="93">
        <f t="shared" si="28"/>
        <v>0</v>
      </c>
      <c r="Y36" s="92">
        <f t="shared" si="29"/>
        <v>0</v>
      </c>
      <c r="Z36" s="92">
        <f t="shared" si="30"/>
        <v>0</v>
      </c>
      <c r="AA36" s="15">
        <v>0</v>
      </c>
      <c r="AB36" s="94">
        <f t="shared" si="31"/>
        <v>0</v>
      </c>
      <c r="AC36" s="92">
        <f t="shared" si="32"/>
        <v>0</v>
      </c>
      <c r="AD36" s="92">
        <f t="shared" si="33"/>
        <v>0</v>
      </c>
      <c r="AE36" s="2">
        <v>0</v>
      </c>
      <c r="AF36" s="92">
        <f t="shared" si="34"/>
        <v>0</v>
      </c>
      <c r="AG36" s="92">
        <f t="shared" si="35"/>
        <v>0</v>
      </c>
      <c r="AH36" s="2">
        <v>0</v>
      </c>
      <c r="AI36" s="2">
        <v>198980525.59999999</v>
      </c>
      <c r="AJ36" s="100">
        <f>SUMIF('AE (2)'!$AP$2:$AP$405,'SUP (2)'!E36,'AE (2)'!$L$2:$L$405)+SUMIF('SUP (2)'!$BH$2:$BH$43,'SUP (2)'!E36,'SUP (2)'!$L$2:$L$43)</f>
        <v>198980525.59999999</v>
      </c>
      <c r="AK36" s="100">
        <f t="shared" si="36"/>
        <v>0</v>
      </c>
      <c r="AL36" s="2">
        <v>0</v>
      </c>
      <c r="AM36" s="36">
        <f t="shared" si="37"/>
        <v>0</v>
      </c>
      <c r="AN36" s="2">
        <v>198980525.59999999</v>
      </c>
      <c r="AO36" s="36">
        <f t="shared" si="38"/>
        <v>5969415.7679999992</v>
      </c>
      <c r="AP36" s="36">
        <f t="shared" si="39"/>
        <v>7959221.0240000002</v>
      </c>
      <c r="AQ36" s="2">
        <v>159779461000</v>
      </c>
      <c r="AR36" s="2">
        <v>0</v>
      </c>
      <c r="AS36" s="2">
        <v>159779461000</v>
      </c>
      <c r="AT36" s="18">
        <v>5969415.7680000002</v>
      </c>
      <c r="AU36" s="36">
        <f t="shared" si="40"/>
        <v>5969415.7679999992</v>
      </c>
      <c r="AV36" s="36">
        <f t="shared" si="41"/>
        <v>0</v>
      </c>
      <c r="AW36" s="4">
        <v>5969415.7680000002</v>
      </c>
      <c r="AX36" s="4">
        <f t="shared" si="16"/>
        <v>210051797.59999999</v>
      </c>
      <c r="AY36" s="102">
        <f t="shared" si="42"/>
        <v>210051797.59999999</v>
      </c>
      <c r="AZ36" s="102">
        <f t="shared" si="43"/>
        <v>0</v>
      </c>
      <c r="BA36" s="4">
        <v>3000000</v>
      </c>
      <c r="BB36" s="103">
        <f t="shared" si="44"/>
        <v>3000000</v>
      </c>
      <c r="BC36" s="103">
        <f t="shared" si="45"/>
        <v>0</v>
      </c>
      <c r="BD36" s="4"/>
      <c r="BE36" s="4">
        <f t="shared" si="46"/>
        <v>8969415.7679999992</v>
      </c>
      <c r="BF36" s="103">
        <f t="shared" si="47"/>
        <v>8969415.7679999992</v>
      </c>
      <c r="BG36" s="103">
        <f t="shared" si="48"/>
        <v>0</v>
      </c>
      <c r="BH36" t="s">
        <v>21</v>
      </c>
      <c r="BI36" s="4"/>
      <c r="BJ36"/>
      <c r="BK36" s="37"/>
      <c r="BL36" s="37"/>
      <c r="BN36" s="37"/>
      <c r="BO36" s="37"/>
      <c r="BQ36" s="37"/>
      <c r="BR36" s="37"/>
      <c r="BT36" s="37"/>
      <c r="BV36" s="37"/>
      <c r="BX36" s="37"/>
      <c r="BZ36" s="37"/>
      <c r="CB36" s="37"/>
    </row>
    <row r="37" spans="1:122" s="30" customFormat="1" x14ac:dyDescent="0.25">
      <c r="A37" s="20">
        <v>1404</v>
      </c>
      <c r="B37" t="s">
        <v>273</v>
      </c>
      <c r="C37" t="s">
        <v>2</v>
      </c>
      <c r="D37" t="s">
        <v>317</v>
      </c>
      <c r="E37" t="s">
        <v>325</v>
      </c>
      <c r="F37" s="2">
        <v>33938429000</v>
      </c>
      <c r="G37" s="2">
        <v>77500000</v>
      </c>
      <c r="H37" s="2">
        <v>33860929000</v>
      </c>
      <c r="I37" s="2">
        <v>66698059</v>
      </c>
      <c r="J37" s="2">
        <v>271250</v>
      </c>
      <c r="K37" s="2">
        <v>66426809</v>
      </c>
      <c r="L37" s="2">
        <v>53122687.399999999</v>
      </c>
      <c r="M37" s="2">
        <v>240250</v>
      </c>
      <c r="N37" s="92">
        <f t="shared" si="22"/>
        <v>240250</v>
      </c>
      <c r="O37" s="92">
        <f t="shared" si="23"/>
        <v>0</v>
      </c>
      <c r="P37" s="2">
        <v>52882437.399999999</v>
      </c>
      <c r="Q37" s="92">
        <f t="shared" si="24"/>
        <v>52882437.399999999</v>
      </c>
      <c r="R37" s="92">
        <f t="shared" si="25"/>
        <v>0</v>
      </c>
      <c r="S37" s="15">
        <v>0.1</v>
      </c>
      <c r="T37" s="2">
        <v>24025</v>
      </c>
      <c r="U37" s="92">
        <f t="shared" si="26"/>
        <v>24025</v>
      </c>
      <c r="V37" s="92">
        <f t="shared" si="27"/>
        <v>0</v>
      </c>
      <c r="W37" s="13">
        <v>0.15</v>
      </c>
      <c r="X37" s="93">
        <f t="shared" si="28"/>
        <v>0.15</v>
      </c>
      <c r="Y37" s="92">
        <f t="shared" si="29"/>
        <v>0</v>
      </c>
      <c r="Z37" s="92">
        <f t="shared" si="30"/>
        <v>7932365.6099999994</v>
      </c>
      <c r="AA37" s="15">
        <v>0</v>
      </c>
      <c r="AB37" s="94">
        <f t="shared" si="31"/>
        <v>0</v>
      </c>
      <c r="AC37" s="92">
        <f t="shared" si="32"/>
        <v>0</v>
      </c>
      <c r="AD37" s="92">
        <f t="shared" si="33"/>
        <v>0</v>
      </c>
      <c r="AE37" s="2">
        <v>7932365.6100000003</v>
      </c>
      <c r="AF37" s="92">
        <f t="shared" si="34"/>
        <v>7932365.6099999994</v>
      </c>
      <c r="AG37" s="92">
        <f t="shared" si="35"/>
        <v>0</v>
      </c>
      <c r="AH37" s="2">
        <v>0</v>
      </c>
      <c r="AI37" s="2">
        <v>82479981</v>
      </c>
      <c r="AJ37" s="100">
        <f>SUMIF('AE (2)'!$AP$2:$AP$405,'SUP (2)'!E37,'AE (2)'!$L$2:$L$405)+SUMIF('SUP (2)'!$BH$2:$BH$43,'SUP (2)'!E37,'SUP (2)'!$L$2:$L$43)</f>
        <v>82479981.000000015</v>
      </c>
      <c r="AK37" s="100">
        <f t="shared" si="36"/>
        <v>0</v>
      </c>
      <c r="AL37" s="2">
        <v>128960</v>
      </c>
      <c r="AM37" s="36">
        <f t="shared" si="37"/>
        <v>1289.6000000000001</v>
      </c>
      <c r="AN37" s="2">
        <v>82351021</v>
      </c>
      <c r="AO37" s="36">
        <f t="shared" si="38"/>
        <v>2470530.63</v>
      </c>
      <c r="AP37" s="36">
        <f t="shared" si="39"/>
        <v>3294040.84</v>
      </c>
      <c r="AQ37" s="2">
        <v>34326787500</v>
      </c>
      <c r="AR37" s="2">
        <v>41600000</v>
      </c>
      <c r="AS37" s="2">
        <v>34285187500</v>
      </c>
      <c r="AT37" s="18">
        <v>0</v>
      </c>
      <c r="AU37" s="36">
        <f t="shared" si="40"/>
        <v>0</v>
      </c>
      <c r="AV37" s="36">
        <f t="shared" si="41"/>
        <v>0</v>
      </c>
      <c r="AW37" s="4">
        <v>7956390.6100000003</v>
      </c>
      <c r="AX37" s="4">
        <f t="shared" si="16"/>
        <v>135602668.40000001</v>
      </c>
      <c r="AY37" s="102">
        <f t="shared" si="42"/>
        <v>135602668.40000001</v>
      </c>
      <c r="AZ37" s="102">
        <f t="shared" si="43"/>
        <v>0</v>
      </c>
      <c r="BA37" s="4">
        <v>0</v>
      </c>
      <c r="BB37" s="103">
        <f t="shared" si="44"/>
        <v>0</v>
      </c>
      <c r="BC37" s="103">
        <f t="shared" si="45"/>
        <v>0</v>
      </c>
      <c r="BD37" s="4"/>
      <c r="BE37" s="4">
        <f t="shared" si="46"/>
        <v>7956390.6100000003</v>
      </c>
      <c r="BF37" s="103">
        <f t="shared" si="47"/>
        <v>7956390.6100000003</v>
      </c>
      <c r="BG37" s="103">
        <f t="shared" si="48"/>
        <v>0</v>
      </c>
      <c r="BH37" t="s">
        <v>318</v>
      </c>
      <c r="BI37" s="4"/>
      <c r="BJ37"/>
      <c r="BK37" s="4"/>
      <c r="BL37" s="4"/>
      <c r="BM37"/>
      <c r="BN37" s="4"/>
      <c r="BO37" s="4"/>
      <c r="BP37"/>
      <c r="BQ37" s="4"/>
      <c r="BR37" s="4"/>
      <c r="BS37"/>
      <c r="BT37" s="4"/>
      <c r="BU37"/>
      <c r="BV37" s="4"/>
      <c r="BW37"/>
      <c r="BX37" s="4"/>
      <c r="BY37"/>
      <c r="BZ37" s="4"/>
      <c r="CA37"/>
      <c r="CB37" s="4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</row>
    <row r="38" spans="1:122" s="40" customFormat="1" x14ac:dyDescent="0.25">
      <c r="A38" s="20">
        <v>1406</v>
      </c>
      <c r="B38" t="s">
        <v>273</v>
      </c>
      <c r="C38" t="s">
        <v>2</v>
      </c>
      <c r="D38" t="s">
        <v>317</v>
      </c>
      <c r="E38" t="s">
        <v>326</v>
      </c>
      <c r="F38" s="2">
        <v>19150455000</v>
      </c>
      <c r="G38" s="2">
        <v>0</v>
      </c>
      <c r="H38" s="2">
        <v>19150455000</v>
      </c>
      <c r="I38" s="2">
        <v>39564665</v>
      </c>
      <c r="J38" s="2">
        <v>0</v>
      </c>
      <c r="K38" s="2">
        <v>39564665</v>
      </c>
      <c r="L38" s="2">
        <v>31904483</v>
      </c>
      <c r="M38" s="2">
        <v>0</v>
      </c>
      <c r="N38" s="92">
        <f t="shared" si="22"/>
        <v>0</v>
      </c>
      <c r="O38" s="92">
        <f t="shared" si="23"/>
        <v>0</v>
      </c>
      <c r="P38" s="2">
        <v>31904483</v>
      </c>
      <c r="Q38" s="92">
        <f t="shared" si="24"/>
        <v>31904483</v>
      </c>
      <c r="R38" s="92">
        <f t="shared" si="25"/>
        <v>0</v>
      </c>
      <c r="S38" s="15">
        <v>0.1</v>
      </c>
      <c r="T38" s="2">
        <v>0</v>
      </c>
      <c r="U38" s="92">
        <f t="shared" si="26"/>
        <v>0</v>
      </c>
      <c r="V38" s="92">
        <f t="shared" si="27"/>
        <v>0</v>
      </c>
      <c r="W38" s="13">
        <v>0.15</v>
      </c>
      <c r="X38" s="93">
        <f t="shared" si="28"/>
        <v>0.15</v>
      </c>
      <c r="Y38" s="92">
        <f t="shared" si="29"/>
        <v>0</v>
      </c>
      <c r="Z38" s="92">
        <f t="shared" si="30"/>
        <v>4785672.45</v>
      </c>
      <c r="AA38" s="15">
        <v>0</v>
      </c>
      <c r="AB38" s="94">
        <f t="shared" si="31"/>
        <v>0</v>
      </c>
      <c r="AC38" s="92">
        <f t="shared" si="32"/>
        <v>0</v>
      </c>
      <c r="AD38" s="92">
        <f t="shared" si="33"/>
        <v>0</v>
      </c>
      <c r="AE38" s="2">
        <v>4785672.45</v>
      </c>
      <c r="AF38" s="92">
        <f t="shared" si="34"/>
        <v>4785672.45</v>
      </c>
      <c r="AG38" s="92">
        <f t="shared" si="35"/>
        <v>0</v>
      </c>
      <c r="AH38" s="2">
        <v>0</v>
      </c>
      <c r="AI38" s="2">
        <v>175959904.80000001</v>
      </c>
      <c r="AJ38" s="100">
        <f>SUMIF('AE (2)'!$AP$2:$AP$405,'SUP (2)'!E38,'AE (2)'!$L$2:$L$405)+SUMIF('SUP (2)'!$BH$2:$BH$43,'SUP (2)'!E38,'SUP (2)'!$L$2:$L$43)</f>
        <v>175959904.79999998</v>
      </c>
      <c r="AK38" s="100">
        <f t="shared" si="36"/>
        <v>0</v>
      </c>
      <c r="AL38" s="2">
        <v>405066</v>
      </c>
      <c r="AM38" s="36">
        <f t="shared" si="37"/>
        <v>4050.6600000000003</v>
      </c>
      <c r="AN38" s="2">
        <v>175554838.80000001</v>
      </c>
      <c r="AO38" s="36">
        <f t="shared" si="38"/>
        <v>5266645.1639999999</v>
      </c>
      <c r="AP38" s="36">
        <f t="shared" si="39"/>
        <v>7022193.5520000011</v>
      </c>
      <c r="AQ38" s="2">
        <v>108922153000</v>
      </c>
      <c r="AR38" s="2">
        <v>149860000</v>
      </c>
      <c r="AS38" s="2">
        <v>108772293000</v>
      </c>
      <c r="AT38" s="18">
        <v>5270695.824</v>
      </c>
      <c r="AU38" s="36">
        <f t="shared" si="40"/>
        <v>5270695.824</v>
      </c>
      <c r="AV38" s="36">
        <f t="shared" si="41"/>
        <v>0</v>
      </c>
      <c r="AW38" s="4">
        <v>10056368.274</v>
      </c>
      <c r="AX38" s="4">
        <f t="shared" si="16"/>
        <v>207864387.80000001</v>
      </c>
      <c r="AY38" s="102">
        <f t="shared" si="42"/>
        <v>207864387.80000001</v>
      </c>
      <c r="AZ38" s="102">
        <f t="shared" si="43"/>
        <v>0</v>
      </c>
      <c r="BA38" s="4">
        <v>3000000</v>
      </c>
      <c r="BB38" s="103">
        <f t="shared" si="44"/>
        <v>3000000</v>
      </c>
      <c r="BC38" s="103">
        <f t="shared" si="45"/>
        <v>0</v>
      </c>
      <c r="BD38" s="4"/>
      <c r="BE38" s="4">
        <f t="shared" si="46"/>
        <v>13056368.274</v>
      </c>
      <c r="BF38" s="103">
        <f t="shared" si="47"/>
        <v>13056368.274</v>
      </c>
      <c r="BG38" s="103">
        <f t="shared" si="48"/>
        <v>0</v>
      </c>
      <c r="BH38" t="s">
        <v>318</v>
      </c>
      <c r="BI38" s="41"/>
      <c r="BK38" s="41"/>
      <c r="BL38" s="41"/>
      <c r="BN38" s="41"/>
      <c r="BO38" s="41"/>
      <c r="BQ38" s="41"/>
      <c r="BR38" s="41"/>
      <c r="BT38" s="41"/>
      <c r="BV38" s="41"/>
      <c r="BX38" s="41"/>
      <c r="BZ38" s="41"/>
      <c r="CB38" s="41"/>
    </row>
    <row r="39" spans="1:122" s="34" customFormat="1" x14ac:dyDescent="0.25">
      <c r="A39" s="70">
        <v>1610</v>
      </c>
      <c r="B39" s="34" t="s">
        <v>273</v>
      </c>
      <c r="C39" s="34" t="s">
        <v>2</v>
      </c>
      <c r="D39" s="34" t="s">
        <v>317</v>
      </c>
      <c r="E39" s="34" t="s">
        <v>412</v>
      </c>
      <c r="F39" s="71">
        <v>524340000</v>
      </c>
      <c r="G39" s="71">
        <v>0</v>
      </c>
      <c r="H39" s="71">
        <v>524340000</v>
      </c>
      <c r="I39" s="71">
        <v>1612510</v>
      </c>
      <c r="J39" s="71">
        <v>0</v>
      </c>
      <c r="K39" s="71">
        <v>1612510</v>
      </c>
      <c r="L39" s="71">
        <v>1402774</v>
      </c>
      <c r="M39" s="71">
        <v>0</v>
      </c>
      <c r="N39" s="92">
        <f t="shared" si="22"/>
        <v>0</v>
      </c>
      <c r="O39" s="92">
        <f t="shared" si="23"/>
        <v>0</v>
      </c>
      <c r="P39" s="71">
        <v>1402774</v>
      </c>
      <c r="Q39" s="92">
        <f t="shared" si="24"/>
        <v>1402774</v>
      </c>
      <c r="R39" s="92">
        <f t="shared" si="25"/>
        <v>0</v>
      </c>
      <c r="S39" s="72">
        <v>0</v>
      </c>
      <c r="T39" s="71">
        <v>0</v>
      </c>
      <c r="U39" s="92">
        <f t="shared" si="26"/>
        <v>0</v>
      </c>
      <c r="V39" s="92">
        <f t="shared" si="27"/>
        <v>0</v>
      </c>
      <c r="W39" s="73">
        <v>0</v>
      </c>
      <c r="X39" s="93">
        <f t="shared" si="28"/>
        <v>0</v>
      </c>
      <c r="Y39" s="92">
        <f t="shared" si="29"/>
        <v>0</v>
      </c>
      <c r="Z39" s="92">
        <f t="shared" si="30"/>
        <v>0</v>
      </c>
      <c r="AA39" s="72">
        <v>0</v>
      </c>
      <c r="AB39" s="94">
        <f t="shared" si="31"/>
        <v>0</v>
      </c>
      <c r="AC39" s="92">
        <f t="shared" si="32"/>
        <v>0</v>
      </c>
      <c r="AD39" s="92">
        <f t="shared" si="33"/>
        <v>0</v>
      </c>
      <c r="AE39" s="71">
        <v>0</v>
      </c>
      <c r="AF39" s="92">
        <f t="shared" si="34"/>
        <v>0</v>
      </c>
      <c r="AG39" s="92">
        <f t="shared" si="35"/>
        <v>0</v>
      </c>
      <c r="AH39" s="71">
        <v>0</v>
      </c>
      <c r="AI39" s="71">
        <v>45410448.039999999</v>
      </c>
      <c r="AJ39" s="100">
        <f>SUMIF('AE (2)'!$AP$2:$AP$405,'SUP (2)'!E39,'AE (2)'!$L$2:$L$405)+SUMIF('SUP (2)'!$BH$2:$BH$43,'SUP (2)'!E39,'SUP (2)'!$L$2:$L$43)</f>
        <v>45410448.039999999</v>
      </c>
      <c r="AK39" s="100">
        <f t="shared" si="36"/>
        <v>0</v>
      </c>
      <c r="AL39" s="71">
        <v>995212</v>
      </c>
      <c r="AM39" s="36">
        <f t="shared" si="37"/>
        <v>9952.1200000000008</v>
      </c>
      <c r="AN39" s="71">
        <v>44415236.039999999</v>
      </c>
      <c r="AO39" s="36">
        <f t="shared" si="38"/>
        <v>1332457.0811999999</v>
      </c>
      <c r="AP39" s="36">
        <f t="shared" si="39"/>
        <v>1776609.4416</v>
      </c>
      <c r="AQ39" s="71">
        <v>29713739900</v>
      </c>
      <c r="AR39" s="71">
        <v>473910000</v>
      </c>
      <c r="AS39" s="71">
        <v>29239829900</v>
      </c>
      <c r="AT39" s="74">
        <v>0</v>
      </c>
      <c r="AU39" s="36">
        <f t="shared" si="40"/>
        <v>0</v>
      </c>
      <c r="AV39" s="36">
        <f t="shared" si="41"/>
        <v>0</v>
      </c>
      <c r="AW39" s="75">
        <v>0</v>
      </c>
      <c r="AX39" s="75">
        <f t="shared" si="16"/>
        <v>46813222.039999999</v>
      </c>
      <c r="AY39" s="102">
        <f t="shared" si="42"/>
        <v>46813222.039999999</v>
      </c>
      <c r="AZ39" s="102">
        <f t="shared" si="43"/>
        <v>0</v>
      </c>
      <c r="BA39" s="75">
        <v>0</v>
      </c>
      <c r="BB39" s="103">
        <f t="shared" si="44"/>
        <v>0</v>
      </c>
      <c r="BC39" s="103">
        <f t="shared" si="45"/>
        <v>0</v>
      </c>
      <c r="BD39" s="75">
        <v>4000000</v>
      </c>
      <c r="BE39" s="75">
        <f t="shared" si="46"/>
        <v>4000000</v>
      </c>
      <c r="BF39" s="103">
        <f t="shared" si="47"/>
        <v>4000000</v>
      </c>
      <c r="BG39" s="103">
        <f t="shared" si="48"/>
        <v>0</v>
      </c>
      <c r="BH39" s="34" t="s">
        <v>452</v>
      </c>
      <c r="BI39" s="75"/>
      <c r="BK39" s="75"/>
      <c r="BL39" s="75"/>
      <c r="BN39" s="75"/>
      <c r="BO39" s="75"/>
      <c r="BQ39" s="75"/>
      <c r="BR39" s="75"/>
      <c r="BT39" s="75"/>
      <c r="BV39" s="75"/>
      <c r="BX39" s="75"/>
      <c r="BZ39" s="75"/>
      <c r="CB39" s="75"/>
    </row>
    <row r="40" spans="1:122" s="40" customFormat="1" x14ac:dyDescent="0.25">
      <c r="A40" s="20">
        <v>1611</v>
      </c>
      <c r="B40" t="s">
        <v>273</v>
      </c>
      <c r="C40" t="s">
        <v>2</v>
      </c>
      <c r="D40" t="s">
        <v>283</v>
      </c>
      <c r="E40" t="s">
        <v>429</v>
      </c>
      <c r="F40" s="2">
        <v>12548630000</v>
      </c>
      <c r="G40" s="2">
        <v>0</v>
      </c>
      <c r="H40" s="2">
        <v>12548630000</v>
      </c>
      <c r="I40" s="2">
        <v>27346450</v>
      </c>
      <c r="J40" s="2">
        <v>0</v>
      </c>
      <c r="K40" s="2">
        <v>27346450</v>
      </c>
      <c r="L40" s="2">
        <v>22326998</v>
      </c>
      <c r="M40" s="2">
        <v>0</v>
      </c>
      <c r="N40" s="92">
        <f t="shared" si="22"/>
        <v>0</v>
      </c>
      <c r="O40" s="92">
        <f t="shared" si="23"/>
        <v>0</v>
      </c>
      <c r="P40" s="2">
        <v>22326998</v>
      </c>
      <c r="Q40" s="92">
        <f t="shared" si="24"/>
        <v>22326998</v>
      </c>
      <c r="R40" s="92">
        <f t="shared" si="25"/>
        <v>0</v>
      </c>
      <c r="S40" s="15">
        <v>0.1</v>
      </c>
      <c r="T40" s="2">
        <v>0</v>
      </c>
      <c r="U40" s="92">
        <f t="shared" si="26"/>
        <v>0</v>
      </c>
      <c r="V40" s="92">
        <f t="shared" si="27"/>
        <v>0</v>
      </c>
      <c r="W40" s="13">
        <v>0.1</v>
      </c>
      <c r="X40" s="93">
        <f t="shared" si="28"/>
        <v>0.1</v>
      </c>
      <c r="Y40" s="92">
        <f t="shared" si="29"/>
        <v>0</v>
      </c>
      <c r="Z40" s="92">
        <f t="shared" si="30"/>
        <v>2232699.8000000003</v>
      </c>
      <c r="AA40" s="15">
        <v>0</v>
      </c>
      <c r="AB40" s="94">
        <f t="shared" si="31"/>
        <v>0</v>
      </c>
      <c r="AC40" s="92">
        <f t="shared" si="32"/>
        <v>0</v>
      </c>
      <c r="AD40" s="92">
        <f t="shared" si="33"/>
        <v>0</v>
      </c>
      <c r="AE40" s="2">
        <v>2232699.7999999998</v>
      </c>
      <c r="AF40" s="92">
        <f t="shared" si="34"/>
        <v>2232699.8000000003</v>
      </c>
      <c r="AG40" s="92">
        <f t="shared" si="35"/>
        <v>0</v>
      </c>
      <c r="AH40" s="2">
        <v>0</v>
      </c>
      <c r="AI40" s="2">
        <v>23155570.199999999</v>
      </c>
      <c r="AJ40" s="100">
        <f>SUMIF('AE (2)'!$AP$2:$AP$405,'SUP (2)'!E40,'AE (2)'!$L$2:$L$405)+SUMIF('SUP (2)'!$BH$2:$BH$43,'SUP (2)'!E40,'SUP (2)'!$L$2:$L$43)</f>
        <v>23155570.199999999</v>
      </c>
      <c r="AK40" s="100">
        <f t="shared" si="36"/>
        <v>0</v>
      </c>
      <c r="AL40" s="2">
        <v>0</v>
      </c>
      <c r="AM40" s="36">
        <f t="shared" si="37"/>
        <v>0</v>
      </c>
      <c r="AN40" s="2">
        <v>23155570.199999999</v>
      </c>
      <c r="AO40" s="36">
        <f t="shared" si="38"/>
        <v>694667.10599999991</v>
      </c>
      <c r="AP40" s="36">
        <f t="shared" si="39"/>
        <v>926222.80799999996</v>
      </c>
      <c r="AQ40" s="2">
        <v>14850442000</v>
      </c>
      <c r="AR40" s="2">
        <v>0</v>
      </c>
      <c r="AS40" s="2">
        <v>14850442000</v>
      </c>
      <c r="AT40" s="18">
        <v>0</v>
      </c>
      <c r="AU40" s="36">
        <f t="shared" si="40"/>
        <v>0</v>
      </c>
      <c r="AV40" s="36">
        <f t="shared" si="41"/>
        <v>0</v>
      </c>
      <c r="AW40" s="4">
        <v>2232699.7999999998</v>
      </c>
      <c r="AX40" s="4">
        <f t="shared" si="16"/>
        <v>45482568.200000003</v>
      </c>
      <c r="AY40" s="102">
        <f t="shared" si="42"/>
        <v>45482568.200000003</v>
      </c>
      <c r="AZ40" s="102">
        <f t="shared" si="43"/>
        <v>0</v>
      </c>
      <c r="BA40" s="4">
        <v>0</v>
      </c>
      <c r="BB40" s="103">
        <f t="shared" si="44"/>
        <v>0</v>
      </c>
      <c r="BC40" s="103">
        <f t="shared" si="45"/>
        <v>0</v>
      </c>
      <c r="BD40" s="4"/>
      <c r="BE40" s="4">
        <f t="shared" si="46"/>
        <v>2232699.7999999998</v>
      </c>
      <c r="BF40" s="103">
        <f t="shared" si="47"/>
        <v>2232699.7999999998</v>
      </c>
      <c r="BG40" s="103">
        <f t="shared" si="48"/>
        <v>0</v>
      </c>
      <c r="BH40" t="s">
        <v>3</v>
      </c>
      <c r="BI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54"/>
      <c r="BV40" s="41"/>
      <c r="BW40" s="54"/>
      <c r="BX40" s="54"/>
      <c r="DP40" s="41"/>
      <c r="DQ40" s="41"/>
      <c r="DR40" s="41"/>
    </row>
    <row r="41" spans="1:122" s="34" customFormat="1" x14ac:dyDescent="0.25">
      <c r="A41" s="70">
        <v>1634</v>
      </c>
      <c r="B41" s="34" t="s">
        <v>273</v>
      </c>
      <c r="C41" s="34" t="s">
        <v>2</v>
      </c>
      <c r="D41" s="34" t="s">
        <v>317</v>
      </c>
      <c r="E41" s="34" t="s">
        <v>442</v>
      </c>
      <c r="F41" s="71">
        <v>7753214000</v>
      </c>
      <c r="G41" s="71">
        <v>0</v>
      </c>
      <c r="H41" s="71">
        <v>7753214000</v>
      </c>
      <c r="I41" s="71">
        <v>17977273</v>
      </c>
      <c r="J41" s="71">
        <v>0</v>
      </c>
      <c r="K41" s="71">
        <v>17977273</v>
      </c>
      <c r="L41" s="71">
        <v>14875987.4</v>
      </c>
      <c r="M41" s="71">
        <v>0</v>
      </c>
      <c r="N41" s="92">
        <f t="shared" si="22"/>
        <v>0</v>
      </c>
      <c r="O41" s="92">
        <f t="shared" si="23"/>
        <v>0</v>
      </c>
      <c r="P41" s="71">
        <v>14875987.4</v>
      </c>
      <c r="Q41" s="92">
        <f t="shared" si="24"/>
        <v>14875987.4</v>
      </c>
      <c r="R41" s="92">
        <f t="shared" si="25"/>
        <v>0</v>
      </c>
      <c r="S41" s="72">
        <v>0</v>
      </c>
      <c r="T41" s="71">
        <v>0</v>
      </c>
      <c r="U41" s="92">
        <f t="shared" si="26"/>
        <v>0</v>
      </c>
      <c r="V41" s="92">
        <f t="shared" si="27"/>
        <v>0</v>
      </c>
      <c r="W41" s="73">
        <v>0</v>
      </c>
      <c r="X41" s="93">
        <f t="shared" si="28"/>
        <v>0</v>
      </c>
      <c r="Y41" s="92">
        <f t="shared" si="29"/>
        <v>0</v>
      </c>
      <c r="Z41" s="92">
        <f t="shared" si="30"/>
        <v>0</v>
      </c>
      <c r="AA41" s="72">
        <v>0</v>
      </c>
      <c r="AB41" s="94">
        <f t="shared" si="31"/>
        <v>0</v>
      </c>
      <c r="AC41" s="92">
        <f t="shared" si="32"/>
        <v>0</v>
      </c>
      <c r="AD41" s="92">
        <f t="shared" si="33"/>
        <v>0</v>
      </c>
      <c r="AE41" s="71">
        <v>0</v>
      </c>
      <c r="AF41" s="92">
        <f t="shared" si="34"/>
        <v>0</v>
      </c>
      <c r="AG41" s="92">
        <f t="shared" si="35"/>
        <v>0</v>
      </c>
      <c r="AH41" s="71">
        <v>0</v>
      </c>
      <c r="AI41" s="71">
        <v>48491004.799999997</v>
      </c>
      <c r="AJ41" s="100">
        <f>SUMIF('AE (2)'!$AP$2:$AP$405,'SUP (2)'!E41,'AE (2)'!$L$2:$L$405)+SUMIF('SUP (2)'!$BH$2:$BH$43,'SUP (2)'!E41,'SUP (2)'!$L$2:$L$43)</f>
        <v>48491004.799999997</v>
      </c>
      <c r="AK41" s="100">
        <f t="shared" si="36"/>
        <v>0</v>
      </c>
      <c r="AL41" s="71">
        <v>0</v>
      </c>
      <c r="AM41" s="36">
        <f t="shared" si="37"/>
        <v>0</v>
      </c>
      <c r="AN41" s="71">
        <v>48491004.799999997</v>
      </c>
      <c r="AO41" s="36">
        <f t="shared" si="38"/>
        <v>1454730.1439999999</v>
      </c>
      <c r="AP41" s="36">
        <f t="shared" si="39"/>
        <v>1939640.1919999998</v>
      </c>
      <c r="AQ41" s="71">
        <v>30169798000</v>
      </c>
      <c r="AR41" s="71">
        <v>0</v>
      </c>
      <c r="AS41" s="71">
        <v>30169798000</v>
      </c>
      <c r="AT41" s="74">
        <v>0</v>
      </c>
      <c r="AU41" s="36">
        <f t="shared" si="40"/>
        <v>0</v>
      </c>
      <c r="AV41" s="36">
        <f t="shared" si="41"/>
        <v>0</v>
      </c>
      <c r="AW41" s="75">
        <v>0</v>
      </c>
      <c r="AX41" s="75">
        <f t="shared" si="16"/>
        <v>63366992.199999996</v>
      </c>
      <c r="AY41" s="102">
        <f t="shared" si="42"/>
        <v>63366992.199999996</v>
      </c>
      <c r="AZ41" s="102">
        <f t="shared" si="43"/>
        <v>0</v>
      </c>
      <c r="BA41" s="75">
        <v>0</v>
      </c>
      <c r="BB41" s="103">
        <f t="shared" si="44"/>
        <v>0</v>
      </c>
      <c r="BC41" s="103">
        <f t="shared" si="45"/>
        <v>0</v>
      </c>
      <c r="BD41" s="75">
        <v>4000000</v>
      </c>
      <c r="BE41" s="75">
        <f t="shared" si="46"/>
        <v>4000000</v>
      </c>
      <c r="BF41" s="103">
        <f t="shared" si="47"/>
        <v>4000000</v>
      </c>
      <c r="BG41" s="103">
        <f t="shared" si="48"/>
        <v>0</v>
      </c>
      <c r="BH41" s="34" t="s">
        <v>452</v>
      </c>
      <c r="BI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6"/>
      <c r="BV41" s="75"/>
      <c r="BW41" s="76"/>
      <c r="BX41" s="76"/>
      <c r="DP41" s="75"/>
      <c r="DQ41" s="75"/>
      <c r="DR41" s="75"/>
    </row>
    <row r="42" spans="1:122" s="30" customFormat="1" x14ac:dyDescent="0.25">
      <c r="A42" s="20">
        <v>1762</v>
      </c>
      <c r="B42" t="s">
        <v>273</v>
      </c>
      <c r="C42" t="s">
        <v>2</v>
      </c>
      <c r="D42" t="s">
        <v>317</v>
      </c>
      <c r="E42" t="s">
        <v>546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92">
        <f t="shared" si="22"/>
        <v>0</v>
      </c>
      <c r="O42" s="92">
        <f t="shared" si="23"/>
        <v>0</v>
      </c>
      <c r="P42" s="2">
        <v>0</v>
      </c>
      <c r="Q42" s="92">
        <f t="shared" si="24"/>
        <v>0</v>
      </c>
      <c r="R42" s="92">
        <f t="shared" si="25"/>
        <v>0</v>
      </c>
      <c r="S42" s="15">
        <v>0</v>
      </c>
      <c r="T42" s="2">
        <v>0</v>
      </c>
      <c r="U42" s="92">
        <f t="shared" si="26"/>
        <v>0</v>
      </c>
      <c r="V42" s="92">
        <f t="shared" si="27"/>
        <v>0</v>
      </c>
      <c r="W42" s="13">
        <v>0</v>
      </c>
      <c r="X42" s="93">
        <f t="shared" si="28"/>
        <v>0</v>
      </c>
      <c r="Y42" s="92">
        <f t="shared" si="29"/>
        <v>0</v>
      </c>
      <c r="Z42" s="92">
        <f t="shared" si="30"/>
        <v>0</v>
      </c>
      <c r="AA42" s="15">
        <v>0</v>
      </c>
      <c r="AB42" s="94">
        <f t="shared" si="31"/>
        <v>0</v>
      </c>
      <c r="AC42" s="92">
        <f t="shared" si="32"/>
        <v>0</v>
      </c>
      <c r="AD42" s="92">
        <f t="shared" si="33"/>
        <v>0</v>
      </c>
      <c r="AE42" s="2">
        <v>0</v>
      </c>
      <c r="AF42" s="92">
        <f t="shared" si="34"/>
        <v>0</v>
      </c>
      <c r="AG42" s="92">
        <f t="shared" si="35"/>
        <v>0</v>
      </c>
      <c r="AH42" s="2">
        <v>0</v>
      </c>
      <c r="AI42" s="2">
        <v>0</v>
      </c>
      <c r="AJ42" s="100">
        <f>SUMIF('AE (2)'!$AP$2:$AP$405,'SUP (2)'!E42,'AE (2)'!$L$2:$L$405)+SUMIF('SUP (2)'!$BH$2:$BH$43,'SUP (2)'!E42,'SUP (2)'!$L$2:$L$43)</f>
        <v>0</v>
      </c>
      <c r="AK42" s="100">
        <f t="shared" si="36"/>
        <v>0</v>
      </c>
      <c r="AL42" s="2">
        <v>0</v>
      </c>
      <c r="AM42" s="36">
        <f t="shared" si="37"/>
        <v>0</v>
      </c>
      <c r="AN42" s="2">
        <v>0</v>
      </c>
      <c r="AO42" s="36">
        <f t="shared" si="38"/>
        <v>0</v>
      </c>
      <c r="AP42" s="36">
        <f t="shared" si="39"/>
        <v>0</v>
      </c>
      <c r="AQ42" s="2">
        <v>0</v>
      </c>
      <c r="AR42" s="2">
        <v>0</v>
      </c>
      <c r="AS42" s="2">
        <v>0</v>
      </c>
      <c r="AT42" s="18">
        <v>0</v>
      </c>
      <c r="AU42" s="36">
        <f t="shared" si="40"/>
        <v>0</v>
      </c>
      <c r="AV42" s="36">
        <f t="shared" si="41"/>
        <v>0</v>
      </c>
      <c r="AW42" s="4">
        <v>0</v>
      </c>
      <c r="AX42" s="4">
        <f t="shared" si="16"/>
        <v>0</v>
      </c>
      <c r="AY42" s="102">
        <f t="shared" si="42"/>
        <v>0</v>
      </c>
      <c r="AZ42" s="102">
        <f t="shared" si="43"/>
        <v>0</v>
      </c>
      <c r="BA42" s="4">
        <v>0</v>
      </c>
      <c r="BB42" s="103">
        <f t="shared" si="44"/>
        <v>0</v>
      </c>
      <c r="BC42" s="103">
        <f t="shared" si="45"/>
        <v>0</v>
      </c>
      <c r="BD42" s="4"/>
      <c r="BE42" s="4">
        <f t="shared" si="46"/>
        <v>0</v>
      </c>
      <c r="BF42" s="103">
        <f t="shared" si="47"/>
        <v>0</v>
      </c>
      <c r="BG42" s="103">
        <f t="shared" si="48"/>
        <v>0</v>
      </c>
      <c r="BH42" t="s">
        <v>452</v>
      </c>
      <c r="DP42" s="31"/>
      <c r="DQ42" s="31"/>
      <c r="DR42" s="31"/>
    </row>
    <row r="43" spans="1:122" s="30" customFormat="1" x14ac:dyDescent="0.25">
      <c r="A43" s="20" t="s">
        <v>229</v>
      </c>
      <c r="B43" t="s">
        <v>273</v>
      </c>
      <c r="C43" t="s">
        <v>2</v>
      </c>
      <c r="D43" t="s">
        <v>200</v>
      </c>
      <c r="E43" t="s">
        <v>228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92">
        <f t="shared" si="22"/>
        <v>0</v>
      </c>
      <c r="O43" s="92">
        <f t="shared" si="23"/>
        <v>0</v>
      </c>
      <c r="P43" s="2">
        <v>0</v>
      </c>
      <c r="Q43" s="92">
        <f t="shared" si="24"/>
        <v>0</v>
      </c>
      <c r="R43" s="92">
        <f t="shared" si="25"/>
        <v>0</v>
      </c>
      <c r="S43" s="15">
        <v>0.1</v>
      </c>
      <c r="T43" s="2">
        <v>0</v>
      </c>
      <c r="U43" s="92">
        <f t="shared" si="26"/>
        <v>0</v>
      </c>
      <c r="V43" s="92">
        <f t="shared" si="27"/>
        <v>0</v>
      </c>
      <c r="W43" s="13">
        <v>0.3</v>
      </c>
      <c r="X43" s="93">
        <f t="shared" si="28"/>
        <v>0</v>
      </c>
      <c r="Y43" s="93">
        <f t="shared" si="29"/>
        <v>-0.3</v>
      </c>
      <c r="Z43" s="92">
        <f t="shared" si="30"/>
        <v>0</v>
      </c>
      <c r="AA43" s="15">
        <v>0</v>
      </c>
      <c r="AB43" s="94">
        <f t="shared" si="31"/>
        <v>0</v>
      </c>
      <c r="AC43" s="92">
        <f t="shared" si="32"/>
        <v>0</v>
      </c>
      <c r="AD43" s="92">
        <f t="shared" si="33"/>
        <v>0</v>
      </c>
      <c r="AE43" s="2">
        <v>0</v>
      </c>
      <c r="AF43" s="92">
        <f t="shared" si="34"/>
        <v>0</v>
      </c>
      <c r="AG43" s="92">
        <f t="shared" si="35"/>
        <v>0</v>
      </c>
      <c r="AH43" s="2">
        <v>0</v>
      </c>
      <c r="AI43" s="2">
        <v>0</v>
      </c>
      <c r="AJ43" s="100">
        <f>SUMIF('AE (2)'!$AP$2:$AP$405,'SUP (2)'!E43,'AE (2)'!$L$2:$L$405)+SUMIF('SUP (2)'!$BH$2:$BH$43,'SUP (2)'!E43,'SUP (2)'!$L$2:$L$43)</f>
        <v>0</v>
      </c>
      <c r="AK43" s="100">
        <f t="shared" si="36"/>
        <v>0</v>
      </c>
      <c r="AL43" s="2">
        <v>0</v>
      </c>
      <c r="AM43" s="36">
        <f t="shared" si="37"/>
        <v>0</v>
      </c>
      <c r="AN43" s="2">
        <v>0</v>
      </c>
      <c r="AO43" s="36">
        <f t="shared" si="38"/>
        <v>0</v>
      </c>
      <c r="AP43" s="36">
        <f t="shared" si="39"/>
        <v>0</v>
      </c>
      <c r="AQ43" s="2">
        <v>0</v>
      </c>
      <c r="AR43" s="2">
        <v>0</v>
      </c>
      <c r="AS43" s="2">
        <v>0</v>
      </c>
      <c r="AT43" s="18">
        <v>0</v>
      </c>
      <c r="AU43" s="36">
        <f t="shared" si="40"/>
        <v>0</v>
      </c>
      <c r="AV43" s="36">
        <f t="shared" si="41"/>
        <v>0</v>
      </c>
      <c r="AW43" s="4">
        <v>0</v>
      </c>
      <c r="AX43" s="4">
        <f t="shared" si="16"/>
        <v>0</v>
      </c>
      <c r="AY43" s="102">
        <f t="shared" si="42"/>
        <v>0</v>
      </c>
      <c r="AZ43" s="102">
        <f t="shared" si="43"/>
        <v>0</v>
      </c>
      <c r="BA43" s="4">
        <v>0</v>
      </c>
      <c r="BB43" s="103">
        <f t="shared" si="44"/>
        <v>0</v>
      </c>
      <c r="BC43" s="103">
        <f t="shared" si="45"/>
        <v>0</v>
      </c>
      <c r="BD43" s="4"/>
      <c r="BE43" s="4">
        <f t="shared" si="46"/>
        <v>0</v>
      </c>
      <c r="BF43" s="103">
        <f t="shared" si="47"/>
        <v>0</v>
      </c>
      <c r="BG43" s="103">
        <f t="shared" si="48"/>
        <v>0</v>
      </c>
      <c r="BH43" t="s">
        <v>203</v>
      </c>
      <c r="DP43" s="31"/>
      <c r="DQ43" s="31"/>
      <c r="DR43" s="31"/>
    </row>
    <row r="44" spans="1:122" s="30" customFormat="1" x14ac:dyDescent="0.25">
      <c r="T44" s="99">
        <f>SUM(T2:T43)</f>
        <v>14375672.039999999</v>
      </c>
      <c r="U44" s="99">
        <f t="shared" ref="U44:V44" si="49">SUM(U2:U43)</f>
        <v>14375672.039999999</v>
      </c>
      <c r="V44" s="99">
        <f t="shared" si="49"/>
        <v>0</v>
      </c>
      <c r="Z44" s="99"/>
      <c r="AF44" s="99">
        <f>SUM(AF2:AF43)</f>
        <v>149772474.97400004</v>
      </c>
      <c r="AG44" s="99">
        <f>SUM(AG2:AG43)</f>
        <v>0</v>
      </c>
      <c r="AU44" s="99">
        <f>SUM(AU2:AU43)</f>
        <v>221178146.4068</v>
      </c>
      <c r="AV44" s="99">
        <f>SUM(AV2:AV43)</f>
        <v>0</v>
      </c>
      <c r="BA44" s="104">
        <f>SUM(BA2:BA43)</f>
        <v>109000000</v>
      </c>
      <c r="BB44" s="104">
        <f t="shared" ref="BB44:BD44" si="50">SUM(BB2:BB43)</f>
        <v>109000000</v>
      </c>
      <c r="BC44" s="104">
        <f t="shared" si="50"/>
        <v>0</v>
      </c>
      <c r="BD44" s="104">
        <f t="shared" si="50"/>
        <v>30436188.228</v>
      </c>
      <c r="BE44" s="104">
        <f>SUM(BE2:BE43)</f>
        <v>524762481.64880002</v>
      </c>
      <c r="BF44" s="104">
        <f t="shared" ref="BF44:BG44" si="51">SUM(BF2:BF43)</f>
        <v>524762481.64880002</v>
      </c>
      <c r="BG44" s="104">
        <f t="shared" si="51"/>
        <v>0</v>
      </c>
      <c r="DP44" s="31"/>
      <c r="DQ44" s="31"/>
      <c r="DR44" s="31"/>
    </row>
    <row r="45" spans="1:122" s="30" customFormat="1" x14ac:dyDescent="0.25">
      <c r="DP45" s="31"/>
      <c r="DQ45" s="31"/>
      <c r="DR45" s="31"/>
    </row>
    <row r="46" spans="1:122" x14ac:dyDescent="0.25">
      <c r="BE46" s="105" t="s">
        <v>12</v>
      </c>
      <c r="BF46" s="8">
        <f>SUM(AU44:BA44,BD44)</f>
        <v>360614334.63480002</v>
      </c>
    </row>
    <row r="47" spans="1:122" x14ac:dyDescent="0.25">
      <c r="BE47" s="106" t="s">
        <v>558</v>
      </c>
      <c r="BF47" s="8">
        <f>SUM(U44:AF44)</f>
        <v>164148147.01400003</v>
      </c>
    </row>
    <row r="48" spans="1:122" x14ac:dyDescent="0.25">
      <c r="BE48" s="107"/>
      <c r="BF48" s="108">
        <f>SUM(BF46:BF47)</f>
        <v>524762481.64880002</v>
      </c>
    </row>
    <row r="49" spans="3:58" x14ac:dyDescent="0.25">
      <c r="BE49" s="106" t="s">
        <v>147</v>
      </c>
      <c r="BF49" s="4">
        <f>+'AE (2)'!AN415</f>
        <v>2342825367.5139995</v>
      </c>
    </row>
    <row r="50" spans="3:58" x14ac:dyDescent="0.25">
      <c r="BE50" s="106" t="s">
        <v>0</v>
      </c>
    </row>
    <row r="51" spans="3:58" x14ac:dyDescent="0.25">
      <c r="BE51" s="29" t="s">
        <v>559</v>
      </c>
    </row>
    <row r="52" spans="3:58" x14ac:dyDescent="0.25">
      <c r="C52" s="4"/>
      <c r="E52" t="s">
        <v>403</v>
      </c>
      <c r="F52" s="53">
        <v>741483811.39999998</v>
      </c>
    </row>
    <row r="53" spans="3:58" x14ac:dyDescent="0.25">
      <c r="C53" s="4"/>
      <c r="E53" s="63">
        <v>0.02</v>
      </c>
      <c r="F53" s="4">
        <f>F52*0.02</f>
        <v>14829676.228</v>
      </c>
    </row>
    <row r="54" spans="3:58" x14ac:dyDescent="0.25">
      <c r="C54" s="4"/>
      <c r="E54" t="s">
        <v>557</v>
      </c>
      <c r="F54" s="77">
        <v>7606512</v>
      </c>
    </row>
    <row r="55" spans="3:58" x14ac:dyDescent="0.25">
      <c r="F55" s="4">
        <f>SUM(F53,F54)</f>
        <v>22436188.228</v>
      </c>
    </row>
  </sheetData>
  <autoFilter ref="A1:DR4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5"/>
  <sheetViews>
    <sheetView tabSelected="1" topLeftCell="G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20.7109375" style="4" customWidth="1"/>
    <col min="7" max="7" width="17.7109375" style="4" customWidth="1"/>
    <col min="8" max="8" width="18.1406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4.7109375" style="4" customWidth="1"/>
    <col min="14" max="14" width="16.710937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111</v>
      </c>
      <c r="B1" s="6" t="s">
        <v>114</v>
      </c>
      <c r="C1" s="6" t="s">
        <v>149</v>
      </c>
      <c r="D1" s="6" t="s">
        <v>181</v>
      </c>
      <c r="E1" s="6" t="s">
        <v>115</v>
      </c>
      <c r="F1" s="23" t="s">
        <v>132</v>
      </c>
      <c r="G1" s="23" t="s">
        <v>133</v>
      </c>
      <c r="H1" s="27" t="s">
        <v>231</v>
      </c>
      <c r="I1" s="23" t="s">
        <v>232</v>
      </c>
      <c r="J1" s="28" t="s">
        <v>180</v>
      </c>
      <c r="K1" s="26" t="s">
        <v>186</v>
      </c>
      <c r="L1" s="23" t="s">
        <v>187</v>
      </c>
      <c r="M1" s="23" t="s">
        <v>379</v>
      </c>
      <c r="N1" s="23" t="s">
        <v>187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s="285" customFormat="1" x14ac:dyDescent="0.25">
      <c r="A2" s="290">
        <v>8</v>
      </c>
      <c r="B2" s="285" t="s">
        <v>2</v>
      </c>
      <c r="C2" s="285" t="s">
        <v>283</v>
      </c>
      <c r="D2" s="290">
        <v>2</v>
      </c>
      <c r="E2" s="291" t="s">
        <v>3</v>
      </c>
      <c r="F2" s="292">
        <v>495467232100</v>
      </c>
      <c r="G2" s="292">
        <v>780395729.15999997</v>
      </c>
      <c r="H2" s="293">
        <v>1.4999999999999999E-2</v>
      </c>
      <c r="I2" s="289">
        <f>H2*G2</f>
        <v>11705935.937399998</v>
      </c>
      <c r="J2" s="294">
        <v>4.5999999999999999E-3</v>
      </c>
      <c r="K2" s="289">
        <v>0</v>
      </c>
      <c r="L2" s="289">
        <f>I2+K2</f>
        <v>11705935.937399998</v>
      </c>
      <c r="M2" s="289">
        <v>13363512</v>
      </c>
      <c r="N2" s="289">
        <f>L2+M2</f>
        <v>25069447.937399998</v>
      </c>
      <c r="AE2" s="295"/>
      <c r="AF2" s="141"/>
      <c r="AG2" s="296"/>
      <c r="AH2" s="141"/>
      <c r="AI2" s="297"/>
    </row>
    <row r="3" spans="1:35" x14ac:dyDescent="0.25">
      <c r="A3" s="29">
        <v>42</v>
      </c>
      <c r="B3" t="s">
        <v>2</v>
      </c>
      <c r="C3" t="s">
        <v>284</v>
      </c>
      <c r="D3" s="29">
        <v>1</v>
      </c>
      <c r="E3" s="60" t="s">
        <v>13</v>
      </c>
      <c r="F3" s="61">
        <v>353968226000</v>
      </c>
      <c r="G3" s="61">
        <v>594269591.60000002</v>
      </c>
      <c r="H3" s="62">
        <v>1.4999999999999999E-2</v>
      </c>
      <c r="I3" s="4">
        <f>H3*G3</f>
        <v>8914043.8739999998</v>
      </c>
      <c r="J3" s="25">
        <v>3.3E-3</v>
      </c>
      <c r="K3" s="4">
        <v>0</v>
      </c>
      <c r="L3" s="4">
        <f>I3+K3</f>
        <v>8914043.8739999998</v>
      </c>
      <c r="M3" s="4">
        <v>7000000</v>
      </c>
      <c r="N3" s="4">
        <f>M3+L3</f>
        <v>15914043.874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s="285" customFormat="1" x14ac:dyDescent="0.25">
      <c r="A4" s="290">
        <v>283</v>
      </c>
      <c r="B4" s="285" t="s">
        <v>2</v>
      </c>
      <c r="C4" s="285" t="s">
        <v>538</v>
      </c>
      <c r="D4" s="290">
        <v>1</v>
      </c>
      <c r="E4" s="291" t="s">
        <v>45</v>
      </c>
      <c r="F4" s="292">
        <v>318456669000</v>
      </c>
      <c r="G4" s="292">
        <v>520597135.39999998</v>
      </c>
      <c r="H4" s="293">
        <v>1.4999999999999999E-2</v>
      </c>
      <c r="I4" s="289">
        <f>H4*G4</f>
        <v>7808957.0309999995</v>
      </c>
      <c r="J4" s="294">
        <v>3.0000000000000001E-3</v>
      </c>
      <c r="K4" s="289">
        <v>0</v>
      </c>
      <c r="L4" s="289">
        <f>I4+K4</f>
        <v>7808957.0309999995</v>
      </c>
      <c r="M4" s="289">
        <v>7000000</v>
      </c>
      <c r="N4" s="289">
        <f>M4+L4</f>
        <v>14808957.030999999</v>
      </c>
      <c r="AE4" s="295"/>
      <c r="AF4" s="141"/>
      <c r="AG4" s="296"/>
      <c r="AH4" s="141"/>
      <c r="AI4" s="297"/>
    </row>
    <row r="5" spans="1:35" x14ac:dyDescent="0.25">
      <c r="A5" s="29">
        <v>44</v>
      </c>
      <c r="B5" t="s">
        <v>2</v>
      </c>
      <c r="C5" t="s">
        <v>8</v>
      </c>
      <c r="D5" s="29">
        <v>2</v>
      </c>
      <c r="E5" s="60" t="s">
        <v>14</v>
      </c>
      <c r="F5" s="61">
        <v>804686990100</v>
      </c>
      <c r="G5" s="61">
        <v>1290664137.96</v>
      </c>
      <c r="H5" s="62">
        <v>1.4999999999999999E-2</v>
      </c>
      <c r="I5" s="4">
        <f t="shared" ref="I5:I7" si="0">H5*G5</f>
        <v>19359962.069400001</v>
      </c>
      <c r="J5" s="25">
        <v>7.4000000000000003E-3</v>
      </c>
      <c r="K5" s="4">
        <v>0</v>
      </c>
      <c r="L5" s="4">
        <f t="shared" ref="L5:L7" si="1">I5+K5</f>
        <v>19359962.069400001</v>
      </c>
      <c r="M5"/>
      <c r="N5" s="4">
        <f t="shared" ref="N5:N6" si="2">M5+L5</f>
        <v>19359962.069400001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1038</v>
      </c>
      <c r="B6" t="s">
        <v>2</v>
      </c>
      <c r="C6" t="s">
        <v>200</v>
      </c>
      <c r="D6" s="29">
        <v>2</v>
      </c>
      <c r="E6" s="60" t="s">
        <v>203</v>
      </c>
      <c r="F6" s="61">
        <v>1314483794100</v>
      </c>
      <c r="G6" s="61">
        <v>1705202807.3599999</v>
      </c>
      <c r="H6" s="62">
        <v>1.4999999999999999E-2</v>
      </c>
      <c r="I6" s="4">
        <f t="shared" si="0"/>
        <v>25578042.110399999</v>
      </c>
      <c r="J6" s="25">
        <v>1.21E-2</v>
      </c>
      <c r="K6" s="4">
        <v>20000000</v>
      </c>
      <c r="L6" s="4">
        <f t="shared" si="1"/>
        <v>45578042.110399999</v>
      </c>
      <c r="N6" s="4">
        <f t="shared" si="2"/>
        <v>45578042.110399999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I6" s="8"/>
    </row>
    <row r="7" spans="1:35" x14ac:dyDescent="0.25">
      <c r="A7" s="29">
        <v>63</v>
      </c>
      <c r="B7" t="s">
        <v>2</v>
      </c>
      <c r="C7" t="s">
        <v>4</v>
      </c>
      <c r="D7" s="29">
        <v>3</v>
      </c>
      <c r="E7" s="60" t="s">
        <v>21</v>
      </c>
      <c r="F7" s="61">
        <v>908316781800</v>
      </c>
      <c r="G7" s="61">
        <v>1344474218.28</v>
      </c>
      <c r="H7" s="62">
        <v>1.4999999999999999E-2</v>
      </c>
      <c r="I7" s="61">
        <f t="shared" si="0"/>
        <v>20167113.2742</v>
      </c>
      <c r="J7" s="25">
        <v>8.6E-3</v>
      </c>
      <c r="K7" s="4">
        <v>0</v>
      </c>
      <c r="L7" s="4">
        <f t="shared" si="1"/>
        <v>20167113.2742</v>
      </c>
      <c r="M7"/>
      <c r="N7" s="4">
        <f>M7+L7</f>
        <v>20167113.2742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136</v>
      </c>
      <c r="B8" t="s">
        <v>9</v>
      </c>
      <c r="C8" t="s">
        <v>367</v>
      </c>
      <c r="D8" s="29">
        <v>3</v>
      </c>
      <c r="E8" s="60" t="s">
        <v>11</v>
      </c>
      <c r="F8" s="61">
        <v>537259115300</v>
      </c>
      <c r="G8" s="61">
        <v>857892115.88</v>
      </c>
      <c r="H8" s="62">
        <v>8.0000000000000002E-3</v>
      </c>
      <c r="I8" s="61">
        <f t="shared" ref="I8:I13" si="3">H8*G8</f>
        <v>6863136.9270400004</v>
      </c>
      <c r="J8" s="25">
        <v>5.0000000000000001E-3</v>
      </c>
      <c r="K8" s="4">
        <v>0</v>
      </c>
      <c r="L8" s="4">
        <f t="shared" ref="L8:L13" si="4">I8+K8</f>
        <v>6863136.9270400004</v>
      </c>
      <c r="M8"/>
      <c r="N8" s="4">
        <f t="shared" ref="N8:N9" si="5">M8+L8</f>
        <v>6863136.9270400004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146</v>
      </c>
      <c r="B9" t="s">
        <v>9</v>
      </c>
      <c r="C9" t="s">
        <v>368</v>
      </c>
      <c r="D9" s="29">
        <v>1</v>
      </c>
      <c r="E9" s="60" t="s">
        <v>23</v>
      </c>
      <c r="F9" s="61">
        <v>436939095000</v>
      </c>
      <c r="G9" s="61">
        <v>617227939</v>
      </c>
      <c r="H9" s="62">
        <v>8.0000000000000002E-3</v>
      </c>
      <c r="I9" s="61">
        <f t="shared" si="3"/>
        <v>4937823.5120000001</v>
      </c>
      <c r="J9" s="25">
        <v>4.1000000000000003E-3</v>
      </c>
      <c r="K9" s="4">
        <v>0</v>
      </c>
      <c r="L9" s="4">
        <f t="shared" si="4"/>
        <v>4937823.5120000001</v>
      </c>
      <c r="M9" s="4">
        <v>7000000</v>
      </c>
      <c r="N9" s="4">
        <f t="shared" si="5"/>
        <v>11937823.512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179</v>
      </c>
      <c r="B10" t="s">
        <v>9</v>
      </c>
      <c r="C10" t="s">
        <v>27</v>
      </c>
      <c r="D10" s="29">
        <v>1</v>
      </c>
      <c r="E10" s="60" t="s">
        <v>29</v>
      </c>
      <c r="F10" s="61">
        <v>338243746100</v>
      </c>
      <c r="G10" s="61">
        <v>572373603.55999994</v>
      </c>
      <c r="H10" s="62">
        <v>8.0000000000000002E-3</v>
      </c>
      <c r="I10" s="61">
        <f t="shared" si="3"/>
        <v>4578988.8284799997</v>
      </c>
      <c r="J10" s="25">
        <v>3.0999999999999999E-3</v>
      </c>
      <c r="K10" s="4">
        <v>0</v>
      </c>
      <c r="L10" s="4">
        <f t="shared" si="4"/>
        <v>4578988.8284799997</v>
      </c>
      <c r="N10" s="4">
        <f>L10+M10</f>
        <v>4578988.8284799997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51</v>
      </c>
      <c r="B11" t="s">
        <v>9</v>
      </c>
      <c r="C11" t="s">
        <v>15</v>
      </c>
      <c r="D11" s="29">
        <v>3</v>
      </c>
      <c r="E11" s="60" t="s">
        <v>16</v>
      </c>
      <c r="F11" s="61">
        <v>751876808400</v>
      </c>
      <c r="G11" s="61">
        <v>1125022578.6400001</v>
      </c>
      <c r="H11" s="62">
        <v>8.0000000000000002E-3</v>
      </c>
      <c r="I11" s="61">
        <f t="shared" si="3"/>
        <v>9000180.6291200016</v>
      </c>
      <c r="J11" s="25">
        <v>6.7999999999999996E-3</v>
      </c>
      <c r="K11" s="4">
        <v>0</v>
      </c>
      <c r="L11" s="4">
        <f t="shared" si="4"/>
        <v>9000180.6291200016</v>
      </c>
      <c r="M11"/>
      <c r="N11" s="4">
        <f t="shared" ref="N11:N13" si="6">L11+M11</f>
        <v>9000180.6291200016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1386</v>
      </c>
      <c r="B12" t="s">
        <v>2</v>
      </c>
      <c r="C12" t="s">
        <v>378</v>
      </c>
      <c r="D12" s="29">
        <v>1</v>
      </c>
      <c r="E12" s="60" t="s">
        <v>318</v>
      </c>
      <c r="F12" s="61">
        <v>204637099500</v>
      </c>
      <c r="G12" s="61">
        <v>359813153.19999999</v>
      </c>
      <c r="H12" s="62">
        <v>1.4999999999999999E-2</v>
      </c>
      <c r="I12" s="61">
        <f t="shared" si="3"/>
        <v>5397197.2979999995</v>
      </c>
      <c r="J12" s="25">
        <v>1.9E-3</v>
      </c>
      <c r="K12" s="4">
        <v>0</v>
      </c>
      <c r="L12" s="4">
        <f t="shared" si="4"/>
        <v>5397197.2979999995</v>
      </c>
      <c r="M12" s="4">
        <v>0</v>
      </c>
      <c r="N12" s="4">
        <f t="shared" si="6"/>
        <v>5397197.2979999995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A13" s="29">
        <v>1583</v>
      </c>
      <c r="B13" t="s">
        <v>2</v>
      </c>
      <c r="C13" t="s">
        <v>369</v>
      </c>
      <c r="D13" s="29">
        <v>1</v>
      </c>
      <c r="E13" s="60" t="s">
        <v>452</v>
      </c>
      <c r="F13" s="61">
        <v>59883537900</v>
      </c>
      <c r="G13" s="61">
        <v>93901452.840000004</v>
      </c>
      <c r="H13" s="62">
        <v>1.4999999999999999E-2</v>
      </c>
      <c r="I13" s="61">
        <f t="shared" si="3"/>
        <v>1408521.7926</v>
      </c>
      <c r="J13" s="25">
        <v>5.0000000000000001E-4</v>
      </c>
      <c r="K13" s="4">
        <v>0</v>
      </c>
      <c r="L13" s="4">
        <f t="shared" si="4"/>
        <v>1408521.7926</v>
      </c>
      <c r="M13" s="4">
        <v>0</v>
      </c>
      <c r="N13" s="4">
        <f t="shared" si="6"/>
        <v>1408521.7926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22"/>
      <c r="AF14" s="2"/>
      <c r="AG14" s="10"/>
      <c r="AH14" s="2"/>
      <c r="AI14" s="8"/>
    </row>
    <row r="15" spans="1:35" x14ac:dyDescent="0.25">
      <c r="F15" s="2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25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F17" s="4">
        <f>SUM(F2:F13)</f>
        <v>6524219095300</v>
      </c>
      <c r="G17" s="4">
        <f>SUM(G2:G13)</f>
        <v>9861834462.8799992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x14ac:dyDescent="0.25">
      <c r="A18" s="4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4"/>
      <c r="AF19"/>
    </row>
    <row r="20" spans="1:32" x14ac:dyDescent="0.25">
      <c r="E20" t="s">
        <v>2</v>
      </c>
      <c r="F20" s="4">
        <v>4459900330500</v>
      </c>
      <c r="G20" s="2">
        <v>6689318225.8000002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9</v>
      </c>
      <c r="F21" s="18">
        <v>2064318764800</v>
      </c>
      <c r="G21" s="2">
        <v>3172516237.0799999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E22" s="4" t="s">
        <v>233</v>
      </c>
      <c r="F22" s="4">
        <f>SUM(F20,F21)</f>
        <v>6524219095300</v>
      </c>
      <c r="G22" s="4">
        <f>SUM(G20,G21)</f>
        <v>9861834462.8800011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F27" s="64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F28" s="64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N31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4" sqref="F14:G14 T14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3" customWidth="1"/>
    <col min="5" max="5" width="19.42578125" customWidth="1"/>
    <col min="6" max="6" width="20.7109375" style="4" customWidth="1"/>
    <col min="7" max="7" width="14" style="4" customWidth="1"/>
    <col min="8" max="9" width="9.85546875" style="25" hidden="1" customWidth="1"/>
    <col min="10" max="10" width="11.140625" style="4" hidden="1" customWidth="1"/>
    <col min="11" max="11" width="11.5703125" style="4" hidden="1" customWidth="1"/>
    <col min="12" max="12" width="5.140625" style="4" hidden="1" customWidth="1"/>
    <col min="13" max="15" width="11.42578125" style="25" hidden="1" customWidth="1"/>
    <col min="16" max="16" width="13.42578125" style="2" hidden="1" customWidth="1"/>
    <col min="17" max="17" width="11.5703125" style="2" hidden="1" customWidth="1"/>
    <col min="18" max="18" width="14.7109375" style="2" hidden="1" customWidth="1"/>
    <col min="19" max="19" width="16.7109375" style="2" hidden="1" customWidth="1"/>
    <col min="20" max="20" width="12.5703125" style="2" bestFit="1" customWidth="1"/>
    <col min="21" max="21" width="6.28515625" style="2" customWidth="1"/>
    <col min="22" max="22" width="9.140625" style="2" customWidth="1"/>
    <col min="23" max="24" width="2" style="4" customWidth="1"/>
    <col min="25" max="25" width="10.140625" style="4" customWidth="1"/>
    <col min="26" max="26" width="9.140625" style="4" customWidth="1"/>
    <col min="27" max="29" width="11.140625" style="4" customWidth="1"/>
    <col min="30" max="30" width="14.85546875" style="4" customWidth="1"/>
    <col min="31" max="31" width="13.85546875" style="4" customWidth="1"/>
    <col min="32" max="32" width="14.85546875" style="4" customWidth="1"/>
    <col min="33" max="34" width="10.140625" style="4" customWidth="1"/>
    <col min="35" max="35" width="28.28515625" style="4" customWidth="1"/>
    <col min="36" max="36" width="15.5703125" style="7" customWidth="1"/>
    <col min="37" max="37" width="24.7109375" style="7" customWidth="1"/>
    <col min="38" max="38" width="15.140625" bestFit="1" customWidth="1"/>
    <col min="39" max="39" width="14.28515625" customWidth="1"/>
    <col min="40" max="40" width="12.5703125" customWidth="1"/>
  </cols>
  <sheetData>
    <row r="1" spans="1:40" s="122" customFormat="1" ht="46.5" customHeight="1" x14ac:dyDescent="0.25">
      <c r="A1" s="121" t="s">
        <v>111</v>
      </c>
      <c r="B1" s="121" t="s">
        <v>114</v>
      </c>
      <c r="C1" s="121" t="s">
        <v>149</v>
      </c>
      <c r="D1" s="121" t="s">
        <v>181</v>
      </c>
      <c r="E1" s="121" t="s">
        <v>115</v>
      </c>
      <c r="F1" s="119" t="s">
        <v>132</v>
      </c>
      <c r="G1" s="119" t="s">
        <v>133</v>
      </c>
      <c r="H1" s="118" t="s">
        <v>231</v>
      </c>
      <c r="I1" s="118"/>
      <c r="J1" s="119" t="s">
        <v>232</v>
      </c>
      <c r="K1" s="119"/>
      <c r="L1" s="119"/>
      <c r="M1" s="118" t="s">
        <v>180</v>
      </c>
      <c r="N1" s="118"/>
      <c r="O1" s="118"/>
      <c r="P1" s="123" t="s">
        <v>186</v>
      </c>
      <c r="Q1" s="123" t="s">
        <v>187</v>
      </c>
      <c r="R1" s="123" t="s">
        <v>379</v>
      </c>
      <c r="S1" s="123" t="s">
        <v>187</v>
      </c>
      <c r="T1" s="123"/>
      <c r="U1" s="123"/>
      <c r="V1" s="123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20"/>
      <c r="AK1" s="120"/>
      <c r="AL1" s="121"/>
      <c r="AM1" s="121"/>
      <c r="AN1" s="121"/>
    </row>
    <row r="2" spans="1:40" x14ac:dyDescent="0.25">
      <c r="A2" s="29">
        <v>8</v>
      </c>
      <c r="B2" t="s">
        <v>2</v>
      </c>
      <c r="C2" t="s">
        <v>283</v>
      </c>
      <c r="D2" s="29">
        <v>2</v>
      </c>
      <c r="E2" s="60" t="s">
        <v>3</v>
      </c>
      <c r="F2" s="124">
        <v>495467232100</v>
      </c>
      <c r="G2" s="124">
        <v>780395729.15999997</v>
      </c>
      <c r="H2" s="62">
        <v>1.4999999999999999E-2</v>
      </c>
      <c r="I2" s="125">
        <f>IF($F$10/1000000000&lt;=1500,0,IF(AND(1500&lt;$F$10/1000000000,$F$10/1000000000&lt;=2000),0.5%,IF(AND(2000&lt;$F$10/1000000000,$F$10/1000000000&lt;=2500),0.8%,IF(AND(2500&lt;$F$10/1000000000,$F$10/1000000000&lt;=3000),1%,IF(AND(3000&lt;$F$10/1000000000,$F$10/1000000000&lt;=4000),1.3%,IF(AND(4000&lt;$F$10/1000000000,$F$10/1000000000&lt;=5000),1.5%,1.8%))))))</f>
        <v>1.4999999999999999E-2</v>
      </c>
      <c r="J2" s="4">
        <f>H2*G2</f>
        <v>11705935.937399998</v>
      </c>
      <c r="K2" s="92">
        <f t="shared" ref="K2" si="0">+I2*G2</f>
        <v>11705935.937399998</v>
      </c>
      <c r="L2" s="92">
        <f t="shared" ref="L2" si="1">+K2-J2</f>
        <v>0</v>
      </c>
      <c r="M2" s="25">
        <v>5.5999999999999999E-3</v>
      </c>
      <c r="N2" s="127" t="b">
        <f t="shared" ref="N2" si="2">IF(D2=1,M2&gt;=0.6%,IF(D2=2,M2&gt;=0.84%,IF(D2=3,M2&gt;=1.2%,0)))</f>
        <v>0</v>
      </c>
      <c r="O2" s="92" t="b">
        <f t="shared" ref="O2" si="3">IF(N2=TRUE,IF(M2&lt;0.6%,0,IF(AND(0.6%&lt;=M2,M2&lt;0.84%),10000000,IF(AND(0.84%&lt;=M2,M2&lt;1.2%),15000000,IF(AND(1.2%&lt;=M2,M2&lt;1.44%),20000000,IF(AND(1.44%&lt;=M2,M2&lt;1.73%),25000000,IF(AND(1.73%&lt;=M2,M2&lt;2.07%),35000000,IF(AND(2.07%&lt;=M2),45000000,0))))))))</f>
        <v>0</v>
      </c>
      <c r="P2" s="2">
        <v>0</v>
      </c>
      <c r="Q2" s="2">
        <f>J2+P2</f>
        <v>11705935.937399998</v>
      </c>
      <c r="R2" s="2">
        <v>13363512</v>
      </c>
      <c r="S2" s="2">
        <f>Q2+R2</f>
        <v>25069447.937399998</v>
      </c>
      <c r="T2" s="128">
        <f t="shared" ref="T2:T8" si="4">SUM(,R2,O2,K2)</f>
        <v>25069447.937399998</v>
      </c>
      <c r="U2" s="128">
        <f>+T2-S2</f>
        <v>0</v>
      </c>
      <c r="W2"/>
      <c r="X2"/>
      <c r="Y2"/>
      <c r="Z2"/>
      <c r="AA2"/>
      <c r="AB2"/>
      <c r="AC2"/>
      <c r="AD2"/>
      <c r="AE2"/>
      <c r="AF2"/>
      <c r="AG2"/>
      <c r="AH2"/>
      <c r="AI2"/>
      <c r="AJ2" s="22"/>
      <c r="AK2" s="2"/>
      <c r="AL2" s="10"/>
      <c r="AM2" s="2"/>
      <c r="AN2" s="8"/>
    </row>
    <row r="3" spans="1:40" x14ac:dyDescent="0.25">
      <c r="A3" s="29">
        <v>42</v>
      </c>
      <c r="B3" t="s">
        <v>2</v>
      </c>
      <c r="C3" t="s">
        <v>284</v>
      </c>
      <c r="D3" s="29">
        <v>1</v>
      </c>
      <c r="E3" s="60" t="s">
        <v>13</v>
      </c>
      <c r="F3" s="124">
        <v>353968226000</v>
      </c>
      <c r="G3" s="124">
        <v>594269591.60000002</v>
      </c>
      <c r="H3" s="62">
        <v>1.4999999999999999E-2</v>
      </c>
      <c r="I3" s="125">
        <f t="shared" ref="I3:I9" si="5">IF($F$10/1000000000&lt;=1500,0,IF(AND(1500&lt;$F$10/1000000000,$F$10/1000000000&lt;=2000),0.5%,IF(AND(2000&lt;$F$10/1000000000,$F$10/1000000000&lt;=2500),0.8%,IF(AND(2500&lt;$F$10/1000000000,$F$10/1000000000&lt;=3000),1%,IF(AND(3000&lt;$F$10/1000000000,$F$10/1000000000&lt;=4000),1.3%,IF(AND(4000&lt;$F$10/1000000000,$F$10/1000000000&lt;=5000),1.5%,1.8%))))))</f>
        <v>1.4999999999999999E-2</v>
      </c>
      <c r="J3" s="4">
        <f>H3*G3</f>
        <v>8914043.8739999998</v>
      </c>
      <c r="K3" s="92">
        <f t="shared" ref="K3:K9" si="6">+I3*G3</f>
        <v>8914043.8739999998</v>
      </c>
      <c r="L3" s="92">
        <f t="shared" ref="L3:L9" si="7">+K3-J3</f>
        <v>0</v>
      </c>
      <c r="M3" s="25">
        <v>3.3E-3</v>
      </c>
      <c r="N3" s="127" t="b">
        <f t="shared" ref="N3:N9" si="8">IF(D3=1,M3&gt;=0.6%,IF(D3=2,M3&gt;=0.84%,IF(D3=3,M3&gt;=1.2%,0)))</f>
        <v>0</v>
      </c>
      <c r="O3" s="92" t="b">
        <f t="shared" ref="O3:O9" si="9">IF(N3=TRUE,IF(M3&lt;0.6%,0,IF(AND(0.6%&lt;=M3,M3&lt;0.84%),10000000,IF(AND(0.84%&lt;=M3,M3&lt;1.2%),15000000,IF(AND(1.2%&lt;=M3,M3&lt;1.44%),20000000,IF(AND(1.44%&lt;=M3,M3&lt;1.73%),25000000,IF(AND(1.73%&lt;=M3,M3&lt;2.07%),35000000,IF(AND(2.07%&lt;=M3),45000000,0))))))))</f>
        <v>0</v>
      </c>
      <c r="P3" s="2">
        <v>0</v>
      </c>
      <c r="Q3" s="2">
        <f>J3+P3</f>
        <v>8914043.8739999998</v>
      </c>
      <c r="R3" s="2">
        <v>7000000</v>
      </c>
      <c r="S3" s="2">
        <f>R3+Q3</f>
        <v>15914043.874</v>
      </c>
      <c r="T3" s="128">
        <f t="shared" si="4"/>
        <v>15914043.874</v>
      </c>
      <c r="U3" s="128">
        <f t="shared" ref="U3:U8" si="10">+T3-S3</f>
        <v>0</v>
      </c>
      <c r="W3"/>
      <c r="X3"/>
      <c r="Y3"/>
      <c r="Z3"/>
      <c r="AA3"/>
      <c r="AB3"/>
      <c r="AC3"/>
      <c r="AD3"/>
      <c r="AE3"/>
      <c r="AF3"/>
      <c r="AG3"/>
      <c r="AH3"/>
      <c r="AI3"/>
      <c r="AJ3" s="22"/>
      <c r="AK3" s="2"/>
      <c r="AL3" s="10"/>
      <c r="AM3" s="2"/>
      <c r="AN3" s="8"/>
    </row>
    <row r="4" spans="1:40" x14ac:dyDescent="0.25">
      <c r="A4" s="29">
        <v>283</v>
      </c>
      <c r="B4" t="s">
        <v>2</v>
      </c>
      <c r="C4" t="s">
        <v>538</v>
      </c>
      <c r="D4" s="29">
        <v>1</v>
      </c>
      <c r="E4" s="60" t="s">
        <v>45</v>
      </c>
      <c r="F4" s="124">
        <v>318456669000</v>
      </c>
      <c r="G4" s="124">
        <v>520597135.39999998</v>
      </c>
      <c r="H4" s="62">
        <v>1.4999999999999999E-2</v>
      </c>
      <c r="I4" s="125">
        <f t="shared" si="5"/>
        <v>1.4999999999999999E-2</v>
      </c>
      <c r="J4" s="4">
        <f>H4*G4</f>
        <v>7808957.0309999995</v>
      </c>
      <c r="K4" s="92">
        <f t="shared" si="6"/>
        <v>7808957.0309999995</v>
      </c>
      <c r="L4" s="92">
        <f t="shared" si="7"/>
        <v>0</v>
      </c>
      <c r="M4" s="25">
        <v>1.9E-3</v>
      </c>
      <c r="N4" s="127" t="b">
        <f t="shared" si="8"/>
        <v>0</v>
      </c>
      <c r="O4" s="92" t="b">
        <f t="shared" si="9"/>
        <v>0</v>
      </c>
      <c r="P4" s="2">
        <v>0</v>
      </c>
      <c r="Q4" s="2">
        <f>J4+P4</f>
        <v>7808957.0309999995</v>
      </c>
      <c r="R4" s="2">
        <v>0</v>
      </c>
      <c r="S4" s="2">
        <f>R4+Q4</f>
        <v>7808957.0309999995</v>
      </c>
      <c r="T4" s="128">
        <f t="shared" si="4"/>
        <v>7808957.0309999995</v>
      </c>
      <c r="U4" s="128">
        <f t="shared" si="10"/>
        <v>0</v>
      </c>
      <c r="W4"/>
      <c r="X4"/>
      <c r="Y4"/>
      <c r="Z4"/>
      <c r="AA4"/>
      <c r="AB4"/>
      <c r="AC4"/>
      <c r="AD4"/>
      <c r="AE4"/>
      <c r="AF4"/>
      <c r="AG4"/>
      <c r="AH4"/>
      <c r="AI4"/>
      <c r="AJ4" s="22"/>
      <c r="AK4" s="2"/>
      <c r="AL4" s="10"/>
      <c r="AM4" s="2"/>
      <c r="AN4" s="8"/>
    </row>
    <row r="5" spans="1:40" x14ac:dyDescent="0.25">
      <c r="A5" s="29">
        <v>44</v>
      </c>
      <c r="B5" t="s">
        <v>2</v>
      </c>
      <c r="C5" t="s">
        <v>8</v>
      </c>
      <c r="D5" s="29">
        <v>2</v>
      </c>
      <c r="E5" s="60" t="s">
        <v>14</v>
      </c>
      <c r="F5" s="124">
        <v>804686990100</v>
      </c>
      <c r="G5" s="124">
        <v>1290664137.96</v>
      </c>
      <c r="H5" s="62">
        <v>1.4999999999999999E-2</v>
      </c>
      <c r="I5" s="125">
        <f t="shared" si="5"/>
        <v>1.4999999999999999E-2</v>
      </c>
      <c r="J5" s="4">
        <f t="shared" ref="J5:J15" si="11">H5*G5</f>
        <v>19359962.069400001</v>
      </c>
      <c r="K5" s="92">
        <f t="shared" si="6"/>
        <v>19359962.069400001</v>
      </c>
      <c r="L5" s="92">
        <f t="shared" si="7"/>
        <v>0</v>
      </c>
      <c r="M5" s="25">
        <v>7.4000000000000003E-3</v>
      </c>
      <c r="N5" s="127" t="b">
        <f t="shared" si="8"/>
        <v>0</v>
      </c>
      <c r="O5" s="92" t="b">
        <f t="shared" si="9"/>
        <v>0</v>
      </c>
      <c r="P5" s="2">
        <v>0</v>
      </c>
      <c r="Q5" s="2">
        <f t="shared" ref="Q5:Q15" si="12">J5+P5</f>
        <v>19359962.069400001</v>
      </c>
      <c r="S5" s="2">
        <f t="shared" ref="S5:S6" si="13">R5+Q5</f>
        <v>19359962.069400001</v>
      </c>
      <c r="T5" s="128">
        <f t="shared" si="4"/>
        <v>19359962.069400001</v>
      </c>
      <c r="U5" s="128">
        <f t="shared" si="10"/>
        <v>0</v>
      </c>
      <c r="W5"/>
      <c r="X5"/>
      <c r="Y5"/>
      <c r="Z5"/>
      <c r="AA5"/>
      <c r="AB5"/>
      <c r="AC5"/>
      <c r="AD5"/>
      <c r="AE5"/>
      <c r="AF5"/>
      <c r="AG5"/>
      <c r="AH5"/>
      <c r="AI5"/>
      <c r="AJ5" s="22"/>
      <c r="AK5" s="2"/>
      <c r="AL5" s="10"/>
      <c r="AM5" s="2"/>
      <c r="AN5" s="8"/>
    </row>
    <row r="6" spans="1:40" x14ac:dyDescent="0.25">
      <c r="A6" s="29">
        <v>1038</v>
      </c>
      <c r="B6" t="s">
        <v>2</v>
      </c>
      <c r="C6" t="s">
        <v>200</v>
      </c>
      <c r="D6" s="29">
        <v>2</v>
      </c>
      <c r="E6" s="60" t="s">
        <v>203</v>
      </c>
      <c r="F6" s="124">
        <v>1314483794100</v>
      </c>
      <c r="G6" s="124">
        <v>1705202807.3599999</v>
      </c>
      <c r="H6" s="62">
        <v>1.4999999999999999E-2</v>
      </c>
      <c r="I6" s="125">
        <f t="shared" si="5"/>
        <v>1.4999999999999999E-2</v>
      </c>
      <c r="J6" s="4">
        <f t="shared" si="11"/>
        <v>25578042.110399999</v>
      </c>
      <c r="K6" s="92">
        <f t="shared" si="6"/>
        <v>25578042.110399999</v>
      </c>
      <c r="L6" s="92">
        <f t="shared" si="7"/>
        <v>0</v>
      </c>
      <c r="M6" s="25">
        <v>1.21E-2</v>
      </c>
      <c r="N6" s="127" t="b">
        <f t="shared" si="8"/>
        <v>1</v>
      </c>
      <c r="O6" s="92">
        <f t="shared" si="9"/>
        <v>20000000</v>
      </c>
      <c r="P6" s="2">
        <v>20000000</v>
      </c>
      <c r="Q6" s="2">
        <f t="shared" si="12"/>
        <v>45578042.110399999</v>
      </c>
      <c r="S6" s="2">
        <f t="shared" si="13"/>
        <v>45578042.110399999</v>
      </c>
      <c r="T6" s="128">
        <f t="shared" si="4"/>
        <v>45578042.110399999</v>
      </c>
      <c r="U6" s="128">
        <f t="shared" si="10"/>
        <v>0</v>
      </c>
      <c r="W6"/>
      <c r="X6"/>
      <c r="Y6"/>
      <c r="Z6"/>
      <c r="AA6"/>
      <c r="AB6"/>
      <c r="AC6"/>
      <c r="AD6"/>
      <c r="AE6"/>
      <c r="AF6"/>
      <c r="AG6"/>
      <c r="AH6"/>
      <c r="AI6"/>
      <c r="AJ6" s="22"/>
      <c r="AK6" s="2"/>
      <c r="AL6" s="10"/>
      <c r="AN6" s="8"/>
    </row>
    <row r="7" spans="1:40" x14ac:dyDescent="0.25">
      <c r="A7" s="29">
        <v>63</v>
      </c>
      <c r="B7" t="s">
        <v>2</v>
      </c>
      <c r="C7" t="s">
        <v>4</v>
      </c>
      <c r="D7" s="29">
        <v>3</v>
      </c>
      <c r="E7" s="60" t="s">
        <v>21</v>
      </c>
      <c r="F7" s="124">
        <v>908316781800</v>
      </c>
      <c r="G7" s="124">
        <v>1344474218.28</v>
      </c>
      <c r="H7" s="62">
        <v>1.4999999999999999E-2</v>
      </c>
      <c r="I7" s="125">
        <f t="shared" si="5"/>
        <v>1.4999999999999999E-2</v>
      </c>
      <c r="J7" s="61">
        <f t="shared" si="11"/>
        <v>20167113.2742</v>
      </c>
      <c r="K7" s="92">
        <f t="shared" si="6"/>
        <v>20167113.2742</v>
      </c>
      <c r="L7" s="92">
        <f t="shared" si="7"/>
        <v>0</v>
      </c>
      <c r="M7" s="25">
        <v>8.6E-3</v>
      </c>
      <c r="N7" s="127" t="b">
        <f t="shared" si="8"/>
        <v>0</v>
      </c>
      <c r="O7" s="92" t="b">
        <f t="shared" si="9"/>
        <v>0</v>
      </c>
      <c r="P7" s="2">
        <v>0</v>
      </c>
      <c r="Q7" s="2">
        <f t="shared" si="12"/>
        <v>20167113.2742</v>
      </c>
      <c r="S7" s="2">
        <f>R7+Q7</f>
        <v>20167113.2742</v>
      </c>
      <c r="T7" s="128">
        <f t="shared" si="4"/>
        <v>20167113.2742</v>
      </c>
      <c r="U7" s="128">
        <f t="shared" si="10"/>
        <v>0</v>
      </c>
      <c r="W7"/>
      <c r="X7"/>
      <c r="Y7"/>
      <c r="Z7"/>
      <c r="AA7"/>
      <c r="AB7"/>
      <c r="AC7"/>
      <c r="AD7"/>
      <c r="AE7"/>
      <c r="AF7"/>
      <c r="AG7"/>
      <c r="AH7"/>
      <c r="AI7"/>
      <c r="AJ7" s="22"/>
      <c r="AK7" s="2"/>
      <c r="AL7" s="10"/>
      <c r="AM7" s="2"/>
      <c r="AN7" s="8"/>
    </row>
    <row r="8" spans="1:40" x14ac:dyDescent="0.25">
      <c r="A8" s="29">
        <v>1386</v>
      </c>
      <c r="B8" t="s">
        <v>2</v>
      </c>
      <c r="C8" t="s">
        <v>378</v>
      </c>
      <c r="D8" s="29">
        <v>1</v>
      </c>
      <c r="E8" s="60" t="s">
        <v>318</v>
      </c>
      <c r="F8" s="124">
        <v>204637099500</v>
      </c>
      <c r="G8" s="124">
        <v>359813153.19999999</v>
      </c>
      <c r="H8" s="62">
        <v>1.4999999999999999E-2</v>
      </c>
      <c r="I8" s="125">
        <f t="shared" si="5"/>
        <v>1.4999999999999999E-2</v>
      </c>
      <c r="J8" s="61">
        <f>H8*G8</f>
        <v>5397197.2979999995</v>
      </c>
      <c r="K8" s="92">
        <f t="shared" si="6"/>
        <v>5397197.2979999995</v>
      </c>
      <c r="L8" s="92">
        <f t="shared" si="7"/>
        <v>0</v>
      </c>
      <c r="M8" s="25">
        <v>1.9E-3</v>
      </c>
      <c r="N8" s="127" t="b">
        <f t="shared" si="8"/>
        <v>0</v>
      </c>
      <c r="O8" s="92" t="b">
        <f t="shared" si="9"/>
        <v>0</v>
      </c>
      <c r="P8" s="2">
        <v>0</v>
      </c>
      <c r="Q8" s="2">
        <f>J8+P8</f>
        <v>5397197.2979999995</v>
      </c>
      <c r="R8" s="2">
        <v>0</v>
      </c>
      <c r="S8" s="2">
        <f>Q8+R8</f>
        <v>5397197.2979999995</v>
      </c>
      <c r="T8" s="128">
        <f t="shared" si="4"/>
        <v>5397197.2979999995</v>
      </c>
      <c r="U8" s="128">
        <f t="shared" si="10"/>
        <v>0</v>
      </c>
      <c r="W8"/>
      <c r="X8"/>
      <c r="Y8"/>
      <c r="Z8"/>
      <c r="AA8"/>
      <c r="AB8"/>
      <c r="AC8"/>
      <c r="AD8"/>
      <c r="AE8"/>
      <c r="AF8"/>
      <c r="AG8"/>
      <c r="AH8"/>
      <c r="AI8"/>
      <c r="AJ8" s="22"/>
      <c r="AK8" s="2"/>
      <c r="AL8" s="10"/>
      <c r="AM8" s="2"/>
      <c r="AN8" s="8"/>
    </row>
    <row r="9" spans="1:40" x14ac:dyDescent="0.25">
      <c r="A9" s="29">
        <v>1583</v>
      </c>
      <c r="B9" t="s">
        <v>2</v>
      </c>
      <c r="C9" t="s">
        <v>369</v>
      </c>
      <c r="D9" s="29">
        <v>1</v>
      </c>
      <c r="E9" s="60" t="s">
        <v>452</v>
      </c>
      <c r="F9" s="124">
        <v>59883537900</v>
      </c>
      <c r="G9" s="124">
        <v>93901452.840000004</v>
      </c>
      <c r="H9" s="62">
        <v>1.4999999999999999E-2</v>
      </c>
      <c r="I9" s="125">
        <f t="shared" si="5"/>
        <v>1.4999999999999999E-2</v>
      </c>
      <c r="J9" s="61">
        <f>H9*G9</f>
        <v>1408521.7926</v>
      </c>
      <c r="K9" s="92">
        <f t="shared" si="6"/>
        <v>1408521.7926</v>
      </c>
      <c r="L9" s="92">
        <f t="shared" si="7"/>
        <v>0</v>
      </c>
      <c r="M9" s="25">
        <v>5.0000000000000001E-4</v>
      </c>
      <c r="N9" s="127" t="b">
        <f t="shared" si="8"/>
        <v>0</v>
      </c>
      <c r="O9" s="92" t="b">
        <f t="shared" si="9"/>
        <v>0</v>
      </c>
      <c r="P9" s="2">
        <v>0</v>
      </c>
      <c r="Q9" s="2">
        <f>J9+P9</f>
        <v>1408521.7926</v>
      </c>
      <c r="R9" s="2">
        <v>0</v>
      </c>
      <c r="S9" s="2">
        <f>Q9+R9</f>
        <v>1408521.7926</v>
      </c>
      <c r="T9" s="128">
        <f t="shared" ref="T9" si="14">SUM(,R9,O9,K9)</f>
        <v>1408521.7926</v>
      </c>
      <c r="U9" s="128">
        <f t="shared" ref="U9" si="15">+T9-S9</f>
        <v>0</v>
      </c>
      <c r="W9"/>
      <c r="X9"/>
      <c r="Y9"/>
      <c r="Z9"/>
      <c r="AA9"/>
      <c r="AB9"/>
      <c r="AC9"/>
      <c r="AD9"/>
      <c r="AE9"/>
      <c r="AF9"/>
      <c r="AG9"/>
      <c r="AH9"/>
      <c r="AI9"/>
      <c r="AJ9" s="22"/>
      <c r="AK9" s="2"/>
      <c r="AL9" s="10"/>
      <c r="AM9" s="2"/>
      <c r="AN9" s="8"/>
    </row>
    <row r="10" spans="1:40" s="3" customFormat="1" x14ac:dyDescent="0.25">
      <c r="A10" s="109"/>
      <c r="D10" s="109"/>
      <c r="E10" s="110"/>
      <c r="F10" s="111">
        <f>SUM(F2:F9)</f>
        <v>4459900330500</v>
      </c>
      <c r="G10" s="111">
        <f>SUM(G2:G9)</f>
        <v>6689318225.7999992</v>
      </c>
      <c r="H10" s="112"/>
      <c r="I10" s="112"/>
      <c r="J10" s="111">
        <f>SUM(J2:J9)</f>
        <v>100339773.38699998</v>
      </c>
      <c r="K10" s="111">
        <f t="shared" ref="K10:L10" si="16">SUM(K2:K9)</f>
        <v>100339773.38699998</v>
      </c>
      <c r="L10" s="111">
        <f t="shared" si="16"/>
        <v>0</v>
      </c>
      <c r="M10" s="113"/>
      <c r="N10" s="108">
        <f>SUM(N2:N9)</f>
        <v>0</v>
      </c>
      <c r="O10" s="108">
        <f>SUM(O2:O9)</f>
        <v>20000000</v>
      </c>
      <c r="P10" s="108">
        <f>SUM(P2:P9)</f>
        <v>20000000</v>
      </c>
      <c r="Q10" s="108">
        <f t="shared" ref="Q10:S10" si="17">SUM(Q2:Q9)</f>
        <v>120339773.38699998</v>
      </c>
      <c r="R10" s="108">
        <f t="shared" si="17"/>
        <v>20363512</v>
      </c>
      <c r="S10" s="108">
        <f t="shared" si="17"/>
        <v>140703285.38699999</v>
      </c>
      <c r="T10" s="108">
        <f t="shared" ref="T10" si="18">SUM(T2:T9)</f>
        <v>140703285.38699999</v>
      </c>
      <c r="U10" s="108">
        <f t="shared" ref="U10" si="19">SUM(U2:U9)</f>
        <v>0</v>
      </c>
      <c r="V10" s="115"/>
      <c r="AJ10" s="114"/>
      <c r="AK10" s="115"/>
      <c r="AL10" s="116"/>
      <c r="AM10" s="115"/>
      <c r="AN10" s="108"/>
    </row>
    <row r="11" spans="1:40" x14ac:dyDescent="0.25">
      <c r="A11" s="29"/>
      <c r="D11" s="29"/>
      <c r="E11" s="60"/>
      <c r="F11" s="61"/>
      <c r="G11" s="61"/>
      <c r="H11" s="62"/>
      <c r="I11" s="62"/>
      <c r="J11" s="61"/>
      <c r="K11" s="61"/>
      <c r="L11" s="61"/>
      <c r="T11" s="61"/>
      <c r="U11" s="61"/>
      <c r="V11" s="61"/>
      <c r="W11"/>
      <c r="X11"/>
      <c r="Y11"/>
      <c r="Z11"/>
      <c r="AA11"/>
      <c r="AB11"/>
      <c r="AC11"/>
      <c r="AD11"/>
      <c r="AE11"/>
      <c r="AF11"/>
      <c r="AG11"/>
      <c r="AH11"/>
      <c r="AI11"/>
      <c r="AJ11" s="22"/>
      <c r="AK11" s="2"/>
      <c r="AL11" s="10"/>
      <c r="AM11" s="2"/>
      <c r="AN11" s="8"/>
    </row>
    <row r="12" spans="1:40" x14ac:dyDescent="0.25">
      <c r="A12" s="29">
        <v>136</v>
      </c>
      <c r="B12" t="s">
        <v>9</v>
      </c>
      <c r="C12" t="s">
        <v>367</v>
      </c>
      <c r="D12" s="29">
        <v>3</v>
      </c>
      <c r="E12" s="60" t="s">
        <v>11</v>
      </c>
      <c r="F12" s="124">
        <v>537259115300</v>
      </c>
      <c r="G12" s="124">
        <v>857892115.88</v>
      </c>
      <c r="H12" s="62">
        <v>8.0000000000000002E-3</v>
      </c>
      <c r="I12" s="125">
        <f>IF($F$16/1000000000&lt;=1500,0,IF(AND(1500&lt;$F$16/1000000000,$F$16/1000000000&lt;=2000),0.5%,IF(AND(2000&lt;$F$16/1000000000,$F$16/1000000000&lt;=2500),0.8%,IF(AND(2500&lt;$F$16/1000000000,$F$16/1000000000&lt;=3000),1%,IF(AND(3000&lt;$F$16/1000000000,$F$16/1000000000&lt;=4000),1.3%,IF(AND(4000&lt;$F$16/1000000000,$F$16/1000000000&lt;=5000),1.5%,1.8%))))))</f>
        <v>8.0000000000000002E-3</v>
      </c>
      <c r="J12" s="61">
        <f t="shared" si="11"/>
        <v>6863136.9270400004</v>
      </c>
      <c r="K12" s="92">
        <f t="shared" ref="K12:K15" si="20">+I12*G12</f>
        <v>6863136.9270400004</v>
      </c>
      <c r="L12" s="92">
        <f t="shared" ref="L12:L15" si="21">+K12-J12</f>
        <v>0</v>
      </c>
      <c r="M12" s="25">
        <v>5.0000000000000001E-3</v>
      </c>
      <c r="N12" s="127" t="b">
        <f t="shared" ref="N12:N15" si="22">IF(D12=1,M12&gt;=0.6%,IF(D12=2,M12&gt;=0.84%,IF(D12=3,M12&gt;=1.2%,0)))</f>
        <v>0</v>
      </c>
      <c r="O12" s="92" t="b">
        <f t="shared" ref="O12:O15" si="23">IF(N12=TRUE,IF(M12&lt;0.6%,0,IF(AND(0.6%&lt;=M12,M12&lt;0.84%),10000000,IF(AND(0.84%&lt;=M12,M12&lt;1.2%),15000000,IF(AND(1.2%&lt;=M12,M12&lt;1.44%),20000000,IF(AND(1.44%&lt;=M12,M12&lt;1.73%),25000000,IF(AND(1.73%&lt;=M12,M12&lt;2.07%),35000000,IF(AND(2.07%&lt;=M12),45000000,0))))))))</f>
        <v>0</v>
      </c>
      <c r="P12" s="2">
        <v>0</v>
      </c>
      <c r="Q12" s="2">
        <f t="shared" si="12"/>
        <v>6863136.9270400004</v>
      </c>
      <c r="S12" s="2">
        <f t="shared" ref="S12:S13" si="24">R12+Q12</f>
        <v>6863136.9270400004</v>
      </c>
      <c r="T12" s="128">
        <f t="shared" ref="T12:T14" si="25">SUM(,R12,O12,K12)</f>
        <v>6863136.9270400004</v>
      </c>
      <c r="U12" s="128">
        <f t="shared" ref="U12:U14" si="26">+T12-S12</f>
        <v>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 s="22"/>
      <c r="AK12" s="2"/>
      <c r="AL12" s="10"/>
      <c r="AM12" s="2"/>
      <c r="AN12" s="8"/>
    </row>
    <row r="13" spans="1:40" x14ac:dyDescent="0.25">
      <c r="A13" s="29">
        <v>146</v>
      </c>
      <c r="B13" t="s">
        <v>9</v>
      </c>
      <c r="C13" t="s">
        <v>368</v>
      </c>
      <c r="D13" s="29">
        <v>1</v>
      </c>
      <c r="E13" s="60" t="s">
        <v>23</v>
      </c>
      <c r="F13" s="124">
        <v>436939095000</v>
      </c>
      <c r="G13" s="124">
        <v>617227939</v>
      </c>
      <c r="H13" s="62">
        <v>8.0000000000000002E-3</v>
      </c>
      <c r="I13" s="125">
        <f t="shared" ref="I13:I15" si="27">IF($F$16/1000000000&lt;=1500,0,IF(AND(1500&lt;$F$16/1000000000,$F$16/1000000000&lt;=2000),0.5%,IF(AND(2000&lt;$F$16/1000000000,$F$16/1000000000&lt;=2500),0.8%,IF(AND(2500&lt;$F$16/1000000000,$F$16/1000000000&lt;=3000),1%,IF(AND(3000&lt;$F$16/1000000000,$F$16/1000000000&lt;=4000),1.3%,IF(AND(4000&lt;$F$16/1000000000,$F$16/1000000000&lt;=5000),1.5%,1.8%))))))</f>
        <v>8.0000000000000002E-3</v>
      </c>
      <c r="J13" s="61">
        <f t="shared" si="11"/>
        <v>4937823.5120000001</v>
      </c>
      <c r="K13" s="92">
        <f t="shared" si="20"/>
        <v>4937823.5120000001</v>
      </c>
      <c r="L13" s="92">
        <f t="shared" si="21"/>
        <v>0</v>
      </c>
      <c r="M13" s="25">
        <v>4.1000000000000003E-3</v>
      </c>
      <c r="N13" s="127" t="b">
        <f t="shared" si="22"/>
        <v>0</v>
      </c>
      <c r="O13" s="92" t="b">
        <f t="shared" si="23"/>
        <v>0</v>
      </c>
      <c r="P13" s="2">
        <v>0</v>
      </c>
      <c r="Q13" s="2">
        <f t="shared" si="12"/>
        <v>4937823.5120000001</v>
      </c>
      <c r="R13" s="2">
        <v>7000000</v>
      </c>
      <c r="S13" s="2">
        <f t="shared" si="24"/>
        <v>11937823.512</v>
      </c>
      <c r="T13" s="128">
        <f t="shared" si="25"/>
        <v>11937823.512</v>
      </c>
      <c r="U13" s="128">
        <f t="shared" si="26"/>
        <v>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 s="22"/>
      <c r="AK13" s="2"/>
      <c r="AL13" s="10"/>
      <c r="AM13" s="2"/>
      <c r="AN13" s="8"/>
    </row>
    <row r="14" spans="1:40" x14ac:dyDescent="0.25">
      <c r="A14" s="29">
        <v>179</v>
      </c>
      <c r="B14" t="s">
        <v>9</v>
      </c>
      <c r="C14" t="s">
        <v>27</v>
      </c>
      <c r="D14" s="29">
        <v>1</v>
      </c>
      <c r="E14" s="60" t="s">
        <v>29</v>
      </c>
      <c r="F14" s="124">
        <v>338243746100</v>
      </c>
      <c r="G14" s="124">
        <v>572373603.55999994</v>
      </c>
      <c r="H14" s="62">
        <v>8.0000000000000002E-3</v>
      </c>
      <c r="I14" s="125">
        <f t="shared" si="27"/>
        <v>8.0000000000000002E-3</v>
      </c>
      <c r="J14" s="61">
        <f t="shared" si="11"/>
        <v>4578988.8284799997</v>
      </c>
      <c r="K14" s="92">
        <f t="shared" si="20"/>
        <v>4578988.8284799997</v>
      </c>
      <c r="L14" s="92">
        <f t="shared" si="21"/>
        <v>0</v>
      </c>
      <c r="M14" s="25">
        <v>3.0999999999999999E-3</v>
      </c>
      <c r="N14" s="127" t="b">
        <f t="shared" si="22"/>
        <v>0</v>
      </c>
      <c r="O14" s="92" t="b">
        <f t="shared" si="23"/>
        <v>0</v>
      </c>
      <c r="P14" s="2">
        <v>0</v>
      </c>
      <c r="Q14" s="2">
        <f t="shared" si="12"/>
        <v>4578988.8284799997</v>
      </c>
      <c r="S14" s="2">
        <f>Q14+R14</f>
        <v>4578988.8284799997</v>
      </c>
      <c r="T14" s="128">
        <f t="shared" si="25"/>
        <v>4578988.8284799997</v>
      </c>
      <c r="U14" s="128">
        <f t="shared" si="26"/>
        <v>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 s="22"/>
      <c r="AK14" s="2"/>
      <c r="AL14" s="10"/>
      <c r="AM14" s="2"/>
      <c r="AN14" s="8"/>
    </row>
    <row r="15" spans="1:40" x14ac:dyDescent="0.25">
      <c r="A15" s="29">
        <v>51</v>
      </c>
      <c r="B15" t="s">
        <v>9</v>
      </c>
      <c r="C15" t="s">
        <v>15</v>
      </c>
      <c r="D15" s="29">
        <v>3</v>
      </c>
      <c r="E15" s="60" t="s">
        <v>16</v>
      </c>
      <c r="F15" s="124">
        <v>751876808400</v>
      </c>
      <c r="G15" s="124">
        <v>1125022578.6400001</v>
      </c>
      <c r="H15" s="62">
        <v>8.0000000000000002E-3</v>
      </c>
      <c r="I15" s="125">
        <f t="shared" si="27"/>
        <v>8.0000000000000002E-3</v>
      </c>
      <c r="J15" s="61">
        <f t="shared" si="11"/>
        <v>9000180.6291200016</v>
      </c>
      <c r="K15" s="92">
        <f t="shared" si="20"/>
        <v>9000180.6291200016</v>
      </c>
      <c r="L15" s="92">
        <f t="shared" si="21"/>
        <v>0</v>
      </c>
      <c r="M15" s="25">
        <v>6.7999999999999996E-3</v>
      </c>
      <c r="N15" s="127" t="b">
        <f t="shared" si="22"/>
        <v>0</v>
      </c>
      <c r="O15" s="92" t="b">
        <f t="shared" si="23"/>
        <v>0</v>
      </c>
      <c r="P15" s="2">
        <v>0</v>
      </c>
      <c r="Q15" s="2">
        <f t="shared" si="12"/>
        <v>9000180.6291200016</v>
      </c>
      <c r="S15" s="2">
        <f t="shared" ref="S15" si="28">Q15+R15</f>
        <v>9000180.6291200016</v>
      </c>
      <c r="T15" s="128">
        <f t="shared" ref="T15" si="29">SUM(,R15,O15,K15)</f>
        <v>9000180.6291200016</v>
      </c>
      <c r="U15" s="128">
        <f t="shared" ref="U15" si="30">+T15-S15</f>
        <v>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 s="22"/>
      <c r="AK15" s="2"/>
      <c r="AL15" s="10"/>
      <c r="AM15" s="2"/>
      <c r="AN15" s="8"/>
    </row>
    <row r="16" spans="1:40" s="3" customFormat="1" x14ac:dyDescent="0.25">
      <c r="F16" s="24">
        <f>SUM(F12:F15)</f>
        <v>2064318764800</v>
      </c>
      <c r="G16" s="24">
        <f>SUM(G12:G15)</f>
        <v>3172516237.0799999</v>
      </c>
      <c r="H16" s="113"/>
      <c r="I16" s="113"/>
      <c r="J16" s="24">
        <f>SUM(J12:J15)</f>
        <v>25380129.896640003</v>
      </c>
      <c r="K16" s="126">
        <f t="shared" ref="K16:L16" si="31">SUM(K12:K15)</f>
        <v>25380129.896640003</v>
      </c>
      <c r="L16" s="126">
        <f t="shared" si="31"/>
        <v>0</v>
      </c>
      <c r="M16" s="113"/>
      <c r="N16" s="113"/>
      <c r="O16" s="108">
        <f>SUM(O12:O15)</f>
        <v>0</v>
      </c>
      <c r="P16" s="108">
        <f>SUM(P12:P15)</f>
        <v>0</v>
      </c>
      <c r="Q16" s="108">
        <f t="shared" ref="Q16:S16" si="32">SUM(Q12:Q15)</f>
        <v>25380129.896640003</v>
      </c>
      <c r="R16" s="108">
        <f t="shared" si="32"/>
        <v>7000000</v>
      </c>
      <c r="S16" s="108">
        <f t="shared" si="32"/>
        <v>32380129.896640003</v>
      </c>
      <c r="T16" s="108">
        <f t="shared" ref="T16" si="33">SUM(T12:T15)</f>
        <v>32380129.896640003</v>
      </c>
      <c r="U16" s="108">
        <f t="shared" ref="U16" si="34">SUM(U12:U15)</f>
        <v>0</v>
      </c>
      <c r="V16" s="115"/>
      <c r="AJ16" s="114"/>
      <c r="AK16" s="115"/>
      <c r="AL16" s="116"/>
      <c r="AM16" s="115"/>
      <c r="AN16" s="108"/>
    </row>
    <row r="17" spans="1:37" x14ac:dyDescent="0.25">
      <c r="F17" s="25"/>
      <c r="T17" s="129">
        <f>+T16+T10</f>
        <v>173083415.28364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F18" s="25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4"/>
      <c r="W20"/>
      <c r="X20"/>
      <c r="Y20"/>
      <c r="Z20"/>
      <c r="AA20"/>
      <c r="AB20"/>
      <c r="AC20"/>
      <c r="AD20"/>
      <c r="AE20"/>
      <c r="AF20"/>
      <c r="AG20"/>
      <c r="AH20"/>
      <c r="AI20"/>
      <c r="AJ20" s="4"/>
      <c r="AK20"/>
    </row>
    <row r="21" spans="1:37" x14ac:dyDescent="0.25">
      <c r="W21"/>
      <c r="X21"/>
      <c r="Y21"/>
      <c r="Z21"/>
      <c r="AA21"/>
      <c r="AB21"/>
      <c r="AC21"/>
      <c r="AD21"/>
      <c r="AE21"/>
      <c r="AF21"/>
      <c r="AG21"/>
      <c r="AH21"/>
      <c r="AI21"/>
      <c r="AJ21" s="4"/>
      <c r="AK21"/>
    </row>
    <row r="22" spans="1:37" x14ac:dyDescent="0.25">
      <c r="G22" s="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E23" s="4"/>
      <c r="F23" s="18"/>
      <c r="G23" s="2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E24" s="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x14ac:dyDescent="0.25"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x14ac:dyDescent="0.25"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x14ac:dyDescent="0.25"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7" x14ac:dyDescent="0.25"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7" x14ac:dyDescent="0.25">
      <c r="F29" s="64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7" x14ac:dyDescent="0.25">
      <c r="F30" s="64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7" x14ac:dyDescent="0.25"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7" x14ac:dyDescent="0.25"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40" x14ac:dyDescent="0.25"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40" x14ac:dyDescent="0.25"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40" s="7" customFormat="1" x14ac:dyDescent="0.25">
      <c r="A35"/>
      <c r="B35"/>
      <c r="C35"/>
      <c r="D35"/>
      <c r="E35"/>
      <c r="F35" s="4"/>
      <c r="G35" s="4"/>
      <c r="H35" s="25"/>
      <c r="I35" s="25"/>
      <c r="J35" s="4"/>
      <c r="K35" s="4"/>
      <c r="L35" s="4"/>
      <c r="M35" s="25"/>
      <c r="N35" s="25"/>
      <c r="O35" s="25"/>
      <c r="P35" s="2"/>
      <c r="Q35" s="2"/>
      <c r="R35" s="2"/>
      <c r="S35" s="2"/>
      <c r="T35" s="2"/>
      <c r="U35" s="2"/>
      <c r="V35" s="2"/>
      <c r="W35"/>
      <c r="X35"/>
      <c r="Y35"/>
      <c r="Z35"/>
      <c r="AA35"/>
      <c r="AB35"/>
      <c r="AC35"/>
      <c r="AD35"/>
      <c r="AE35"/>
      <c r="AF35"/>
      <c r="AG35"/>
      <c r="AH35"/>
      <c r="AI35"/>
      <c r="AL35"/>
      <c r="AM35"/>
      <c r="AN35"/>
    </row>
    <row r="36" spans="1:40" s="7" customFormat="1" x14ac:dyDescent="0.25">
      <c r="A36"/>
      <c r="B36"/>
      <c r="C36"/>
      <c r="D36"/>
      <c r="E36"/>
      <c r="F36" s="4"/>
      <c r="G36" s="4"/>
      <c r="H36" s="25"/>
      <c r="I36" s="25"/>
      <c r="J36" s="4"/>
      <c r="K36" s="4"/>
      <c r="L36" s="4"/>
      <c r="M36" s="25"/>
      <c r="N36" s="25"/>
      <c r="O36" s="25"/>
      <c r="P36" s="2"/>
      <c r="Q36" s="2"/>
      <c r="R36" s="2"/>
      <c r="S36" s="2"/>
      <c r="T36" s="2"/>
      <c r="U36" s="2"/>
      <c r="V36" s="2"/>
      <c r="W36"/>
      <c r="X36"/>
      <c r="Y36"/>
      <c r="Z36"/>
      <c r="AA36"/>
      <c r="AB36"/>
      <c r="AC36"/>
      <c r="AD36"/>
      <c r="AE36"/>
      <c r="AF36"/>
      <c r="AG36"/>
      <c r="AH36"/>
      <c r="AI36"/>
      <c r="AL36"/>
      <c r="AM36"/>
      <c r="AN36"/>
    </row>
    <row r="37" spans="1:40" s="7" customFormat="1" x14ac:dyDescent="0.25">
      <c r="A37"/>
      <c r="B37"/>
      <c r="C37"/>
      <c r="D37"/>
      <c r="E37"/>
      <c r="F37" s="4"/>
      <c r="G37" s="4"/>
      <c r="H37" s="25"/>
      <c r="I37" s="25"/>
      <c r="J37" s="4"/>
      <c r="K37" s="4"/>
      <c r="L37" s="4"/>
      <c r="M37" s="25"/>
      <c r="N37" s="25"/>
      <c r="O37" s="25"/>
      <c r="P37" s="2"/>
      <c r="Q37" s="2"/>
      <c r="R37" s="2"/>
      <c r="S37" s="2"/>
      <c r="T37" s="2"/>
      <c r="U37" s="2"/>
      <c r="V37" s="2"/>
      <c r="W37"/>
      <c r="X37"/>
      <c r="Y37"/>
      <c r="Z37"/>
      <c r="AA37"/>
      <c r="AB37"/>
      <c r="AC37"/>
      <c r="AD37"/>
      <c r="AE37"/>
      <c r="AF37"/>
      <c r="AG37"/>
      <c r="AH37"/>
      <c r="AI37"/>
      <c r="AL37"/>
      <c r="AM37"/>
      <c r="AN37"/>
    </row>
    <row r="38" spans="1:40" s="7" customFormat="1" x14ac:dyDescent="0.25">
      <c r="A38"/>
      <c r="B38"/>
      <c r="C38"/>
      <c r="D38"/>
      <c r="E38"/>
      <c r="F38" s="4"/>
      <c r="G38" s="4"/>
      <c r="H38" s="25"/>
      <c r="I38" s="25"/>
      <c r="J38" s="4"/>
      <c r="K38" s="4"/>
      <c r="L38" s="4"/>
      <c r="M38" s="25"/>
      <c r="N38" s="25"/>
      <c r="O38" s="25"/>
      <c r="P38" s="2"/>
      <c r="Q38" s="2"/>
      <c r="R38" s="2"/>
      <c r="S38" s="2"/>
      <c r="T38" s="2"/>
      <c r="U38" s="2"/>
      <c r="V38" s="2"/>
      <c r="W38"/>
      <c r="X38"/>
      <c r="Y38"/>
      <c r="Z38"/>
      <c r="AA38"/>
      <c r="AB38"/>
      <c r="AC38"/>
      <c r="AD38"/>
      <c r="AE38"/>
      <c r="AF38"/>
      <c r="AG38"/>
      <c r="AH38"/>
      <c r="AI38"/>
      <c r="AL38"/>
      <c r="AM38"/>
      <c r="AN38"/>
    </row>
    <row r="39" spans="1:40" s="7" customFormat="1" x14ac:dyDescent="0.25">
      <c r="A39"/>
      <c r="B39"/>
      <c r="C39"/>
      <c r="D39"/>
      <c r="E39"/>
      <c r="F39" s="4"/>
      <c r="G39" s="4"/>
      <c r="H39" s="25"/>
      <c r="I39" s="25"/>
      <c r="J39" s="4"/>
      <c r="K39" s="4"/>
      <c r="L39" s="4"/>
      <c r="M39" s="25"/>
      <c r="N39" s="25"/>
      <c r="O39" s="25"/>
      <c r="P39" s="2"/>
      <c r="Q39" s="2"/>
      <c r="R39" s="2"/>
      <c r="S39" s="2"/>
      <c r="T39" s="2"/>
      <c r="U39" s="2"/>
      <c r="V39" s="2"/>
      <c r="W39"/>
      <c r="X39"/>
      <c r="Y39"/>
      <c r="Z39"/>
      <c r="AA39"/>
      <c r="AB39"/>
      <c r="AC39"/>
      <c r="AD39"/>
      <c r="AE39"/>
      <c r="AF39"/>
      <c r="AG39"/>
      <c r="AH39"/>
      <c r="AI39"/>
      <c r="AL39"/>
      <c r="AM39"/>
      <c r="AN39"/>
    </row>
    <row r="40" spans="1:40" s="7" customFormat="1" x14ac:dyDescent="0.25">
      <c r="A40"/>
      <c r="B40"/>
      <c r="C40"/>
      <c r="D40"/>
      <c r="E40"/>
      <c r="F40" s="4"/>
      <c r="G40" s="4"/>
      <c r="H40" s="25"/>
      <c r="I40" s="25"/>
      <c r="J40" s="4"/>
      <c r="K40" s="4"/>
      <c r="L40" s="4"/>
      <c r="M40" s="25"/>
      <c r="N40" s="25"/>
      <c r="O40" s="25"/>
      <c r="P40" s="2"/>
      <c r="Q40" s="2"/>
      <c r="R40" s="2"/>
      <c r="S40" s="2"/>
      <c r="T40" s="2"/>
      <c r="U40" s="2"/>
      <c r="V40" s="2"/>
      <c r="W40"/>
      <c r="X40"/>
      <c r="Y40"/>
      <c r="Z40"/>
      <c r="AA40"/>
      <c r="AB40"/>
      <c r="AC40"/>
      <c r="AD40"/>
      <c r="AE40"/>
      <c r="AF40"/>
      <c r="AG40"/>
      <c r="AH40"/>
      <c r="AI40"/>
      <c r="AL40"/>
      <c r="AM40"/>
      <c r="AN40"/>
    </row>
    <row r="41" spans="1:40" s="7" customFormat="1" x14ac:dyDescent="0.25">
      <c r="A41"/>
      <c r="B41"/>
      <c r="C41"/>
      <c r="D41"/>
      <c r="E41"/>
      <c r="F41" s="4"/>
      <c r="G41" s="4"/>
      <c r="H41" s="25"/>
      <c r="I41" s="25"/>
      <c r="J41" s="4"/>
      <c r="K41" s="4"/>
      <c r="L41" s="4"/>
      <c r="M41" s="25"/>
      <c r="N41" s="25"/>
      <c r="O41" s="25"/>
      <c r="P41" s="2"/>
      <c r="Q41" s="2"/>
      <c r="R41" s="2"/>
      <c r="S41" s="2"/>
      <c r="T41" s="2"/>
      <c r="U41" s="2"/>
      <c r="V41" s="2"/>
      <c r="W41"/>
      <c r="X41"/>
      <c r="Y41"/>
      <c r="Z41"/>
      <c r="AA41"/>
      <c r="AB41"/>
      <c r="AC41"/>
      <c r="AD41"/>
      <c r="AE41"/>
      <c r="AF41"/>
      <c r="AG41"/>
      <c r="AH41"/>
      <c r="AI41"/>
      <c r="AL41"/>
      <c r="AM41"/>
      <c r="AN41"/>
    </row>
    <row r="42" spans="1:40" s="7" customFormat="1" x14ac:dyDescent="0.25">
      <c r="A42"/>
      <c r="B42"/>
      <c r="C42"/>
      <c r="D42"/>
      <c r="E42"/>
      <c r="F42" s="4"/>
      <c r="G42" s="4"/>
      <c r="H42" s="25"/>
      <c r="I42" s="25"/>
      <c r="J42" s="4"/>
      <c r="K42" s="4"/>
      <c r="L42" s="4"/>
      <c r="M42" s="25"/>
      <c r="N42" s="25"/>
      <c r="O42" s="25"/>
      <c r="P42" s="2"/>
      <c r="Q42" s="2"/>
      <c r="R42" s="2"/>
      <c r="S42" s="2"/>
      <c r="T42" s="2"/>
      <c r="U42" s="2"/>
      <c r="V42" s="2"/>
      <c r="W42"/>
      <c r="X42"/>
      <c r="Y42"/>
      <c r="Z42"/>
      <c r="AA42"/>
      <c r="AB42"/>
      <c r="AC42"/>
      <c r="AD42"/>
      <c r="AE42"/>
      <c r="AF42"/>
      <c r="AG42"/>
      <c r="AH42"/>
      <c r="AI42"/>
      <c r="AL42"/>
      <c r="AM42"/>
      <c r="AN42"/>
    </row>
    <row r="43" spans="1:40" s="7" customFormat="1" x14ac:dyDescent="0.25">
      <c r="A43"/>
      <c r="B43"/>
      <c r="C43"/>
      <c r="D43"/>
      <c r="E43"/>
      <c r="F43" s="4"/>
      <c r="G43" s="4"/>
      <c r="H43" s="25"/>
      <c r="I43" s="25"/>
      <c r="J43" s="4"/>
      <c r="K43" s="4"/>
      <c r="L43" s="4"/>
      <c r="M43" s="25"/>
      <c r="N43" s="25"/>
      <c r="O43" s="25"/>
      <c r="P43" s="2"/>
      <c r="Q43" s="2"/>
      <c r="R43" s="2"/>
      <c r="S43" s="2"/>
      <c r="T43" s="2"/>
      <c r="U43" s="2"/>
      <c r="V43" s="2"/>
      <c r="W43"/>
      <c r="X43"/>
      <c r="Y43"/>
      <c r="Z43"/>
      <c r="AA43"/>
      <c r="AB43"/>
      <c r="AC43"/>
      <c r="AD43"/>
      <c r="AE43"/>
      <c r="AF43"/>
      <c r="AG43"/>
      <c r="AH43"/>
      <c r="AI43"/>
      <c r="AL43"/>
      <c r="AM43"/>
      <c r="AN43"/>
    </row>
    <row r="44" spans="1:40" s="7" customFormat="1" x14ac:dyDescent="0.25">
      <c r="A44"/>
      <c r="B44"/>
      <c r="C44"/>
      <c r="D44"/>
      <c r="E44"/>
      <c r="F44" s="4"/>
      <c r="G44" s="4"/>
      <c r="H44" s="25"/>
      <c r="I44" s="25"/>
      <c r="J44" s="4"/>
      <c r="K44" s="4"/>
      <c r="L44" s="4"/>
      <c r="M44" s="25"/>
      <c r="N44" s="25"/>
      <c r="O44" s="25"/>
      <c r="P44" s="2"/>
      <c r="Q44" s="2"/>
      <c r="R44" s="2"/>
      <c r="S44" s="2"/>
      <c r="T44" s="2"/>
      <c r="U44" s="2"/>
      <c r="V44" s="2"/>
      <c r="W44"/>
      <c r="X44"/>
      <c r="Y44"/>
      <c r="Z44"/>
      <c r="AA44"/>
      <c r="AB44"/>
      <c r="AC44"/>
      <c r="AD44"/>
      <c r="AE44"/>
      <c r="AF44"/>
      <c r="AG44"/>
      <c r="AH44"/>
      <c r="AI44"/>
      <c r="AL44"/>
      <c r="AM44"/>
      <c r="AN44"/>
    </row>
    <row r="45" spans="1:40" s="7" customFormat="1" x14ac:dyDescent="0.25">
      <c r="A45"/>
      <c r="B45"/>
      <c r="C45"/>
      <c r="D45"/>
      <c r="E45"/>
      <c r="F45" s="4"/>
      <c r="G45" s="4"/>
      <c r="H45" s="25"/>
      <c r="I45" s="25"/>
      <c r="J45" s="4"/>
      <c r="K45" s="4"/>
      <c r="L45" s="4"/>
      <c r="M45" s="25"/>
      <c r="N45" s="25"/>
      <c r="O45" s="25"/>
      <c r="P45" s="2"/>
      <c r="Q45" s="2"/>
      <c r="R45" s="2"/>
      <c r="S45" s="2"/>
      <c r="T45" s="2"/>
      <c r="U45" s="2"/>
      <c r="V45" s="2"/>
      <c r="W45"/>
      <c r="X45"/>
      <c r="Y45"/>
      <c r="Z45"/>
      <c r="AA45"/>
      <c r="AB45"/>
      <c r="AC45"/>
      <c r="AD45"/>
      <c r="AE45"/>
      <c r="AF45"/>
      <c r="AG45"/>
      <c r="AH45"/>
      <c r="AI45"/>
      <c r="AL45"/>
      <c r="AM45"/>
      <c r="AN45"/>
    </row>
    <row r="46" spans="1:40" s="7" customFormat="1" x14ac:dyDescent="0.25">
      <c r="A46"/>
      <c r="B46"/>
      <c r="C46"/>
      <c r="D46"/>
      <c r="E46"/>
      <c r="F46" s="4"/>
      <c r="G46" s="4"/>
      <c r="H46" s="25"/>
      <c r="I46" s="25"/>
      <c r="J46" s="4"/>
      <c r="K46" s="4"/>
      <c r="L46" s="4"/>
      <c r="M46" s="25"/>
      <c r="N46" s="25"/>
      <c r="O46" s="25"/>
      <c r="P46" s="2"/>
      <c r="Q46" s="2"/>
      <c r="R46" s="2"/>
      <c r="S46" s="2"/>
      <c r="T46" s="2"/>
      <c r="U46" s="2"/>
      <c r="V46" s="2"/>
      <c r="W46"/>
      <c r="X46"/>
      <c r="Y46"/>
      <c r="Z46"/>
      <c r="AA46"/>
      <c r="AB46"/>
      <c r="AC46"/>
      <c r="AD46"/>
      <c r="AE46"/>
      <c r="AF46"/>
      <c r="AG46"/>
      <c r="AH46"/>
      <c r="AI46"/>
      <c r="AL46"/>
      <c r="AM46"/>
      <c r="AN46"/>
    </row>
    <row r="47" spans="1:40" s="7" customFormat="1" x14ac:dyDescent="0.25">
      <c r="A47"/>
      <c r="B47"/>
      <c r="C47"/>
      <c r="D47"/>
      <c r="E47"/>
      <c r="F47" s="4"/>
      <c r="G47" s="4"/>
      <c r="H47" s="25"/>
      <c r="I47" s="25"/>
      <c r="J47" s="4"/>
      <c r="K47" s="4"/>
      <c r="L47" s="4"/>
      <c r="M47" s="25"/>
      <c r="N47" s="25"/>
      <c r="O47" s="25"/>
      <c r="P47" s="2"/>
      <c r="Q47" s="2"/>
      <c r="R47" s="2"/>
      <c r="S47" s="2"/>
      <c r="T47" s="2"/>
      <c r="U47" s="2"/>
      <c r="V47" s="2"/>
      <c r="W47"/>
      <c r="X47"/>
      <c r="Y47"/>
      <c r="Z47"/>
      <c r="AA47"/>
      <c r="AB47"/>
      <c r="AC47"/>
      <c r="AD47"/>
      <c r="AE47"/>
      <c r="AF47"/>
      <c r="AG47"/>
      <c r="AH47"/>
      <c r="AI47"/>
      <c r="AL47"/>
      <c r="AM47"/>
      <c r="AN47"/>
    </row>
    <row r="48" spans="1:40" s="7" customFormat="1" x14ac:dyDescent="0.25">
      <c r="A48"/>
      <c r="B48"/>
      <c r="C48"/>
      <c r="D48"/>
      <c r="E48"/>
      <c r="F48" s="4"/>
      <c r="G48" s="4"/>
      <c r="H48" s="25"/>
      <c r="I48" s="25"/>
      <c r="J48" s="4"/>
      <c r="K48" s="4"/>
      <c r="L48" s="4"/>
      <c r="M48" s="25"/>
      <c r="N48" s="25"/>
      <c r="O48" s="25"/>
      <c r="P48" s="2"/>
      <c r="Q48" s="2"/>
      <c r="R48" s="2"/>
      <c r="S48" s="2"/>
      <c r="T48" s="2"/>
      <c r="U48" s="2"/>
      <c r="V48" s="2"/>
      <c r="W48"/>
      <c r="X48"/>
      <c r="Y48"/>
      <c r="Z48"/>
      <c r="AA48"/>
      <c r="AB48"/>
      <c r="AC48"/>
      <c r="AD48"/>
      <c r="AE48"/>
      <c r="AF48"/>
      <c r="AG48"/>
      <c r="AH48"/>
      <c r="AI48"/>
      <c r="AL48"/>
      <c r="AM48"/>
      <c r="AN48"/>
    </row>
    <row r="49" spans="1:40" s="7" customFormat="1" x14ac:dyDescent="0.25">
      <c r="A49"/>
      <c r="B49"/>
      <c r="C49"/>
      <c r="D49"/>
      <c r="E49"/>
      <c r="F49" s="4"/>
      <c r="G49" s="4"/>
      <c r="H49" s="25"/>
      <c r="I49" s="25"/>
      <c r="J49" s="4"/>
      <c r="K49" s="4"/>
      <c r="L49" s="4"/>
      <c r="M49" s="25"/>
      <c r="N49" s="25"/>
      <c r="O49" s="25"/>
      <c r="P49" s="2"/>
      <c r="Q49" s="2"/>
      <c r="R49" s="2"/>
      <c r="S49" s="2"/>
      <c r="T49" s="2"/>
      <c r="U49" s="2"/>
      <c r="V49" s="2"/>
      <c r="W49"/>
      <c r="X49"/>
      <c r="Y49"/>
      <c r="Z49"/>
      <c r="AA49"/>
      <c r="AB49"/>
      <c r="AC49"/>
      <c r="AD49"/>
      <c r="AE49"/>
      <c r="AF49"/>
      <c r="AG49"/>
      <c r="AH49"/>
      <c r="AI49"/>
      <c r="AL49"/>
      <c r="AM49"/>
      <c r="AN49"/>
    </row>
    <row r="50" spans="1:40" s="7" customFormat="1" x14ac:dyDescent="0.25">
      <c r="A50"/>
      <c r="B50"/>
      <c r="C50"/>
      <c r="D50"/>
      <c r="E50"/>
      <c r="F50" s="4"/>
      <c r="G50" s="4"/>
      <c r="H50" s="25"/>
      <c r="I50" s="25"/>
      <c r="J50" s="4"/>
      <c r="K50" s="4"/>
      <c r="L50" s="4"/>
      <c r="M50" s="25"/>
      <c r="N50" s="25"/>
      <c r="O50" s="25"/>
      <c r="P50" s="2"/>
      <c r="Q50" s="2"/>
      <c r="R50" s="2"/>
      <c r="S50" s="2"/>
      <c r="T50" s="2"/>
      <c r="U50" s="2"/>
      <c r="V50" s="2"/>
      <c r="W50"/>
      <c r="X50"/>
      <c r="Y50"/>
      <c r="Z50"/>
      <c r="AA50"/>
      <c r="AB50"/>
      <c r="AC50"/>
      <c r="AD50"/>
      <c r="AE50"/>
      <c r="AF50"/>
      <c r="AG50"/>
      <c r="AH50"/>
      <c r="AI50"/>
      <c r="AL50"/>
      <c r="AM50"/>
      <c r="AN50"/>
    </row>
    <row r="51" spans="1:40" s="7" customFormat="1" x14ac:dyDescent="0.25">
      <c r="A51"/>
      <c r="B51"/>
      <c r="C51"/>
      <c r="D51"/>
      <c r="E51"/>
      <c r="F51" s="4"/>
      <c r="G51" s="4"/>
      <c r="H51" s="25"/>
      <c r="I51" s="25"/>
      <c r="J51" s="4"/>
      <c r="K51" s="4"/>
      <c r="L51" s="4"/>
      <c r="M51" s="25"/>
      <c r="N51" s="25"/>
      <c r="O51" s="25"/>
      <c r="P51" s="2"/>
      <c r="Q51" s="2"/>
      <c r="R51" s="2"/>
      <c r="S51" s="2"/>
      <c r="T51" s="2"/>
      <c r="U51" s="2"/>
      <c r="V51" s="2"/>
      <c r="W51"/>
      <c r="X51"/>
      <c r="Y51"/>
      <c r="Z51"/>
      <c r="AA51"/>
      <c r="AB51"/>
      <c r="AC51"/>
      <c r="AD51"/>
      <c r="AE51"/>
      <c r="AF51"/>
      <c r="AG51"/>
      <c r="AH51"/>
      <c r="AI51"/>
      <c r="AL51"/>
      <c r="AM51"/>
      <c r="AN51"/>
    </row>
    <row r="52" spans="1:40" s="7" customFormat="1" x14ac:dyDescent="0.25">
      <c r="A52"/>
      <c r="B52"/>
      <c r="C52"/>
      <c r="D52"/>
      <c r="E52"/>
      <c r="F52" s="4"/>
      <c r="G52" s="4"/>
      <c r="H52" s="25"/>
      <c r="I52" s="25"/>
      <c r="J52" s="4"/>
      <c r="K52" s="4"/>
      <c r="L52" s="4"/>
      <c r="M52" s="25"/>
      <c r="N52" s="25"/>
      <c r="O52" s="25"/>
      <c r="P52" s="2"/>
      <c r="Q52" s="2"/>
      <c r="R52" s="2"/>
      <c r="S52" s="2"/>
      <c r="T52" s="2"/>
      <c r="U52" s="2"/>
      <c r="V52" s="2"/>
      <c r="W52"/>
      <c r="X52"/>
      <c r="Y52"/>
      <c r="Z52"/>
      <c r="AA52"/>
      <c r="AB52"/>
      <c r="AC52"/>
      <c r="AD52"/>
      <c r="AE52"/>
      <c r="AF52"/>
      <c r="AG52"/>
      <c r="AH52"/>
      <c r="AI52"/>
      <c r="AL52"/>
      <c r="AM52"/>
      <c r="AN52"/>
    </row>
    <row r="53" spans="1:40" s="7" customFormat="1" x14ac:dyDescent="0.25">
      <c r="A53"/>
      <c r="B53"/>
      <c r="C53"/>
      <c r="D53"/>
      <c r="E53"/>
      <c r="F53" s="4"/>
      <c r="G53" s="4"/>
      <c r="H53" s="25"/>
      <c r="I53" s="25"/>
      <c r="J53" s="4"/>
      <c r="K53" s="4"/>
      <c r="L53" s="4"/>
      <c r="M53" s="25"/>
      <c r="N53" s="25"/>
      <c r="O53" s="25"/>
      <c r="P53" s="2"/>
      <c r="Q53" s="2"/>
      <c r="R53" s="2"/>
      <c r="S53" s="2"/>
      <c r="T53" s="2"/>
      <c r="U53" s="2"/>
      <c r="V53" s="2"/>
      <c r="W53"/>
      <c r="X53"/>
      <c r="Y53"/>
      <c r="Z53"/>
      <c r="AA53"/>
      <c r="AB53"/>
      <c r="AC53"/>
      <c r="AD53"/>
      <c r="AE53"/>
      <c r="AF53"/>
      <c r="AG53"/>
      <c r="AH53"/>
      <c r="AI53"/>
      <c r="AL53"/>
      <c r="AM53"/>
      <c r="AN53"/>
    </row>
    <row r="54" spans="1:40" s="7" customFormat="1" x14ac:dyDescent="0.25">
      <c r="A54"/>
      <c r="B54"/>
      <c r="C54"/>
      <c r="D54"/>
      <c r="E54"/>
      <c r="F54" s="4"/>
      <c r="G54" s="4"/>
      <c r="H54" s="25"/>
      <c r="I54" s="25"/>
      <c r="J54" s="4"/>
      <c r="K54" s="4"/>
      <c r="L54" s="4"/>
      <c r="M54" s="25"/>
      <c r="N54" s="25"/>
      <c r="O54" s="25"/>
      <c r="P54" s="2"/>
      <c r="Q54" s="2"/>
      <c r="R54" s="2"/>
      <c r="S54" s="2"/>
      <c r="T54" s="2"/>
      <c r="U54" s="2"/>
      <c r="V54" s="2"/>
      <c r="W54"/>
      <c r="X54"/>
      <c r="Y54"/>
      <c r="Z54"/>
      <c r="AA54"/>
      <c r="AB54"/>
      <c r="AC54"/>
      <c r="AD54"/>
      <c r="AE54"/>
      <c r="AF54"/>
      <c r="AG54"/>
      <c r="AH54"/>
      <c r="AI54"/>
      <c r="AL54"/>
      <c r="AM54"/>
      <c r="AN54"/>
    </row>
    <row r="55" spans="1:40" s="7" customFormat="1" x14ac:dyDescent="0.25">
      <c r="A55"/>
      <c r="B55"/>
      <c r="C55"/>
      <c r="D55"/>
      <c r="E55"/>
      <c r="F55" s="4"/>
      <c r="G55" s="4"/>
      <c r="H55" s="25"/>
      <c r="I55" s="25"/>
      <c r="J55" s="4"/>
      <c r="K55" s="4"/>
      <c r="L55" s="4"/>
      <c r="M55" s="25"/>
      <c r="N55" s="25"/>
      <c r="O55" s="25"/>
      <c r="P55" s="2"/>
      <c r="Q55" s="2"/>
      <c r="R55" s="2"/>
      <c r="S55" s="2"/>
      <c r="T55" s="2"/>
      <c r="U55" s="2"/>
      <c r="V55" s="2"/>
      <c r="W55"/>
      <c r="X55"/>
      <c r="Y55"/>
      <c r="Z55"/>
      <c r="AA55"/>
      <c r="AB55"/>
      <c r="AC55"/>
      <c r="AD55"/>
      <c r="AE55"/>
      <c r="AF55"/>
      <c r="AG55"/>
      <c r="AH55"/>
      <c r="AI55"/>
      <c r="AL55"/>
      <c r="AM55"/>
      <c r="AN55"/>
    </row>
    <row r="56" spans="1:40" s="7" customFormat="1" x14ac:dyDescent="0.25">
      <c r="A56"/>
      <c r="B56"/>
      <c r="C56"/>
      <c r="D56"/>
      <c r="E56"/>
      <c r="F56" s="4"/>
      <c r="G56" s="4"/>
      <c r="H56" s="25"/>
      <c r="I56" s="25"/>
      <c r="J56" s="4"/>
      <c r="K56" s="4"/>
      <c r="L56" s="4"/>
      <c r="M56" s="25"/>
      <c r="N56" s="25"/>
      <c r="O56" s="25"/>
      <c r="P56" s="2"/>
      <c r="Q56" s="2"/>
      <c r="R56" s="2"/>
      <c r="S56" s="2"/>
      <c r="T56" s="2"/>
      <c r="U56" s="2"/>
      <c r="V56" s="2"/>
      <c r="W56"/>
      <c r="X56"/>
      <c r="Y56"/>
      <c r="Z56"/>
      <c r="AA56"/>
      <c r="AB56"/>
      <c r="AC56"/>
      <c r="AD56"/>
      <c r="AE56"/>
      <c r="AF56"/>
      <c r="AG56"/>
      <c r="AH56"/>
      <c r="AI56"/>
      <c r="AL56"/>
      <c r="AM56"/>
      <c r="AN56"/>
    </row>
    <row r="57" spans="1:40" s="7" customFormat="1" x14ac:dyDescent="0.25">
      <c r="A57"/>
      <c r="B57"/>
      <c r="C57"/>
      <c r="D57"/>
      <c r="E57"/>
      <c r="F57" s="4"/>
      <c r="G57" s="4"/>
      <c r="H57" s="25"/>
      <c r="I57" s="25"/>
      <c r="J57" s="4"/>
      <c r="K57" s="4"/>
      <c r="L57" s="4"/>
      <c r="M57" s="25"/>
      <c r="N57" s="25"/>
      <c r="O57" s="25"/>
      <c r="P57" s="2"/>
      <c r="Q57" s="2"/>
      <c r="R57" s="2"/>
      <c r="S57" s="2"/>
      <c r="T57" s="2"/>
      <c r="U57" s="2"/>
      <c r="V57" s="2"/>
      <c r="W57"/>
      <c r="X57"/>
      <c r="Y57"/>
      <c r="Z57"/>
      <c r="AA57"/>
      <c r="AB57"/>
      <c r="AC57"/>
      <c r="AD57"/>
      <c r="AE57"/>
      <c r="AF57"/>
      <c r="AG57"/>
      <c r="AH57"/>
      <c r="AI57"/>
      <c r="AL57"/>
      <c r="AM57"/>
      <c r="AN57"/>
    </row>
    <row r="58" spans="1:40" s="7" customFormat="1" x14ac:dyDescent="0.25">
      <c r="A58"/>
      <c r="B58"/>
      <c r="C58"/>
      <c r="D58"/>
      <c r="E58"/>
      <c r="F58" s="4"/>
      <c r="G58" s="4"/>
      <c r="H58" s="25"/>
      <c r="I58" s="25"/>
      <c r="J58" s="4"/>
      <c r="K58" s="4"/>
      <c r="L58" s="4"/>
      <c r="M58" s="25"/>
      <c r="N58" s="25"/>
      <c r="O58" s="25"/>
      <c r="P58" s="2"/>
      <c r="Q58" s="2"/>
      <c r="R58" s="2"/>
      <c r="S58" s="2"/>
      <c r="T58" s="2"/>
      <c r="U58" s="2"/>
      <c r="V58" s="2"/>
      <c r="W58"/>
      <c r="X58"/>
      <c r="Y58"/>
      <c r="Z58"/>
      <c r="AA58"/>
      <c r="AB58"/>
      <c r="AC58"/>
      <c r="AD58"/>
      <c r="AE58"/>
      <c r="AF58"/>
      <c r="AG58"/>
      <c r="AH58"/>
      <c r="AI58"/>
      <c r="AL58"/>
      <c r="AM58"/>
      <c r="AN58"/>
    </row>
    <row r="59" spans="1:40" s="7" customFormat="1" x14ac:dyDescent="0.25">
      <c r="A59"/>
      <c r="B59"/>
      <c r="C59"/>
      <c r="D59"/>
      <c r="E59"/>
      <c r="F59" s="4"/>
      <c r="G59" s="4"/>
      <c r="H59" s="25"/>
      <c r="I59" s="25"/>
      <c r="J59" s="4"/>
      <c r="K59" s="4"/>
      <c r="L59" s="4"/>
      <c r="M59" s="25"/>
      <c r="N59" s="25"/>
      <c r="O59" s="25"/>
      <c r="P59" s="2"/>
      <c r="Q59" s="2"/>
      <c r="R59" s="2"/>
      <c r="S59" s="2"/>
      <c r="T59" s="2"/>
      <c r="U59" s="2"/>
      <c r="V59" s="2"/>
      <c r="W59"/>
      <c r="X59"/>
      <c r="Y59"/>
      <c r="Z59"/>
      <c r="AA59"/>
      <c r="AB59"/>
      <c r="AC59"/>
      <c r="AD59"/>
      <c r="AE59"/>
      <c r="AF59"/>
      <c r="AG59"/>
      <c r="AH59"/>
      <c r="AI59"/>
      <c r="AL59"/>
      <c r="AM59"/>
      <c r="AN59"/>
    </row>
    <row r="60" spans="1:40" s="7" customFormat="1" x14ac:dyDescent="0.25">
      <c r="A60"/>
      <c r="B60"/>
      <c r="C60"/>
      <c r="D60"/>
      <c r="E60"/>
      <c r="F60" s="4"/>
      <c r="G60" s="4"/>
      <c r="H60" s="25"/>
      <c r="I60" s="25"/>
      <c r="J60" s="4"/>
      <c r="K60" s="4"/>
      <c r="L60" s="4"/>
      <c r="M60" s="25"/>
      <c r="N60" s="25"/>
      <c r="O60" s="25"/>
      <c r="P60" s="2"/>
      <c r="Q60" s="2"/>
      <c r="R60" s="2"/>
      <c r="S60" s="2"/>
      <c r="T60" s="2"/>
      <c r="U60" s="2"/>
      <c r="V60" s="2"/>
      <c r="W60"/>
      <c r="X60"/>
      <c r="Y60"/>
      <c r="Z60"/>
      <c r="AA60"/>
      <c r="AB60"/>
      <c r="AC60"/>
      <c r="AD60"/>
      <c r="AE60"/>
      <c r="AF60"/>
      <c r="AG60"/>
      <c r="AH60"/>
      <c r="AI60"/>
      <c r="AL60"/>
      <c r="AM60"/>
      <c r="AN60"/>
    </row>
    <row r="61" spans="1:40" s="7" customFormat="1" x14ac:dyDescent="0.25">
      <c r="A61"/>
      <c r="B61"/>
      <c r="C61"/>
      <c r="D61"/>
      <c r="E61"/>
      <c r="F61" s="4"/>
      <c r="G61" s="4"/>
      <c r="H61" s="25"/>
      <c r="I61" s="25"/>
      <c r="J61" s="4"/>
      <c r="K61" s="4"/>
      <c r="L61" s="4"/>
      <c r="M61" s="25"/>
      <c r="N61" s="25"/>
      <c r="O61" s="25"/>
      <c r="P61" s="2"/>
      <c r="Q61" s="2"/>
      <c r="R61" s="2"/>
      <c r="S61" s="2"/>
      <c r="T61" s="2"/>
      <c r="U61" s="2"/>
      <c r="V61" s="2"/>
      <c r="W61"/>
      <c r="X61"/>
      <c r="Y61"/>
      <c r="Z61"/>
      <c r="AA61"/>
      <c r="AB61"/>
      <c r="AC61"/>
      <c r="AD61"/>
      <c r="AE61"/>
      <c r="AF61"/>
      <c r="AG61"/>
      <c r="AH61"/>
      <c r="AI61"/>
      <c r="AL61"/>
      <c r="AM61"/>
      <c r="AN61"/>
    </row>
    <row r="62" spans="1:40" s="7" customFormat="1" x14ac:dyDescent="0.25">
      <c r="A62"/>
      <c r="B62"/>
      <c r="C62"/>
      <c r="D62"/>
      <c r="E62"/>
      <c r="F62" s="4"/>
      <c r="G62" s="4"/>
      <c r="H62" s="25"/>
      <c r="I62" s="25"/>
      <c r="J62" s="4"/>
      <c r="K62" s="4"/>
      <c r="L62" s="4"/>
      <c r="M62" s="25"/>
      <c r="N62" s="25"/>
      <c r="O62" s="25"/>
      <c r="P62" s="2"/>
      <c r="Q62" s="2"/>
      <c r="R62" s="2"/>
      <c r="S62" s="2"/>
      <c r="T62" s="2"/>
      <c r="U62" s="2"/>
      <c r="V62" s="2"/>
      <c r="W62"/>
      <c r="X62"/>
      <c r="Y62"/>
      <c r="Z62"/>
      <c r="AA62"/>
      <c r="AB62"/>
      <c r="AC62"/>
      <c r="AD62"/>
      <c r="AE62"/>
      <c r="AF62"/>
      <c r="AG62"/>
      <c r="AH62"/>
      <c r="AI62"/>
      <c r="AL62"/>
      <c r="AM62"/>
      <c r="AN62"/>
    </row>
    <row r="63" spans="1:40" s="7" customFormat="1" x14ac:dyDescent="0.25">
      <c r="A63"/>
      <c r="B63"/>
      <c r="C63"/>
      <c r="D63"/>
      <c r="E63"/>
      <c r="F63" s="4"/>
      <c r="G63" s="4"/>
      <c r="H63" s="25"/>
      <c r="I63" s="25"/>
      <c r="J63" s="4"/>
      <c r="K63" s="4"/>
      <c r="L63" s="4"/>
      <c r="M63" s="25"/>
      <c r="N63" s="25"/>
      <c r="O63" s="25"/>
      <c r="P63" s="2"/>
      <c r="Q63" s="2"/>
      <c r="R63" s="2"/>
      <c r="S63" s="2"/>
      <c r="T63" s="2"/>
      <c r="U63" s="2"/>
      <c r="V63" s="2"/>
      <c r="W63"/>
      <c r="X63"/>
      <c r="Y63"/>
      <c r="Z63"/>
      <c r="AA63"/>
      <c r="AB63"/>
      <c r="AC63"/>
      <c r="AD63"/>
      <c r="AE63"/>
      <c r="AF63"/>
      <c r="AG63"/>
      <c r="AH63"/>
      <c r="AI63"/>
      <c r="AL63"/>
      <c r="AM63"/>
      <c r="AN63"/>
    </row>
    <row r="64" spans="1:40" s="7" customFormat="1" x14ac:dyDescent="0.25">
      <c r="A64"/>
      <c r="B64"/>
      <c r="C64"/>
      <c r="D64"/>
      <c r="E64"/>
      <c r="F64" s="4"/>
      <c r="G64" s="4"/>
      <c r="H64" s="25"/>
      <c r="I64" s="25"/>
      <c r="J64" s="4"/>
      <c r="K64" s="4"/>
      <c r="L64" s="4"/>
      <c r="M64" s="25"/>
      <c r="N64" s="25"/>
      <c r="O64" s="25"/>
      <c r="P64" s="2"/>
      <c r="Q64" s="2"/>
      <c r="R64" s="2"/>
      <c r="S64" s="2"/>
      <c r="T64" s="2"/>
      <c r="U64" s="2"/>
      <c r="V64" s="2"/>
      <c r="W64"/>
      <c r="X64"/>
      <c r="Y64"/>
      <c r="Z64"/>
      <c r="AA64"/>
      <c r="AB64"/>
      <c r="AC64"/>
      <c r="AD64"/>
      <c r="AE64"/>
      <c r="AF64"/>
      <c r="AG64"/>
      <c r="AH64"/>
      <c r="AI64"/>
      <c r="AL64"/>
      <c r="AM64"/>
      <c r="AN64"/>
    </row>
    <row r="65" spans="1:40" s="7" customFormat="1" x14ac:dyDescent="0.25">
      <c r="A65"/>
      <c r="B65"/>
      <c r="C65"/>
      <c r="D65"/>
      <c r="E65"/>
      <c r="F65" s="4"/>
      <c r="G65" s="4"/>
      <c r="H65" s="25"/>
      <c r="I65" s="25"/>
      <c r="J65" s="4"/>
      <c r="K65" s="4"/>
      <c r="L65" s="4"/>
      <c r="M65" s="25"/>
      <c r="N65" s="25"/>
      <c r="O65" s="25"/>
      <c r="P65" s="2"/>
      <c r="Q65" s="2"/>
      <c r="R65" s="2"/>
      <c r="S65" s="2"/>
      <c r="T65" s="2"/>
      <c r="U65" s="2"/>
      <c r="V65" s="2"/>
      <c r="W65"/>
      <c r="X65"/>
      <c r="Y65"/>
      <c r="Z65"/>
      <c r="AA65"/>
      <c r="AB65"/>
      <c r="AC65"/>
      <c r="AD65"/>
      <c r="AE65"/>
      <c r="AF65"/>
      <c r="AG65"/>
      <c r="AH65"/>
      <c r="AI65"/>
      <c r="AL65"/>
      <c r="AM65"/>
      <c r="AN65"/>
    </row>
    <row r="66" spans="1:40" s="7" customFormat="1" x14ac:dyDescent="0.25">
      <c r="A66"/>
      <c r="B66"/>
      <c r="C66"/>
      <c r="D66"/>
      <c r="E66"/>
      <c r="F66" s="4"/>
      <c r="G66" s="4"/>
      <c r="H66" s="25"/>
      <c r="I66" s="25"/>
      <c r="J66" s="4"/>
      <c r="K66" s="4"/>
      <c r="L66" s="4"/>
      <c r="M66" s="25"/>
      <c r="N66" s="25"/>
      <c r="O66" s="25"/>
      <c r="P66" s="2"/>
      <c r="Q66" s="2"/>
      <c r="R66" s="2"/>
      <c r="S66" s="2"/>
      <c r="T66" s="2"/>
      <c r="U66" s="2"/>
      <c r="V66" s="2"/>
      <c r="W66"/>
      <c r="X66"/>
      <c r="Y66"/>
      <c r="Z66"/>
      <c r="AA66"/>
      <c r="AB66"/>
      <c r="AC66"/>
      <c r="AD66"/>
      <c r="AE66"/>
      <c r="AF66"/>
      <c r="AG66"/>
      <c r="AH66"/>
      <c r="AI66"/>
      <c r="AL66"/>
      <c r="AM66"/>
      <c r="AN66"/>
    </row>
    <row r="67" spans="1:40" s="7" customFormat="1" x14ac:dyDescent="0.25">
      <c r="A67"/>
      <c r="B67"/>
      <c r="C67"/>
      <c r="D67"/>
      <c r="E67"/>
      <c r="F67" s="4"/>
      <c r="G67" s="4"/>
      <c r="H67" s="25"/>
      <c r="I67" s="25"/>
      <c r="J67" s="4"/>
      <c r="K67" s="4"/>
      <c r="L67" s="4"/>
      <c r="M67" s="25"/>
      <c r="N67" s="25"/>
      <c r="O67" s="25"/>
      <c r="P67" s="2"/>
      <c r="Q67" s="2"/>
      <c r="R67" s="2"/>
      <c r="S67" s="2"/>
      <c r="T67" s="2"/>
      <c r="U67" s="2"/>
      <c r="V67" s="2"/>
      <c r="W67"/>
      <c r="X67"/>
      <c r="Y67"/>
      <c r="Z67"/>
      <c r="AA67"/>
      <c r="AB67"/>
      <c r="AC67"/>
      <c r="AD67"/>
      <c r="AE67"/>
      <c r="AF67"/>
      <c r="AG67"/>
      <c r="AH67"/>
      <c r="AI67"/>
      <c r="AL67"/>
      <c r="AM67"/>
      <c r="AN67"/>
    </row>
    <row r="68" spans="1:40" s="7" customFormat="1" x14ac:dyDescent="0.25">
      <c r="A68"/>
      <c r="B68"/>
      <c r="C68"/>
      <c r="D68"/>
      <c r="E68"/>
      <c r="F68" s="4"/>
      <c r="G68" s="4"/>
      <c r="H68" s="25"/>
      <c r="I68" s="25"/>
      <c r="J68" s="4"/>
      <c r="K68" s="4"/>
      <c r="L68" s="4"/>
      <c r="M68" s="25"/>
      <c r="N68" s="25"/>
      <c r="O68" s="25"/>
      <c r="P68" s="2"/>
      <c r="Q68" s="2"/>
      <c r="R68" s="2"/>
      <c r="S68" s="2"/>
      <c r="T68" s="2"/>
      <c r="U68" s="2"/>
      <c r="V68" s="2"/>
      <c r="W68"/>
      <c r="X68"/>
      <c r="Y68"/>
      <c r="Z68"/>
      <c r="AA68"/>
      <c r="AB68"/>
      <c r="AC68"/>
      <c r="AD68"/>
      <c r="AE68"/>
      <c r="AF68"/>
      <c r="AG68"/>
      <c r="AH68"/>
      <c r="AI68"/>
      <c r="AL68"/>
      <c r="AM68"/>
      <c r="AN68"/>
    </row>
    <row r="69" spans="1:40" s="7" customFormat="1" x14ac:dyDescent="0.25">
      <c r="A69"/>
      <c r="B69"/>
      <c r="C69"/>
      <c r="D69"/>
      <c r="E69"/>
      <c r="F69" s="4"/>
      <c r="G69" s="4"/>
      <c r="H69" s="25"/>
      <c r="I69" s="25"/>
      <c r="J69" s="4"/>
      <c r="K69" s="4"/>
      <c r="L69" s="4"/>
      <c r="M69" s="25"/>
      <c r="N69" s="25"/>
      <c r="O69" s="25"/>
      <c r="P69" s="2"/>
      <c r="Q69" s="2"/>
      <c r="R69" s="2"/>
      <c r="S69" s="2"/>
      <c r="T69" s="2"/>
      <c r="U69" s="2"/>
      <c r="V69" s="2"/>
      <c r="W69"/>
      <c r="X69"/>
      <c r="Y69"/>
      <c r="Z69"/>
      <c r="AA69"/>
      <c r="AB69"/>
      <c r="AC69"/>
      <c r="AD69"/>
      <c r="AE69"/>
      <c r="AF69"/>
      <c r="AG69"/>
      <c r="AH69"/>
      <c r="AI69"/>
      <c r="AL69"/>
      <c r="AM69"/>
      <c r="AN69"/>
    </row>
    <row r="70" spans="1:40" s="7" customFormat="1" x14ac:dyDescent="0.25">
      <c r="A70"/>
      <c r="B70"/>
      <c r="C70"/>
      <c r="D70"/>
      <c r="E70"/>
      <c r="F70" s="4"/>
      <c r="G70" s="4"/>
      <c r="H70" s="25"/>
      <c r="I70" s="25"/>
      <c r="J70" s="4"/>
      <c r="K70" s="4"/>
      <c r="L70" s="4"/>
      <c r="M70" s="25"/>
      <c r="N70" s="25"/>
      <c r="O70" s="25"/>
      <c r="P70" s="2"/>
      <c r="Q70" s="2"/>
      <c r="R70" s="2"/>
      <c r="S70" s="2"/>
      <c r="T70" s="2"/>
      <c r="U70" s="2"/>
      <c r="V70" s="2"/>
      <c r="W70"/>
      <c r="X70"/>
      <c r="Y70"/>
      <c r="Z70"/>
      <c r="AA70"/>
      <c r="AB70"/>
      <c r="AC70"/>
      <c r="AD70"/>
      <c r="AE70"/>
      <c r="AF70"/>
      <c r="AG70"/>
      <c r="AH70"/>
      <c r="AI70"/>
      <c r="AL70"/>
      <c r="AM70"/>
      <c r="AN70"/>
    </row>
    <row r="71" spans="1:40" s="7" customFormat="1" x14ac:dyDescent="0.25">
      <c r="A71"/>
      <c r="B71"/>
      <c r="C71"/>
      <c r="D71"/>
      <c r="E71"/>
      <c r="F71" s="4"/>
      <c r="G71" s="4"/>
      <c r="H71" s="25"/>
      <c r="I71" s="25"/>
      <c r="J71" s="4"/>
      <c r="K71" s="4"/>
      <c r="L71" s="4"/>
      <c r="M71" s="25"/>
      <c r="N71" s="25"/>
      <c r="O71" s="25"/>
      <c r="P71" s="2"/>
      <c r="Q71" s="2"/>
      <c r="R71" s="2"/>
      <c r="S71" s="2"/>
      <c r="T71" s="2"/>
      <c r="U71" s="2"/>
      <c r="V71" s="2"/>
      <c r="W71"/>
      <c r="X71"/>
      <c r="Y71"/>
      <c r="Z71"/>
      <c r="AA71"/>
      <c r="AB71"/>
      <c r="AC71"/>
      <c r="AD71"/>
      <c r="AE71"/>
      <c r="AF71"/>
      <c r="AG71"/>
      <c r="AH71"/>
      <c r="AI71"/>
      <c r="AL71"/>
      <c r="AM71"/>
      <c r="AN71"/>
    </row>
    <row r="72" spans="1:40" s="7" customFormat="1" x14ac:dyDescent="0.25">
      <c r="A72"/>
      <c r="B72"/>
      <c r="C72"/>
      <c r="D72"/>
      <c r="E72"/>
      <c r="F72" s="4"/>
      <c r="G72" s="4"/>
      <c r="H72" s="25"/>
      <c r="I72" s="25"/>
      <c r="J72" s="4"/>
      <c r="K72" s="4"/>
      <c r="L72" s="4"/>
      <c r="M72" s="25"/>
      <c r="N72" s="25"/>
      <c r="O72" s="25"/>
      <c r="P72" s="2"/>
      <c r="Q72" s="2"/>
      <c r="R72" s="2"/>
      <c r="S72" s="2"/>
      <c r="T72" s="2"/>
      <c r="U72" s="2"/>
      <c r="V72" s="2"/>
      <c r="W72"/>
      <c r="X72"/>
      <c r="Y72"/>
      <c r="Z72"/>
      <c r="AA72"/>
      <c r="AB72"/>
      <c r="AC72"/>
      <c r="AD72"/>
      <c r="AE72"/>
      <c r="AF72"/>
      <c r="AG72"/>
      <c r="AH72"/>
      <c r="AI72"/>
      <c r="AL72"/>
      <c r="AM72"/>
      <c r="AN72"/>
    </row>
    <row r="73" spans="1:40" s="7" customFormat="1" x14ac:dyDescent="0.25">
      <c r="A73"/>
      <c r="B73"/>
      <c r="C73"/>
      <c r="D73"/>
      <c r="E73"/>
      <c r="F73" s="4"/>
      <c r="G73" s="4"/>
      <c r="H73" s="25"/>
      <c r="I73" s="25"/>
      <c r="J73" s="4"/>
      <c r="K73" s="4"/>
      <c r="L73" s="4"/>
      <c r="M73" s="25"/>
      <c r="N73" s="25"/>
      <c r="O73" s="25"/>
      <c r="P73" s="2"/>
      <c r="Q73" s="2"/>
      <c r="R73" s="2"/>
      <c r="S73" s="2"/>
      <c r="T73" s="2"/>
      <c r="U73" s="2"/>
      <c r="V73" s="2"/>
      <c r="W73"/>
      <c r="X73"/>
      <c r="Y73"/>
      <c r="Z73"/>
      <c r="AA73"/>
      <c r="AB73"/>
      <c r="AC73"/>
      <c r="AD73"/>
      <c r="AE73"/>
      <c r="AF73"/>
      <c r="AG73"/>
      <c r="AH73"/>
      <c r="AI73"/>
      <c r="AL73"/>
      <c r="AM73"/>
      <c r="AN73"/>
    </row>
    <row r="74" spans="1:40" s="7" customFormat="1" x14ac:dyDescent="0.25">
      <c r="A74"/>
      <c r="B74"/>
      <c r="C74"/>
      <c r="D74"/>
      <c r="E74"/>
      <c r="F74" s="4"/>
      <c r="G74" s="4"/>
      <c r="H74" s="25"/>
      <c r="I74" s="25"/>
      <c r="J74" s="4"/>
      <c r="K74" s="4"/>
      <c r="L74" s="4"/>
      <c r="M74" s="25"/>
      <c r="N74" s="25"/>
      <c r="O74" s="25"/>
      <c r="P74" s="2"/>
      <c r="Q74" s="2"/>
      <c r="R74" s="2"/>
      <c r="S74" s="2"/>
      <c r="T74" s="2"/>
      <c r="U74" s="2"/>
      <c r="V74" s="2"/>
      <c r="W74"/>
      <c r="X74"/>
      <c r="Y74"/>
      <c r="Z74"/>
      <c r="AA74"/>
      <c r="AB74"/>
      <c r="AC74"/>
      <c r="AD74"/>
      <c r="AE74"/>
      <c r="AF74"/>
      <c r="AG74"/>
      <c r="AH74"/>
      <c r="AI74"/>
      <c r="AL74"/>
      <c r="AM74"/>
      <c r="AN74"/>
    </row>
    <row r="75" spans="1:40" s="7" customFormat="1" x14ac:dyDescent="0.25">
      <c r="A75"/>
      <c r="B75"/>
      <c r="C75"/>
      <c r="D75"/>
      <c r="E75"/>
      <c r="F75" s="4"/>
      <c r="G75" s="4"/>
      <c r="H75" s="25"/>
      <c r="I75" s="25"/>
      <c r="J75" s="4"/>
      <c r="K75" s="4"/>
      <c r="L75" s="4"/>
      <c r="M75" s="25"/>
      <c r="N75" s="25"/>
      <c r="O75" s="25"/>
      <c r="P75" s="2"/>
      <c r="Q75" s="2"/>
      <c r="R75" s="2"/>
      <c r="S75" s="2"/>
      <c r="T75" s="2"/>
      <c r="U75" s="2"/>
      <c r="V75" s="2"/>
      <c r="W75"/>
      <c r="X75"/>
      <c r="Y75"/>
      <c r="Z75"/>
      <c r="AA75"/>
      <c r="AB75"/>
      <c r="AC75"/>
      <c r="AD75"/>
      <c r="AE75"/>
      <c r="AF75"/>
      <c r="AG75"/>
      <c r="AH75"/>
      <c r="AI75"/>
      <c r="AL75"/>
      <c r="AM75"/>
      <c r="AN75"/>
    </row>
    <row r="76" spans="1:40" s="7" customFormat="1" x14ac:dyDescent="0.25">
      <c r="A76"/>
      <c r="B76"/>
      <c r="C76"/>
      <c r="D76"/>
      <c r="E76"/>
      <c r="F76" s="4"/>
      <c r="G76" s="4"/>
      <c r="H76" s="25"/>
      <c r="I76" s="25"/>
      <c r="J76" s="4"/>
      <c r="K76" s="4"/>
      <c r="L76" s="4"/>
      <c r="M76" s="25"/>
      <c r="N76" s="25"/>
      <c r="O76" s="25"/>
      <c r="P76" s="2"/>
      <c r="Q76" s="2"/>
      <c r="R76" s="2"/>
      <c r="S76" s="2"/>
      <c r="T76" s="2"/>
      <c r="U76" s="2"/>
      <c r="V76" s="2"/>
      <c r="W76"/>
      <c r="X76"/>
      <c r="Y76"/>
      <c r="Z76"/>
      <c r="AA76"/>
      <c r="AB76"/>
      <c r="AC76"/>
      <c r="AD76"/>
      <c r="AE76"/>
      <c r="AF76"/>
      <c r="AG76"/>
      <c r="AH76"/>
      <c r="AI76"/>
      <c r="AL76"/>
      <c r="AM76"/>
      <c r="AN76"/>
    </row>
    <row r="77" spans="1:40" s="7" customFormat="1" x14ac:dyDescent="0.25">
      <c r="A77"/>
      <c r="B77"/>
      <c r="C77"/>
      <c r="D77"/>
      <c r="E77"/>
      <c r="F77" s="4"/>
      <c r="G77" s="4"/>
      <c r="H77" s="25"/>
      <c r="I77" s="25"/>
      <c r="J77" s="4"/>
      <c r="K77" s="4"/>
      <c r="L77" s="4"/>
      <c r="M77" s="25"/>
      <c r="N77" s="25"/>
      <c r="O77" s="25"/>
      <c r="P77" s="2"/>
      <c r="Q77" s="2"/>
      <c r="R77" s="2"/>
      <c r="S77" s="2"/>
      <c r="T77" s="2"/>
      <c r="U77" s="2"/>
      <c r="V77" s="2"/>
      <c r="W77"/>
      <c r="X77"/>
      <c r="Y77"/>
      <c r="Z77"/>
      <c r="AA77"/>
      <c r="AB77"/>
      <c r="AC77"/>
      <c r="AD77"/>
      <c r="AE77"/>
      <c r="AF77"/>
      <c r="AG77"/>
      <c r="AH77"/>
      <c r="AI77"/>
      <c r="AL77"/>
      <c r="AM77"/>
      <c r="AN77"/>
    </row>
    <row r="78" spans="1:40" s="7" customFormat="1" x14ac:dyDescent="0.25">
      <c r="A78"/>
      <c r="B78"/>
      <c r="C78"/>
      <c r="D78"/>
      <c r="E78"/>
      <c r="F78" s="4"/>
      <c r="G78" s="4"/>
      <c r="H78" s="25"/>
      <c r="I78" s="25"/>
      <c r="J78" s="4"/>
      <c r="K78" s="4"/>
      <c r="L78" s="4"/>
      <c r="M78" s="25"/>
      <c r="N78" s="25"/>
      <c r="O78" s="25"/>
      <c r="P78" s="2"/>
      <c r="Q78" s="2"/>
      <c r="R78" s="2"/>
      <c r="S78" s="2"/>
      <c r="T78" s="2"/>
      <c r="U78" s="2"/>
      <c r="V78" s="2"/>
      <c r="W78"/>
      <c r="X78"/>
      <c r="Y78"/>
      <c r="Z78"/>
      <c r="AA78"/>
      <c r="AB78"/>
      <c r="AC78"/>
      <c r="AD78"/>
      <c r="AE78"/>
      <c r="AF78"/>
      <c r="AG78"/>
      <c r="AH78"/>
      <c r="AI78"/>
      <c r="AL78"/>
      <c r="AM78"/>
      <c r="AN78"/>
    </row>
    <row r="79" spans="1:40" s="7" customFormat="1" x14ac:dyDescent="0.25">
      <c r="A79"/>
      <c r="B79"/>
      <c r="C79"/>
      <c r="D79"/>
      <c r="E79"/>
      <c r="F79" s="4"/>
      <c r="G79" s="4"/>
      <c r="H79" s="25"/>
      <c r="I79" s="25"/>
      <c r="J79" s="4"/>
      <c r="K79" s="4"/>
      <c r="L79" s="4"/>
      <c r="M79" s="25"/>
      <c r="N79" s="25"/>
      <c r="O79" s="25"/>
      <c r="P79" s="2"/>
      <c r="Q79" s="2"/>
      <c r="R79" s="2"/>
      <c r="S79" s="2"/>
      <c r="T79" s="2"/>
      <c r="U79" s="2"/>
      <c r="V79" s="2"/>
      <c r="W79"/>
      <c r="X79"/>
      <c r="Y79"/>
      <c r="Z79"/>
      <c r="AA79"/>
      <c r="AB79"/>
      <c r="AC79"/>
      <c r="AD79"/>
      <c r="AE79"/>
      <c r="AF79"/>
      <c r="AG79"/>
      <c r="AH79"/>
      <c r="AI79"/>
      <c r="AL79"/>
      <c r="AM79"/>
      <c r="AN79"/>
    </row>
    <row r="80" spans="1:40" s="7" customFormat="1" x14ac:dyDescent="0.25">
      <c r="A80"/>
      <c r="B80"/>
      <c r="C80"/>
      <c r="D80"/>
      <c r="E80"/>
      <c r="F80" s="4"/>
      <c r="G80" s="4"/>
      <c r="H80" s="25"/>
      <c r="I80" s="25"/>
      <c r="J80" s="4"/>
      <c r="K80" s="4"/>
      <c r="L80" s="4"/>
      <c r="M80" s="25"/>
      <c r="N80" s="25"/>
      <c r="O80" s="25"/>
      <c r="P80" s="2"/>
      <c r="Q80" s="2"/>
      <c r="R80" s="2"/>
      <c r="S80" s="2"/>
      <c r="T80" s="2"/>
      <c r="U80" s="2"/>
      <c r="V80" s="2"/>
      <c r="W80"/>
      <c r="X80"/>
      <c r="Y80"/>
      <c r="Z80"/>
      <c r="AA80"/>
      <c r="AB80"/>
      <c r="AC80"/>
      <c r="AD80"/>
      <c r="AE80"/>
      <c r="AF80"/>
      <c r="AG80"/>
      <c r="AH80"/>
      <c r="AI80"/>
      <c r="AL80"/>
      <c r="AM80"/>
      <c r="AN80"/>
    </row>
    <row r="81" spans="1:40" s="7" customFormat="1" x14ac:dyDescent="0.25">
      <c r="A81"/>
      <c r="B81"/>
      <c r="C81"/>
      <c r="D81"/>
      <c r="E81"/>
      <c r="F81" s="4"/>
      <c r="G81" s="4"/>
      <c r="H81" s="25"/>
      <c r="I81" s="25"/>
      <c r="J81" s="4"/>
      <c r="K81" s="4"/>
      <c r="L81" s="4"/>
      <c r="M81" s="25"/>
      <c r="N81" s="25"/>
      <c r="O81" s="25"/>
      <c r="P81" s="2"/>
      <c r="Q81" s="2"/>
      <c r="R81" s="2"/>
      <c r="S81" s="2"/>
      <c r="T81" s="2"/>
      <c r="U81" s="2"/>
      <c r="V81" s="2"/>
      <c r="W81"/>
      <c r="X81"/>
      <c r="Y81"/>
      <c r="Z81"/>
      <c r="AA81"/>
      <c r="AB81"/>
      <c r="AC81"/>
      <c r="AD81"/>
      <c r="AE81"/>
      <c r="AF81"/>
      <c r="AG81"/>
      <c r="AH81"/>
      <c r="AI81"/>
      <c r="AL81"/>
      <c r="AM81"/>
      <c r="AN81"/>
    </row>
    <row r="82" spans="1:40" s="7" customFormat="1" x14ac:dyDescent="0.25">
      <c r="A82"/>
      <c r="B82"/>
      <c r="C82"/>
      <c r="D82"/>
      <c r="E82"/>
      <c r="F82" s="4"/>
      <c r="G82" s="4"/>
      <c r="H82" s="25"/>
      <c r="I82" s="25"/>
      <c r="J82" s="4"/>
      <c r="K82" s="4"/>
      <c r="L82" s="4"/>
      <c r="M82" s="25"/>
      <c r="N82" s="25"/>
      <c r="O82" s="25"/>
      <c r="P82" s="2"/>
      <c r="Q82" s="2"/>
      <c r="R82" s="2"/>
      <c r="S82" s="2"/>
      <c r="T82" s="2"/>
      <c r="U82" s="2"/>
      <c r="V82" s="2"/>
      <c r="W82"/>
      <c r="X82"/>
      <c r="Y82"/>
      <c r="Z82"/>
      <c r="AA82"/>
      <c r="AB82"/>
      <c r="AC82"/>
      <c r="AD82"/>
      <c r="AE82"/>
      <c r="AF82"/>
      <c r="AG82"/>
      <c r="AH82"/>
      <c r="AI82"/>
      <c r="AL82"/>
      <c r="AM82"/>
      <c r="AN82"/>
    </row>
    <row r="83" spans="1:40" s="7" customFormat="1" x14ac:dyDescent="0.25">
      <c r="A83"/>
      <c r="B83"/>
      <c r="C83"/>
      <c r="D83"/>
      <c r="E83"/>
      <c r="F83" s="4"/>
      <c r="G83" s="4"/>
      <c r="H83" s="25"/>
      <c r="I83" s="25"/>
      <c r="J83" s="4"/>
      <c r="K83" s="4"/>
      <c r="L83" s="4"/>
      <c r="M83" s="25"/>
      <c r="N83" s="25"/>
      <c r="O83" s="25"/>
      <c r="P83" s="2"/>
      <c r="Q83" s="2"/>
      <c r="R83" s="2"/>
      <c r="S83" s="2"/>
      <c r="T83" s="2"/>
      <c r="U83" s="2"/>
      <c r="V83" s="2"/>
      <c r="W83"/>
      <c r="X83"/>
      <c r="Y83"/>
      <c r="Z83"/>
      <c r="AA83"/>
      <c r="AB83"/>
      <c r="AC83"/>
      <c r="AD83"/>
      <c r="AE83"/>
      <c r="AF83"/>
      <c r="AG83"/>
      <c r="AH83"/>
      <c r="AI83"/>
      <c r="AL83"/>
      <c r="AM83"/>
      <c r="AN83"/>
    </row>
    <row r="84" spans="1:40" s="7" customFormat="1" x14ac:dyDescent="0.25">
      <c r="A84"/>
      <c r="B84"/>
      <c r="C84"/>
      <c r="D84"/>
      <c r="E84"/>
      <c r="F84" s="4"/>
      <c r="G84" s="4"/>
      <c r="H84" s="25"/>
      <c r="I84" s="25"/>
      <c r="J84" s="4"/>
      <c r="K84" s="4"/>
      <c r="L84" s="4"/>
      <c r="M84" s="25"/>
      <c r="N84" s="25"/>
      <c r="O84" s="25"/>
      <c r="P84" s="2"/>
      <c r="Q84" s="2"/>
      <c r="R84" s="2"/>
      <c r="S84" s="2"/>
      <c r="T84" s="2"/>
      <c r="U84" s="2"/>
      <c r="V84" s="2"/>
      <c r="W84"/>
      <c r="X84"/>
      <c r="Y84"/>
      <c r="Z84"/>
      <c r="AA84"/>
      <c r="AB84"/>
      <c r="AC84"/>
      <c r="AD84"/>
      <c r="AE84"/>
      <c r="AF84"/>
      <c r="AG84"/>
      <c r="AH84"/>
      <c r="AI84"/>
      <c r="AL84"/>
      <c r="AM84"/>
      <c r="AN84"/>
    </row>
    <row r="85" spans="1:40" s="7" customFormat="1" x14ac:dyDescent="0.25">
      <c r="A85"/>
      <c r="B85"/>
      <c r="C85"/>
      <c r="D85"/>
      <c r="E85"/>
      <c r="F85" s="4"/>
      <c r="G85" s="4"/>
      <c r="H85" s="25"/>
      <c r="I85" s="25"/>
      <c r="J85" s="4"/>
      <c r="K85" s="4"/>
      <c r="L85" s="4"/>
      <c r="M85" s="25"/>
      <c r="N85" s="25"/>
      <c r="O85" s="25"/>
      <c r="P85" s="2"/>
      <c r="Q85" s="2"/>
      <c r="R85" s="2"/>
      <c r="S85" s="2"/>
      <c r="T85" s="2"/>
      <c r="U85" s="2"/>
      <c r="V85" s="2"/>
      <c r="W85"/>
      <c r="X85"/>
      <c r="Y85"/>
      <c r="Z85"/>
      <c r="AA85"/>
      <c r="AB85"/>
      <c r="AC85"/>
      <c r="AD85"/>
      <c r="AE85"/>
      <c r="AF85"/>
      <c r="AG85"/>
      <c r="AH85"/>
      <c r="AI85"/>
      <c r="AL85"/>
      <c r="AM85"/>
      <c r="AN85"/>
    </row>
    <row r="86" spans="1:40" s="7" customFormat="1" x14ac:dyDescent="0.25">
      <c r="A86"/>
      <c r="B86"/>
      <c r="C86"/>
      <c r="D86"/>
      <c r="E86"/>
      <c r="F86" s="4"/>
      <c r="G86" s="4"/>
      <c r="H86" s="25"/>
      <c r="I86" s="25"/>
      <c r="J86" s="4"/>
      <c r="K86" s="4"/>
      <c r="L86" s="4"/>
      <c r="M86" s="25"/>
      <c r="N86" s="25"/>
      <c r="O86" s="25"/>
      <c r="P86" s="2"/>
      <c r="Q86" s="2"/>
      <c r="R86" s="2"/>
      <c r="S86" s="2"/>
      <c r="T86" s="2"/>
      <c r="U86" s="2"/>
      <c r="V86" s="2"/>
      <c r="W86"/>
      <c r="X86"/>
      <c r="Y86"/>
      <c r="Z86"/>
      <c r="AA86"/>
      <c r="AB86"/>
      <c r="AC86"/>
      <c r="AD86"/>
      <c r="AE86"/>
      <c r="AF86"/>
      <c r="AG86"/>
      <c r="AH86"/>
      <c r="AI86"/>
      <c r="AL86"/>
      <c r="AM86"/>
      <c r="AN86"/>
    </row>
    <row r="87" spans="1:40" s="7" customFormat="1" x14ac:dyDescent="0.25">
      <c r="A87"/>
      <c r="B87"/>
      <c r="C87"/>
      <c r="D87"/>
      <c r="E87"/>
      <c r="F87" s="4"/>
      <c r="G87" s="4"/>
      <c r="H87" s="25"/>
      <c r="I87" s="25"/>
      <c r="J87" s="4"/>
      <c r="K87" s="4"/>
      <c r="L87" s="4"/>
      <c r="M87" s="25"/>
      <c r="N87" s="25"/>
      <c r="O87" s="25"/>
      <c r="P87" s="2"/>
      <c r="Q87" s="2"/>
      <c r="R87" s="2"/>
      <c r="S87" s="2"/>
      <c r="T87" s="2"/>
      <c r="U87" s="2"/>
      <c r="V87" s="2"/>
      <c r="W87"/>
      <c r="X87"/>
      <c r="Y87"/>
      <c r="Z87"/>
      <c r="AA87"/>
      <c r="AB87"/>
      <c r="AC87"/>
      <c r="AD87"/>
      <c r="AE87"/>
      <c r="AF87"/>
      <c r="AG87"/>
      <c r="AH87"/>
      <c r="AI87"/>
      <c r="AL87"/>
      <c r="AM87"/>
      <c r="AN87"/>
    </row>
    <row r="88" spans="1:40" s="7" customFormat="1" x14ac:dyDescent="0.25">
      <c r="A88"/>
      <c r="B88"/>
      <c r="C88"/>
      <c r="D88"/>
      <c r="E88"/>
      <c r="F88" s="4"/>
      <c r="G88" s="4"/>
      <c r="H88" s="25"/>
      <c r="I88" s="25"/>
      <c r="J88" s="4"/>
      <c r="K88" s="4"/>
      <c r="L88" s="4"/>
      <c r="M88" s="25"/>
      <c r="N88" s="25"/>
      <c r="O88" s="25"/>
      <c r="P88" s="2"/>
      <c r="Q88" s="2"/>
      <c r="R88" s="2"/>
      <c r="S88" s="2"/>
      <c r="T88" s="2"/>
      <c r="U88" s="2"/>
      <c r="V88" s="2"/>
      <c r="W88"/>
      <c r="X88"/>
      <c r="Y88"/>
      <c r="Z88"/>
      <c r="AA88"/>
      <c r="AB88"/>
      <c r="AC88"/>
      <c r="AD88"/>
      <c r="AE88"/>
      <c r="AF88"/>
      <c r="AG88"/>
      <c r="AH88"/>
      <c r="AI88"/>
      <c r="AL88"/>
      <c r="AM88"/>
      <c r="AN88"/>
    </row>
    <row r="89" spans="1:40" s="7" customFormat="1" x14ac:dyDescent="0.25">
      <c r="A89"/>
      <c r="B89"/>
      <c r="C89"/>
      <c r="D89"/>
      <c r="E89"/>
      <c r="F89" s="4"/>
      <c r="G89" s="4"/>
      <c r="H89" s="25"/>
      <c r="I89" s="25"/>
      <c r="J89" s="4"/>
      <c r="K89" s="4"/>
      <c r="L89" s="4"/>
      <c r="M89" s="25"/>
      <c r="N89" s="25"/>
      <c r="O89" s="25"/>
      <c r="P89" s="2"/>
      <c r="Q89" s="2"/>
      <c r="R89" s="2"/>
      <c r="S89" s="2"/>
      <c r="T89" s="2"/>
      <c r="U89" s="2"/>
      <c r="V89" s="2"/>
      <c r="W89"/>
      <c r="X89"/>
      <c r="Y89"/>
      <c r="Z89"/>
      <c r="AA89"/>
      <c r="AB89"/>
      <c r="AC89"/>
      <c r="AD89"/>
      <c r="AE89"/>
      <c r="AF89"/>
      <c r="AG89"/>
      <c r="AH89"/>
      <c r="AI89"/>
      <c r="AL89"/>
      <c r="AM89"/>
      <c r="AN89"/>
    </row>
    <row r="90" spans="1:40" s="7" customFormat="1" x14ac:dyDescent="0.25">
      <c r="A90"/>
      <c r="B90"/>
      <c r="C90"/>
      <c r="D90"/>
      <c r="E90"/>
      <c r="F90" s="4"/>
      <c r="G90" s="4"/>
      <c r="H90" s="25"/>
      <c r="I90" s="25"/>
      <c r="J90" s="4"/>
      <c r="K90" s="4"/>
      <c r="L90" s="4"/>
      <c r="M90" s="25"/>
      <c r="N90" s="25"/>
      <c r="O90" s="25"/>
      <c r="P90" s="2"/>
      <c r="Q90" s="2"/>
      <c r="R90" s="2"/>
      <c r="S90" s="2"/>
      <c r="T90" s="2"/>
      <c r="U90" s="2"/>
      <c r="V90" s="2"/>
      <c r="W90"/>
      <c r="X90"/>
      <c r="Y90"/>
      <c r="Z90"/>
      <c r="AA90"/>
      <c r="AB90"/>
      <c r="AC90"/>
      <c r="AD90"/>
      <c r="AE90"/>
      <c r="AF90"/>
      <c r="AG90"/>
      <c r="AH90"/>
      <c r="AI90"/>
      <c r="AL90"/>
      <c r="AM90"/>
      <c r="AN90"/>
    </row>
    <row r="91" spans="1:40" s="7" customFormat="1" x14ac:dyDescent="0.25">
      <c r="A91"/>
      <c r="B91"/>
      <c r="C91"/>
      <c r="D91"/>
      <c r="E91"/>
      <c r="F91" s="4"/>
      <c r="G91" s="4"/>
      <c r="H91" s="25"/>
      <c r="I91" s="25"/>
      <c r="J91" s="4"/>
      <c r="K91" s="4"/>
      <c r="L91" s="4"/>
      <c r="M91" s="25"/>
      <c r="N91" s="25"/>
      <c r="O91" s="25"/>
      <c r="P91" s="2"/>
      <c r="Q91" s="2"/>
      <c r="R91" s="2"/>
      <c r="S91" s="2"/>
      <c r="T91" s="2"/>
      <c r="U91" s="2"/>
      <c r="V91" s="2"/>
      <c r="W91"/>
      <c r="X91"/>
      <c r="Y91"/>
      <c r="Z91"/>
      <c r="AA91"/>
      <c r="AB91"/>
      <c r="AC91"/>
      <c r="AD91"/>
      <c r="AE91"/>
      <c r="AF91"/>
      <c r="AG91"/>
      <c r="AH91"/>
      <c r="AI91"/>
      <c r="AL91"/>
      <c r="AM91"/>
      <c r="AN91"/>
    </row>
    <row r="92" spans="1:40" s="7" customFormat="1" x14ac:dyDescent="0.25">
      <c r="A92"/>
      <c r="B92"/>
      <c r="C92"/>
      <c r="D92"/>
      <c r="E92"/>
      <c r="F92" s="4"/>
      <c r="G92" s="4"/>
      <c r="H92" s="25"/>
      <c r="I92" s="25"/>
      <c r="J92" s="4"/>
      <c r="K92" s="4"/>
      <c r="L92" s="4"/>
      <c r="M92" s="25"/>
      <c r="N92" s="25"/>
      <c r="O92" s="25"/>
      <c r="P92" s="2"/>
      <c r="Q92" s="2"/>
      <c r="R92" s="2"/>
      <c r="S92" s="2"/>
      <c r="T92" s="2"/>
      <c r="U92" s="2"/>
      <c r="V92" s="2"/>
      <c r="W92"/>
      <c r="X92"/>
      <c r="Y92"/>
      <c r="Z92"/>
      <c r="AA92"/>
      <c r="AB92"/>
      <c r="AC92"/>
      <c r="AD92"/>
      <c r="AE92"/>
      <c r="AF92"/>
      <c r="AG92"/>
      <c r="AH92"/>
      <c r="AI92"/>
      <c r="AL92"/>
      <c r="AM92"/>
      <c r="AN92"/>
    </row>
    <row r="93" spans="1:40" s="7" customFormat="1" x14ac:dyDescent="0.25">
      <c r="A93"/>
      <c r="B93"/>
      <c r="C93"/>
      <c r="D93"/>
      <c r="E93"/>
      <c r="F93" s="4"/>
      <c r="G93" s="4"/>
      <c r="H93" s="25"/>
      <c r="I93" s="25"/>
      <c r="J93" s="4"/>
      <c r="K93" s="4"/>
      <c r="L93" s="4"/>
      <c r="M93" s="25"/>
      <c r="N93" s="25"/>
      <c r="O93" s="25"/>
      <c r="P93" s="2"/>
      <c r="Q93" s="2"/>
      <c r="R93" s="2"/>
      <c r="S93" s="2"/>
      <c r="T93" s="2"/>
      <c r="U93" s="2"/>
      <c r="V93" s="2"/>
      <c r="W93"/>
      <c r="X93"/>
      <c r="Y93"/>
      <c r="Z93"/>
      <c r="AA93"/>
      <c r="AB93"/>
      <c r="AC93"/>
      <c r="AD93"/>
      <c r="AE93"/>
      <c r="AF93"/>
      <c r="AG93"/>
      <c r="AH93"/>
      <c r="AI93"/>
      <c r="AL93"/>
      <c r="AM93"/>
      <c r="AN93"/>
    </row>
    <row r="94" spans="1:40" s="7" customFormat="1" x14ac:dyDescent="0.25">
      <c r="A94"/>
      <c r="B94"/>
      <c r="C94"/>
      <c r="D94"/>
      <c r="E94"/>
      <c r="F94" s="4"/>
      <c r="G94" s="4"/>
      <c r="H94" s="25"/>
      <c r="I94" s="25"/>
      <c r="J94" s="4"/>
      <c r="K94" s="4"/>
      <c r="L94" s="4"/>
      <c r="M94" s="25"/>
      <c r="N94" s="25"/>
      <c r="O94" s="25"/>
      <c r="P94" s="2"/>
      <c r="Q94" s="2"/>
      <c r="R94" s="2"/>
      <c r="S94" s="2"/>
      <c r="T94" s="2"/>
      <c r="U94" s="2"/>
      <c r="V94" s="2"/>
      <c r="W94"/>
      <c r="X94"/>
      <c r="Y94"/>
      <c r="Z94"/>
      <c r="AA94"/>
      <c r="AB94"/>
      <c r="AC94"/>
      <c r="AD94"/>
      <c r="AE94"/>
      <c r="AF94"/>
      <c r="AG94"/>
      <c r="AH94"/>
      <c r="AI94"/>
      <c r="AL94"/>
      <c r="AM94"/>
      <c r="AN94"/>
    </row>
    <row r="95" spans="1:40" s="7" customFormat="1" x14ac:dyDescent="0.25">
      <c r="A95"/>
      <c r="B95"/>
      <c r="C95"/>
      <c r="D95"/>
      <c r="E95"/>
      <c r="F95" s="4"/>
      <c r="G95" s="4"/>
      <c r="H95" s="25"/>
      <c r="I95" s="25"/>
      <c r="J95" s="4"/>
      <c r="K95" s="4"/>
      <c r="L95" s="4"/>
      <c r="M95" s="25"/>
      <c r="N95" s="25"/>
      <c r="O95" s="25"/>
      <c r="P95" s="2"/>
      <c r="Q95" s="2"/>
      <c r="R95" s="2"/>
      <c r="S95" s="2"/>
      <c r="T95" s="2"/>
      <c r="U95" s="2"/>
      <c r="V95" s="2"/>
      <c r="W95"/>
      <c r="X95"/>
      <c r="Y95"/>
      <c r="Z95"/>
      <c r="AA95"/>
      <c r="AB95"/>
      <c r="AC95"/>
      <c r="AD95"/>
      <c r="AE95"/>
      <c r="AF95"/>
      <c r="AG95"/>
      <c r="AH95"/>
      <c r="AI95"/>
      <c r="AL95"/>
      <c r="AM95"/>
      <c r="AN95"/>
    </row>
    <row r="96" spans="1:40" s="7" customFormat="1" x14ac:dyDescent="0.25">
      <c r="A96"/>
      <c r="B96"/>
      <c r="C96"/>
      <c r="D96"/>
      <c r="E96"/>
      <c r="F96" s="4"/>
      <c r="G96" s="4"/>
      <c r="H96" s="25"/>
      <c r="I96" s="25"/>
      <c r="J96" s="4"/>
      <c r="K96" s="4"/>
      <c r="L96" s="4"/>
      <c r="M96" s="25"/>
      <c r="N96" s="25"/>
      <c r="O96" s="25"/>
      <c r="P96" s="2"/>
      <c r="Q96" s="2"/>
      <c r="R96" s="2"/>
      <c r="S96" s="2"/>
      <c r="T96" s="2"/>
      <c r="U96" s="2"/>
      <c r="V96" s="2"/>
      <c r="W96"/>
      <c r="X96"/>
      <c r="Y96"/>
      <c r="Z96"/>
      <c r="AA96"/>
      <c r="AB96"/>
      <c r="AC96"/>
      <c r="AD96"/>
      <c r="AE96"/>
      <c r="AF96"/>
      <c r="AG96"/>
      <c r="AH96"/>
      <c r="AI96"/>
      <c r="AL96"/>
      <c r="AM96"/>
      <c r="AN96"/>
    </row>
    <row r="97" spans="1:40" s="7" customFormat="1" x14ac:dyDescent="0.25">
      <c r="A97"/>
      <c r="B97"/>
      <c r="C97"/>
      <c r="D97"/>
      <c r="E97"/>
      <c r="F97" s="4"/>
      <c r="G97" s="4"/>
      <c r="H97" s="25"/>
      <c r="I97" s="25"/>
      <c r="J97" s="4"/>
      <c r="K97" s="4"/>
      <c r="L97" s="4"/>
      <c r="M97" s="25"/>
      <c r="N97" s="25"/>
      <c r="O97" s="25"/>
      <c r="P97" s="2"/>
      <c r="Q97" s="2"/>
      <c r="R97" s="2"/>
      <c r="S97" s="2"/>
      <c r="T97" s="2"/>
      <c r="U97" s="2"/>
      <c r="V97" s="2"/>
      <c r="W97"/>
      <c r="X97"/>
      <c r="Y97"/>
      <c r="Z97"/>
      <c r="AA97"/>
      <c r="AB97"/>
      <c r="AC97"/>
      <c r="AD97"/>
      <c r="AE97"/>
      <c r="AF97"/>
      <c r="AG97"/>
      <c r="AH97"/>
      <c r="AI97"/>
      <c r="AL97"/>
      <c r="AM97"/>
      <c r="AN97"/>
    </row>
    <row r="98" spans="1:40" s="7" customFormat="1" x14ac:dyDescent="0.25">
      <c r="A98"/>
      <c r="B98"/>
      <c r="C98"/>
      <c r="D98"/>
      <c r="E98"/>
      <c r="F98" s="4"/>
      <c r="G98" s="4"/>
      <c r="H98" s="25"/>
      <c r="I98" s="25"/>
      <c r="J98" s="4"/>
      <c r="K98" s="4"/>
      <c r="L98" s="4"/>
      <c r="M98" s="25"/>
      <c r="N98" s="25"/>
      <c r="O98" s="25"/>
      <c r="P98" s="2"/>
      <c r="Q98" s="2"/>
      <c r="R98" s="2"/>
      <c r="S98" s="2"/>
      <c r="T98" s="2"/>
      <c r="U98" s="2"/>
      <c r="V98" s="2"/>
      <c r="W98"/>
      <c r="X98"/>
      <c r="Y98"/>
      <c r="Z98"/>
      <c r="AA98"/>
      <c r="AB98"/>
      <c r="AC98"/>
      <c r="AD98"/>
      <c r="AE98"/>
      <c r="AF98"/>
      <c r="AG98"/>
      <c r="AH98"/>
      <c r="AI98"/>
      <c r="AL98"/>
      <c r="AM98"/>
      <c r="AN98"/>
    </row>
    <row r="99" spans="1:40" s="7" customFormat="1" x14ac:dyDescent="0.25">
      <c r="A99"/>
      <c r="B99"/>
      <c r="C99"/>
      <c r="D99"/>
      <c r="E99"/>
      <c r="F99" s="4"/>
      <c r="G99" s="4"/>
      <c r="H99" s="25"/>
      <c r="I99" s="25"/>
      <c r="J99" s="4"/>
      <c r="K99" s="4"/>
      <c r="L99" s="4"/>
      <c r="M99" s="25"/>
      <c r="N99" s="25"/>
      <c r="O99" s="25"/>
      <c r="P99" s="2"/>
      <c r="Q99" s="2"/>
      <c r="R99" s="2"/>
      <c r="S99" s="2"/>
      <c r="T99" s="2"/>
      <c r="U99" s="2"/>
      <c r="V99" s="2"/>
      <c r="W99"/>
      <c r="X99"/>
      <c r="Y99"/>
      <c r="Z99"/>
      <c r="AA99"/>
      <c r="AB99"/>
      <c r="AC99"/>
      <c r="AD99"/>
      <c r="AE99"/>
      <c r="AF99"/>
      <c r="AG99"/>
      <c r="AH99"/>
      <c r="AI99"/>
      <c r="AL99"/>
      <c r="AM99"/>
      <c r="AN99"/>
    </row>
    <row r="100" spans="1:40" s="7" customFormat="1" x14ac:dyDescent="0.25">
      <c r="A100"/>
      <c r="B100"/>
      <c r="C100"/>
      <c r="D100"/>
      <c r="E100"/>
      <c r="F100" s="4"/>
      <c r="G100" s="4"/>
      <c r="H100" s="25"/>
      <c r="I100" s="25"/>
      <c r="J100" s="4"/>
      <c r="K100" s="4"/>
      <c r="L100" s="4"/>
      <c r="M100" s="25"/>
      <c r="N100" s="25"/>
      <c r="O100" s="25"/>
      <c r="P100" s="2"/>
      <c r="Q100" s="2"/>
      <c r="R100" s="2"/>
      <c r="S100" s="2"/>
      <c r="T100" s="2"/>
      <c r="U100" s="2"/>
      <c r="V100" s="2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L100"/>
      <c r="AM100"/>
      <c r="AN100"/>
    </row>
    <row r="101" spans="1:40" s="7" customFormat="1" x14ac:dyDescent="0.25">
      <c r="A101"/>
      <c r="B101"/>
      <c r="C101"/>
      <c r="D101"/>
      <c r="E101"/>
      <c r="F101" s="4"/>
      <c r="G101" s="4"/>
      <c r="H101" s="25"/>
      <c r="I101" s="25"/>
      <c r="J101" s="4"/>
      <c r="K101" s="4"/>
      <c r="L101" s="4"/>
      <c r="M101" s="25"/>
      <c r="N101" s="25"/>
      <c r="O101" s="25"/>
      <c r="P101" s="2"/>
      <c r="Q101" s="2"/>
      <c r="R101" s="2"/>
      <c r="S101" s="2"/>
      <c r="T101" s="2"/>
      <c r="U101" s="2"/>
      <c r="V101" s="2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L101"/>
      <c r="AM101"/>
      <c r="AN101"/>
    </row>
    <row r="102" spans="1:40" s="7" customFormat="1" x14ac:dyDescent="0.25">
      <c r="A102"/>
      <c r="B102"/>
      <c r="C102"/>
      <c r="D102"/>
      <c r="E102"/>
      <c r="F102" s="4"/>
      <c r="G102" s="4"/>
      <c r="H102" s="25"/>
      <c r="I102" s="25"/>
      <c r="J102" s="4"/>
      <c r="K102" s="4"/>
      <c r="L102" s="4"/>
      <c r="M102" s="25"/>
      <c r="N102" s="25"/>
      <c r="O102" s="25"/>
      <c r="P102" s="2"/>
      <c r="Q102" s="2"/>
      <c r="R102" s="2"/>
      <c r="S102" s="2"/>
      <c r="T102" s="2"/>
      <c r="U102" s="2"/>
      <c r="V102" s="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L102"/>
      <c r="AM102"/>
      <c r="AN102"/>
    </row>
    <row r="103" spans="1:40" s="7" customFormat="1" x14ac:dyDescent="0.25">
      <c r="A103"/>
      <c r="B103"/>
      <c r="C103"/>
      <c r="D103"/>
      <c r="E103"/>
      <c r="F103" s="4"/>
      <c r="G103" s="4"/>
      <c r="H103" s="25"/>
      <c r="I103" s="25"/>
      <c r="J103" s="4"/>
      <c r="K103" s="4"/>
      <c r="L103" s="4"/>
      <c r="M103" s="25"/>
      <c r="N103" s="25"/>
      <c r="O103" s="25"/>
      <c r="P103" s="2"/>
      <c r="Q103" s="2"/>
      <c r="R103" s="2"/>
      <c r="S103" s="2"/>
      <c r="T103" s="2"/>
      <c r="U103" s="2"/>
      <c r="V103" s="2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L103"/>
      <c r="AM103"/>
      <c r="AN103"/>
    </row>
    <row r="104" spans="1:40" s="7" customFormat="1" x14ac:dyDescent="0.25">
      <c r="A104"/>
      <c r="B104"/>
      <c r="C104"/>
      <c r="D104"/>
      <c r="E104"/>
      <c r="F104" s="4"/>
      <c r="G104" s="4"/>
      <c r="H104" s="25"/>
      <c r="I104" s="25"/>
      <c r="J104" s="4"/>
      <c r="K104" s="4"/>
      <c r="L104" s="4"/>
      <c r="M104" s="25"/>
      <c r="N104" s="25"/>
      <c r="O104" s="25"/>
      <c r="P104" s="2"/>
      <c r="Q104" s="2"/>
      <c r="R104" s="2"/>
      <c r="S104" s="2"/>
      <c r="T104" s="2"/>
      <c r="U104" s="2"/>
      <c r="V104" s="2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L104"/>
      <c r="AM104"/>
      <c r="AN104"/>
    </row>
    <row r="105" spans="1:40" s="7" customFormat="1" x14ac:dyDescent="0.25">
      <c r="A105"/>
      <c r="B105"/>
      <c r="C105"/>
      <c r="D105"/>
      <c r="E105"/>
      <c r="F105" s="4"/>
      <c r="G105" s="4"/>
      <c r="H105" s="25"/>
      <c r="I105" s="25"/>
      <c r="J105" s="4"/>
      <c r="K105" s="4"/>
      <c r="L105" s="4"/>
      <c r="M105" s="25"/>
      <c r="N105" s="25"/>
      <c r="O105" s="25"/>
      <c r="P105" s="2"/>
      <c r="Q105" s="2"/>
      <c r="R105" s="2"/>
      <c r="S105" s="2"/>
      <c r="T105" s="2"/>
      <c r="U105" s="2"/>
      <c r="V105" s="2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L105"/>
      <c r="AM105"/>
      <c r="AN105"/>
    </row>
    <row r="106" spans="1:40" s="7" customFormat="1" x14ac:dyDescent="0.25">
      <c r="A106"/>
      <c r="B106"/>
      <c r="C106"/>
      <c r="D106"/>
      <c r="E106"/>
      <c r="F106" s="4"/>
      <c r="G106" s="4"/>
      <c r="H106" s="25"/>
      <c r="I106" s="25"/>
      <c r="J106" s="4"/>
      <c r="K106" s="4"/>
      <c r="L106" s="4"/>
      <c r="M106" s="25"/>
      <c r="N106" s="25"/>
      <c r="O106" s="25"/>
      <c r="P106" s="2"/>
      <c r="Q106" s="2"/>
      <c r="R106" s="2"/>
      <c r="S106" s="2"/>
      <c r="T106" s="2"/>
      <c r="U106" s="2"/>
      <c r="V106" s="2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L106"/>
      <c r="AM106"/>
      <c r="AN106"/>
    </row>
    <row r="107" spans="1:40" s="7" customFormat="1" x14ac:dyDescent="0.25">
      <c r="A107"/>
      <c r="B107"/>
      <c r="C107"/>
      <c r="D107"/>
      <c r="E107"/>
      <c r="F107" s="4"/>
      <c r="G107" s="4"/>
      <c r="H107" s="25"/>
      <c r="I107" s="25"/>
      <c r="J107" s="4"/>
      <c r="K107" s="4"/>
      <c r="L107" s="4"/>
      <c r="M107" s="25"/>
      <c r="N107" s="25"/>
      <c r="O107" s="25"/>
      <c r="P107" s="2"/>
      <c r="Q107" s="2"/>
      <c r="R107" s="2"/>
      <c r="S107" s="2"/>
      <c r="T107" s="2"/>
      <c r="U107" s="2"/>
      <c r="V107" s="2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L107"/>
      <c r="AM107"/>
      <c r="AN107"/>
    </row>
    <row r="108" spans="1:40" s="7" customFormat="1" x14ac:dyDescent="0.25">
      <c r="A108"/>
      <c r="B108"/>
      <c r="C108"/>
      <c r="D108"/>
      <c r="E108"/>
      <c r="F108" s="4"/>
      <c r="G108" s="4"/>
      <c r="H108" s="25"/>
      <c r="I108" s="25"/>
      <c r="J108" s="4"/>
      <c r="K108" s="4"/>
      <c r="L108" s="4"/>
      <c r="M108" s="25"/>
      <c r="N108" s="25"/>
      <c r="O108" s="25"/>
      <c r="P108" s="2"/>
      <c r="Q108" s="2"/>
      <c r="R108" s="2"/>
      <c r="S108" s="2"/>
      <c r="T108" s="2"/>
      <c r="U108" s="2"/>
      <c r="V108" s="2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L108"/>
      <c r="AM108"/>
      <c r="AN108"/>
    </row>
    <row r="109" spans="1:40" s="7" customFormat="1" x14ac:dyDescent="0.25">
      <c r="A109"/>
      <c r="B109"/>
      <c r="C109"/>
      <c r="D109"/>
      <c r="E109"/>
      <c r="F109" s="4"/>
      <c r="G109" s="4"/>
      <c r="H109" s="25"/>
      <c r="I109" s="25"/>
      <c r="J109" s="4"/>
      <c r="K109" s="4"/>
      <c r="L109" s="4"/>
      <c r="M109" s="25"/>
      <c r="N109" s="25"/>
      <c r="O109" s="25"/>
      <c r="P109" s="2"/>
      <c r="Q109" s="2"/>
      <c r="R109" s="2"/>
      <c r="S109" s="2"/>
      <c r="T109" s="2"/>
      <c r="U109" s="2"/>
      <c r="V109" s="2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L109"/>
      <c r="AM109"/>
      <c r="AN109"/>
    </row>
    <row r="110" spans="1:40" s="7" customFormat="1" x14ac:dyDescent="0.25">
      <c r="A110"/>
      <c r="B110"/>
      <c r="C110"/>
      <c r="D110"/>
      <c r="E110"/>
      <c r="F110" s="4"/>
      <c r="G110" s="4"/>
      <c r="H110" s="25"/>
      <c r="I110" s="25"/>
      <c r="J110" s="4"/>
      <c r="K110" s="4"/>
      <c r="L110" s="4"/>
      <c r="M110" s="25"/>
      <c r="N110" s="25"/>
      <c r="O110" s="25"/>
      <c r="P110" s="2"/>
      <c r="Q110" s="2"/>
      <c r="R110" s="2"/>
      <c r="S110" s="2"/>
      <c r="T110" s="2"/>
      <c r="U110" s="2"/>
      <c r="V110" s="2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L110"/>
      <c r="AM110"/>
      <c r="AN110"/>
    </row>
    <row r="111" spans="1:40" s="7" customFormat="1" x14ac:dyDescent="0.25">
      <c r="A111"/>
      <c r="B111"/>
      <c r="C111"/>
      <c r="D111"/>
      <c r="E111"/>
      <c r="F111" s="4"/>
      <c r="G111" s="4"/>
      <c r="H111" s="25"/>
      <c r="I111" s="25"/>
      <c r="J111" s="4"/>
      <c r="K111" s="4"/>
      <c r="L111" s="4"/>
      <c r="M111" s="25"/>
      <c r="N111" s="25"/>
      <c r="O111" s="25"/>
      <c r="P111" s="2"/>
      <c r="Q111" s="2"/>
      <c r="R111" s="2"/>
      <c r="S111" s="2"/>
      <c r="T111" s="2"/>
      <c r="U111" s="2"/>
      <c r="V111" s="2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L111"/>
      <c r="AM111"/>
      <c r="AN111"/>
    </row>
    <row r="112" spans="1:40" s="7" customFormat="1" x14ac:dyDescent="0.25">
      <c r="A112"/>
      <c r="B112"/>
      <c r="C112"/>
      <c r="D112"/>
      <c r="E112"/>
      <c r="F112" s="4"/>
      <c r="G112" s="4"/>
      <c r="H112" s="25"/>
      <c r="I112" s="25"/>
      <c r="J112" s="4"/>
      <c r="K112" s="4"/>
      <c r="L112" s="4"/>
      <c r="M112" s="25"/>
      <c r="N112" s="25"/>
      <c r="O112" s="25"/>
      <c r="P112" s="2"/>
      <c r="Q112" s="2"/>
      <c r="R112" s="2"/>
      <c r="S112" s="2"/>
      <c r="T112" s="2"/>
      <c r="U112" s="2"/>
      <c r="V112" s="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L112"/>
      <c r="AM112"/>
      <c r="AN112"/>
    </row>
    <row r="113" spans="1:40" s="7" customFormat="1" x14ac:dyDescent="0.25">
      <c r="A113"/>
      <c r="B113"/>
      <c r="C113"/>
      <c r="D113"/>
      <c r="E113"/>
      <c r="F113" s="4"/>
      <c r="G113" s="4"/>
      <c r="H113" s="25"/>
      <c r="I113" s="25"/>
      <c r="J113" s="4"/>
      <c r="K113" s="4"/>
      <c r="L113" s="4"/>
      <c r="M113" s="25"/>
      <c r="N113" s="25"/>
      <c r="O113" s="25"/>
      <c r="P113" s="2"/>
      <c r="Q113" s="2"/>
      <c r="R113" s="2"/>
      <c r="S113" s="2"/>
      <c r="T113" s="2"/>
      <c r="U113" s="2"/>
      <c r="V113" s="2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L113"/>
      <c r="AM113"/>
      <c r="AN113"/>
    </row>
    <row r="114" spans="1:40" s="7" customFormat="1" x14ac:dyDescent="0.25">
      <c r="A114"/>
      <c r="B114"/>
      <c r="C114"/>
      <c r="D114"/>
      <c r="E114"/>
      <c r="F114" s="4"/>
      <c r="G114" s="4"/>
      <c r="H114" s="25"/>
      <c r="I114" s="25"/>
      <c r="J114" s="4"/>
      <c r="K114" s="4"/>
      <c r="L114" s="4"/>
      <c r="M114" s="25"/>
      <c r="N114" s="25"/>
      <c r="O114" s="25"/>
      <c r="P114" s="2"/>
      <c r="Q114" s="2"/>
      <c r="R114" s="2"/>
      <c r="S114" s="2"/>
      <c r="T114" s="2"/>
      <c r="U114" s="2"/>
      <c r="V114" s="2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L114"/>
      <c r="AM114"/>
      <c r="AN114"/>
    </row>
    <row r="115" spans="1:40" s="7" customFormat="1" x14ac:dyDescent="0.25">
      <c r="A115"/>
      <c r="B115"/>
      <c r="C115"/>
      <c r="D115"/>
      <c r="E115"/>
      <c r="F115" s="4"/>
      <c r="G115" s="4"/>
      <c r="H115" s="25"/>
      <c r="I115" s="25"/>
      <c r="J115" s="4"/>
      <c r="K115" s="4"/>
      <c r="L115" s="4"/>
      <c r="M115" s="25"/>
      <c r="N115" s="25"/>
      <c r="O115" s="25"/>
      <c r="P115" s="2"/>
      <c r="Q115" s="2"/>
      <c r="R115" s="2"/>
      <c r="S115" s="2"/>
      <c r="T115" s="2"/>
      <c r="U115" s="2"/>
      <c r="V115" s="2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L115"/>
      <c r="AM115"/>
      <c r="AN115"/>
    </row>
    <row r="116" spans="1:40" s="7" customFormat="1" x14ac:dyDescent="0.25">
      <c r="A116"/>
      <c r="B116"/>
      <c r="C116"/>
      <c r="D116"/>
      <c r="E116"/>
      <c r="F116" s="4"/>
      <c r="G116" s="4"/>
      <c r="H116" s="25"/>
      <c r="I116" s="25"/>
      <c r="J116" s="4"/>
      <c r="K116" s="4"/>
      <c r="L116" s="4"/>
      <c r="M116" s="25"/>
      <c r="N116" s="25"/>
      <c r="O116" s="25"/>
      <c r="P116" s="2"/>
      <c r="Q116" s="2"/>
      <c r="R116" s="2"/>
      <c r="S116" s="2"/>
      <c r="T116" s="2"/>
      <c r="U116" s="2"/>
      <c r="V116" s="2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L116"/>
      <c r="AM116"/>
      <c r="AN116"/>
    </row>
    <row r="117" spans="1:40" s="7" customFormat="1" x14ac:dyDescent="0.25">
      <c r="A117"/>
      <c r="B117"/>
      <c r="C117"/>
      <c r="D117"/>
      <c r="E117"/>
      <c r="F117" s="4"/>
      <c r="G117" s="4"/>
      <c r="H117" s="25"/>
      <c r="I117" s="25"/>
      <c r="J117" s="4"/>
      <c r="K117" s="4"/>
      <c r="L117" s="4"/>
      <c r="M117" s="25"/>
      <c r="N117" s="25"/>
      <c r="O117" s="25"/>
      <c r="P117" s="2"/>
      <c r="Q117" s="2"/>
      <c r="R117" s="2"/>
      <c r="S117" s="2"/>
      <c r="T117" s="2"/>
      <c r="U117" s="2"/>
      <c r="V117" s="2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L117"/>
      <c r="AM117"/>
      <c r="AN117"/>
    </row>
    <row r="118" spans="1:40" s="7" customFormat="1" x14ac:dyDescent="0.25">
      <c r="A118"/>
      <c r="B118"/>
      <c r="C118"/>
      <c r="D118"/>
      <c r="E118"/>
      <c r="F118" s="4"/>
      <c r="G118" s="4"/>
      <c r="H118" s="25"/>
      <c r="I118" s="25"/>
      <c r="J118" s="4"/>
      <c r="K118" s="4"/>
      <c r="L118" s="4"/>
      <c r="M118" s="25"/>
      <c r="N118" s="25"/>
      <c r="O118" s="25"/>
      <c r="P118" s="2"/>
      <c r="Q118" s="2"/>
      <c r="R118" s="2"/>
      <c r="S118" s="2"/>
      <c r="T118" s="2"/>
      <c r="U118" s="2"/>
      <c r="V118" s="2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L118"/>
      <c r="AM118"/>
      <c r="AN118"/>
    </row>
    <row r="119" spans="1:40" s="7" customFormat="1" x14ac:dyDescent="0.25">
      <c r="A119"/>
      <c r="B119"/>
      <c r="C119"/>
      <c r="D119"/>
      <c r="E119"/>
      <c r="F119" s="4"/>
      <c r="G119" s="4"/>
      <c r="H119" s="25"/>
      <c r="I119" s="25"/>
      <c r="J119" s="4"/>
      <c r="K119" s="4"/>
      <c r="L119" s="4"/>
      <c r="M119" s="25"/>
      <c r="N119" s="25"/>
      <c r="O119" s="25"/>
      <c r="P119" s="2"/>
      <c r="Q119" s="2"/>
      <c r="R119" s="2"/>
      <c r="S119" s="2"/>
      <c r="T119" s="2"/>
      <c r="U119" s="2"/>
      <c r="V119" s="2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L119"/>
      <c r="AM119"/>
      <c r="AN119"/>
    </row>
    <row r="120" spans="1:40" s="7" customFormat="1" x14ac:dyDescent="0.25">
      <c r="A120"/>
      <c r="B120"/>
      <c r="C120"/>
      <c r="D120"/>
      <c r="E120"/>
      <c r="F120" s="4"/>
      <c r="G120" s="4"/>
      <c r="H120" s="25"/>
      <c r="I120" s="25"/>
      <c r="J120" s="4"/>
      <c r="K120" s="4"/>
      <c r="L120" s="4"/>
      <c r="M120" s="25"/>
      <c r="N120" s="25"/>
      <c r="O120" s="25"/>
      <c r="P120" s="2"/>
      <c r="Q120" s="2"/>
      <c r="R120" s="2"/>
      <c r="S120" s="2"/>
      <c r="T120" s="2"/>
      <c r="U120" s="2"/>
      <c r="V120" s="2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L120"/>
      <c r="AM120"/>
      <c r="AN120"/>
    </row>
    <row r="121" spans="1:40" s="7" customFormat="1" x14ac:dyDescent="0.25">
      <c r="A121"/>
      <c r="B121"/>
      <c r="C121"/>
      <c r="D121"/>
      <c r="E121"/>
      <c r="F121" s="4"/>
      <c r="G121" s="4"/>
      <c r="H121" s="25"/>
      <c r="I121" s="25"/>
      <c r="J121" s="4"/>
      <c r="K121" s="4"/>
      <c r="L121" s="4"/>
      <c r="M121" s="25"/>
      <c r="N121" s="25"/>
      <c r="O121" s="25"/>
      <c r="P121" s="2"/>
      <c r="Q121" s="2"/>
      <c r="R121" s="2"/>
      <c r="S121" s="2"/>
      <c r="T121" s="2"/>
      <c r="U121" s="2"/>
      <c r="V121" s="2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L121"/>
      <c r="AM121"/>
      <c r="AN121"/>
    </row>
    <row r="122" spans="1:40" s="7" customFormat="1" x14ac:dyDescent="0.25">
      <c r="A122"/>
      <c r="B122"/>
      <c r="C122"/>
      <c r="D122"/>
      <c r="E122"/>
      <c r="F122" s="4"/>
      <c r="G122" s="4"/>
      <c r="H122" s="25"/>
      <c r="I122" s="25"/>
      <c r="J122" s="4"/>
      <c r="K122" s="4"/>
      <c r="L122" s="4"/>
      <c r="M122" s="25"/>
      <c r="N122" s="25"/>
      <c r="O122" s="25"/>
      <c r="P122" s="2"/>
      <c r="Q122" s="2"/>
      <c r="R122" s="2"/>
      <c r="S122" s="2"/>
      <c r="T122" s="2"/>
      <c r="U122" s="2"/>
      <c r="V122" s="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L122"/>
      <c r="AM122"/>
      <c r="AN122"/>
    </row>
    <row r="123" spans="1:40" s="7" customFormat="1" x14ac:dyDescent="0.25">
      <c r="A123"/>
      <c r="B123"/>
      <c r="C123"/>
      <c r="D123"/>
      <c r="E123"/>
      <c r="F123" s="4"/>
      <c r="G123" s="4"/>
      <c r="H123" s="25"/>
      <c r="I123" s="25"/>
      <c r="J123" s="4"/>
      <c r="K123" s="4"/>
      <c r="L123" s="4"/>
      <c r="M123" s="25"/>
      <c r="N123" s="25"/>
      <c r="O123" s="25"/>
      <c r="P123" s="2"/>
      <c r="Q123" s="2"/>
      <c r="R123" s="2"/>
      <c r="S123" s="2"/>
      <c r="T123" s="2"/>
      <c r="U123" s="2"/>
      <c r="V123" s="2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L123"/>
      <c r="AM123"/>
      <c r="AN123"/>
    </row>
    <row r="124" spans="1:40" s="7" customFormat="1" x14ac:dyDescent="0.25">
      <c r="A124"/>
      <c r="B124"/>
      <c r="C124"/>
      <c r="D124"/>
      <c r="E124"/>
      <c r="F124" s="4"/>
      <c r="G124" s="4"/>
      <c r="H124" s="25"/>
      <c r="I124" s="25"/>
      <c r="J124" s="4"/>
      <c r="K124" s="4"/>
      <c r="L124" s="4"/>
      <c r="M124" s="25"/>
      <c r="N124" s="25"/>
      <c r="O124" s="25"/>
      <c r="P124" s="2"/>
      <c r="Q124" s="2"/>
      <c r="R124" s="2"/>
      <c r="S124" s="2"/>
      <c r="T124" s="2"/>
      <c r="U124" s="2"/>
      <c r="V124" s="2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L124"/>
      <c r="AM124"/>
      <c r="AN124"/>
    </row>
    <row r="125" spans="1:40" s="7" customFormat="1" x14ac:dyDescent="0.25">
      <c r="A125"/>
      <c r="B125"/>
      <c r="C125"/>
      <c r="D125"/>
      <c r="E125"/>
      <c r="F125" s="4"/>
      <c r="G125" s="4"/>
      <c r="H125" s="25"/>
      <c r="I125" s="25"/>
      <c r="J125" s="4"/>
      <c r="K125" s="4"/>
      <c r="L125" s="4"/>
      <c r="M125" s="25"/>
      <c r="N125" s="25"/>
      <c r="O125" s="25"/>
      <c r="P125" s="2"/>
      <c r="Q125" s="2"/>
      <c r="R125" s="2"/>
      <c r="S125" s="2"/>
      <c r="T125" s="2"/>
      <c r="U125" s="2"/>
      <c r="V125" s="2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L125"/>
      <c r="AM125"/>
      <c r="AN125"/>
    </row>
    <row r="126" spans="1:40" s="7" customFormat="1" x14ac:dyDescent="0.25">
      <c r="A126"/>
      <c r="B126"/>
      <c r="C126"/>
      <c r="D126"/>
      <c r="E126"/>
      <c r="F126" s="4"/>
      <c r="G126" s="4"/>
      <c r="H126" s="25"/>
      <c r="I126" s="25"/>
      <c r="J126" s="4"/>
      <c r="K126" s="4"/>
      <c r="L126" s="4"/>
      <c r="M126" s="25"/>
      <c r="N126" s="25"/>
      <c r="O126" s="25"/>
      <c r="P126" s="2"/>
      <c r="Q126" s="2"/>
      <c r="R126" s="2"/>
      <c r="S126" s="2"/>
      <c r="T126" s="2"/>
      <c r="U126" s="2"/>
      <c r="V126" s="2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L126"/>
      <c r="AM126"/>
      <c r="AN126"/>
    </row>
    <row r="127" spans="1:40" s="7" customFormat="1" x14ac:dyDescent="0.25">
      <c r="A127"/>
      <c r="B127"/>
      <c r="C127"/>
      <c r="D127"/>
      <c r="E127"/>
      <c r="F127" s="4"/>
      <c r="G127" s="4"/>
      <c r="H127" s="25"/>
      <c r="I127" s="25"/>
      <c r="J127" s="4"/>
      <c r="K127" s="4"/>
      <c r="L127" s="4"/>
      <c r="M127" s="25"/>
      <c r="N127" s="25"/>
      <c r="O127" s="25"/>
      <c r="P127" s="2"/>
      <c r="Q127" s="2"/>
      <c r="R127" s="2"/>
      <c r="S127" s="2"/>
      <c r="T127" s="2"/>
      <c r="U127" s="2"/>
      <c r="V127" s="2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L127"/>
      <c r="AM127"/>
      <c r="AN127"/>
    </row>
    <row r="128" spans="1:40" s="7" customFormat="1" x14ac:dyDescent="0.25">
      <c r="A128"/>
      <c r="B128"/>
      <c r="C128"/>
      <c r="D128"/>
      <c r="E128"/>
      <c r="F128" s="4"/>
      <c r="G128" s="4"/>
      <c r="H128" s="25"/>
      <c r="I128" s="25"/>
      <c r="J128" s="4"/>
      <c r="K128" s="4"/>
      <c r="L128" s="4"/>
      <c r="M128" s="25"/>
      <c r="N128" s="25"/>
      <c r="O128" s="25"/>
      <c r="P128" s="2"/>
      <c r="Q128" s="2"/>
      <c r="R128" s="2"/>
      <c r="S128" s="2"/>
      <c r="T128" s="2"/>
      <c r="U128" s="2"/>
      <c r="V128" s="2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L128"/>
      <c r="AM128"/>
      <c r="AN128"/>
    </row>
    <row r="129" spans="1:40" s="7" customFormat="1" x14ac:dyDescent="0.25">
      <c r="A129"/>
      <c r="B129"/>
      <c r="C129"/>
      <c r="D129"/>
      <c r="E129"/>
      <c r="F129" s="4"/>
      <c r="G129" s="4"/>
      <c r="H129" s="25"/>
      <c r="I129" s="25"/>
      <c r="J129" s="4"/>
      <c r="K129" s="4"/>
      <c r="L129" s="4"/>
      <c r="M129" s="25"/>
      <c r="N129" s="25"/>
      <c r="O129" s="25"/>
      <c r="P129" s="2"/>
      <c r="Q129" s="2"/>
      <c r="R129" s="2"/>
      <c r="S129" s="2"/>
      <c r="T129" s="2"/>
      <c r="U129" s="2"/>
      <c r="V129" s="2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L129"/>
      <c r="AM129"/>
      <c r="AN129"/>
    </row>
    <row r="130" spans="1:40" s="7" customFormat="1" x14ac:dyDescent="0.25">
      <c r="A130"/>
      <c r="B130"/>
      <c r="C130"/>
      <c r="D130"/>
      <c r="E130"/>
      <c r="F130" s="4"/>
      <c r="G130" s="4"/>
      <c r="H130" s="25"/>
      <c r="I130" s="25"/>
      <c r="J130" s="4"/>
      <c r="K130" s="4"/>
      <c r="L130" s="4"/>
      <c r="M130" s="25"/>
      <c r="N130" s="25"/>
      <c r="O130" s="25"/>
      <c r="P130" s="2"/>
      <c r="Q130" s="2"/>
      <c r="R130" s="2"/>
      <c r="S130" s="2"/>
      <c r="T130" s="2"/>
      <c r="U130" s="2"/>
      <c r="V130" s="2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L130"/>
      <c r="AM130"/>
      <c r="AN130"/>
    </row>
    <row r="131" spans="1:40" s="7" customFormat="1" x14ac:dyDescent="0.25">
      <c r="A131"/>
      <c r="B131"/>
      <c r="C131"/>
      <c r="D131"/>
      <c r="E131"/>
      <c r="F131" s="4"/>
      <c r="G131" s="4"/>
      <c r="H131" s="25"/>
      <c r="I131" s="25"/>
      <c r="J131" s="4"/>
      <c r="K131" s="4"/>
      <c r="L131" s="4"/>
      <c r="M131" s="25"/>
      <c r="N131" s="25"/>
      <c r="O131" s="25"/>
      <c r="P131" s="2"/>
      <c r="Q131" s="2"/>
      <c r="R131" s="2"/>
      <c r="S131" s="2"/>
      <c r="T131" s="2"/>
      <c r="U131" s="2"/>
      <c r="V131" s="2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L131"/>
      <c r="AM131"/>
      <c r="AN131"/>
    </row>
    <row r="132" spans="1:40" s="7" customFormat="1" x14ac:dyDescent="0.25">
      <c r="A132"/>
      <c r="B132"/>
      <c r="C132"/>
      <c r="D132"/>
      <c r="E132"/>
      <c r="F132" s="4"/>
      <c r="G132" s="4"/>
      <c r="H132" s="25"/>
      <c r="I132" s="25"/>
      <c r="J132" s="4"/>
      <c r="K132" s="4"/>
      <c r="L132" s="4"/>
      <c r="M132" s="25"/>
      <c r="N132" s="25"/>
      <c r="O132" s="25"/>
      <c r="P132" s="2"/>
      <c r="Q132" s="2"/>
      <c r="R132" s="2"/>
      <c r="S132" s="2"/>
      <c r="T132" s="2"/>
      <c r="U132" s="2"/>
      <c r="V132" s="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L132"/>
      <c r="AM132"/>
      <c r="AN132"/>
    </row>
    <row r="133" spans="1:40" s="7" customFormat="1" x14ac:dyDescent="0.25">
      <c r="A133"/>
      <c r="B133"/>
      <c r="C133"/>
      <c r="D133"/>
      <c r="E133"/>
      <c r="F133" s="4"/>
      <c r="G133" s="4"/>
      <c r="H133" s="25"/>
      <c r="I133" s="25"/>
      <c r="J133" s="4"/>
      <c r="K133" s="4"/>
      <c r="L133" s="4"/>
      <c r="M133" s="25"/>
      <c r="N133" s="25"/>
      <c r="O133" s="25"/>
      <c r="P133" s="2"/>
      <c r="Q133" s="2"/>
      <c r="R133" s="2"/>
      <c r="S133" s="2"/>
      <c r="T133" s="2"/>
      <c r="U133" s="2"/>
      <c r="V133" s="2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L133"/>
      <c r="AM133"/>
      <c r="AN133"/>
    </row>
    <row r="134" spans="1:40" s="7" customFormat="1" x14ac:dyDescent="0.25">
      <c r="A134"/>
      <c r="B134"/>
      <c r="C134"/>
      <c r="D134"/>
      <c r="E134"/>
      <c r="F134" s="4"/>
      <c r="G134" s="4"/>
      <c r="H134" s="25"/>
      <c r="I134" s="25"/>
      <c r="J134" s="4"/>
      <c r="K134" s="4"/>
      <c r="L134" s="4"/>
      <c r="M134" s="25"/>
      <c r="N134" s="25"/>
      <c r="O134" s="25"/>
      <c r="P134" s="2"/>
      <c r="Q134" s="2"/>
      <c r="R134" s="2"/>
      <c r="S134" s="2"/>
      <c r="T134" s="2"/>
      <c r="U134" s="2"/>
      <c r="V134" s="2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L134"/>
      <c r="AM134"/>
      <c r="AN134"/>
    </row>
    <row r="135" spans="1:40" s="7" customFormat="1" x14ac:dyDescent="0.25">
      <c r="A135"/>
      <c r="B135"/>
      <c r="C135"/>
      <c r="D135"/>
      <c r="E135"/>
      <c r="F135" s="4"/>
      <c r="G135" s="4"/>
      <c r="H135" s="25"/>
      <c r="I135" s="25"/>
      <c r="J135" s="4"/>
      <c r="K135" s="4"/>
      <c r="L135" s="4"/>
      <c r="M135" s="25"/>
      <c r="N135" s="25"/>
      <c r="O135" s="25"/>
      <c r="P135" s="2"/>
      <c r="Q135" s="2"/>
      <c r="R135" s="2"/>
      <c r="S135" s="2"/>
      <c r="T135" s="2"/>
      <c r="U135" s="2"/>
      <c r="V135" s="2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L135"/>
      <c r="AM135"/>
      <c r="AN135"/>
    </row>
    <row r="136" spans="1:40" s="7" customFormat="1" x14ac:dyDescent="0.25">
      <c r="A136"/>
      <c r="B136"/>
      <c r="C136"/>
      <c r="D136"/>
      <c r="E136"/>
      <c r="F136" s="4"/>
      <c r="G136" s="4"/>
      <c r="H136" s="25"/>
      <c r="I136" s="25"/>
      <c r="J136" s="4"/>
      <c r="K136" s="4"/>
      <c r="L136" s="4"/>
      <c r="M136" s="25"/>
      <c r="N136" s="25"/>
      <c r="O136" s="25"/>
      <c r="P136" s="2"/>
      <c r="Q136" s="2"/>
      <c r="R136" s="2"/>
      <c r="S136" s="2"/>
      <c r="T136" s="2"/>
      <c r="U136" s="2"/>
      <c r="V136" s="2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L136"/>
      <c r="AM136"/>
      <c r="AN136"/>
    </row>
    <row r="137" spans="1:40" s="7" customFormat="1" x14ac:dyDescent="0.25">
      <c r="A137"/>
      <c r="B137"/>
      <c r="C137"/>
      <c r="D137"/>
      <c r="E137"/>
      <c r="F137" s="4"/>
      <c r="G137" s="4"/>
      <c r="H137" s="25"/>
      <c r="I137" s="25"/>
      <c r="J137" s="4"/>
      <c r="K137" s="4"/>
      <c r="L137" s="4"/>
      <c r="M137" s="25"/>
      <c r="N137" s="25"/>
      <c r="O137" s="25"/>
      <c r="P137" s="2"/>
      <c r="Q137" s="2"/>
      <c r="R137" s="2"/>
      <c r="S137" s="2"/>
      <c r="T137" s="2"/>
      <c r="U137" s="2"/>
      <c r="V137" s="2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L137"/>
      <c r="AM137"/>
      <c r="AN137"/>
    </row>
    <row r="138" spans="1:40" s="7" customFormat="1" x14ac:dyDescent="0.25">
      <c r="A138"/>
      <c r="B138"/>
      <c r="C138"/>
      <c r="D138"/>
      <c r="E138"/>
      <c r="F138" s="4"/>
      <c r="G138" s="4"/>
      <c r="H138" s="25"/>
      <c r="I138" s="25"/>
      <c r="J138" s="4"/>
      <c r="K138" s="4"/>
      <c r="L138" s="4"/>
      <c r="M138" s="25"/>
      <c r="N138" s="25"/>
      <c r="O138" s="25"/>
      <c r="P138" s="2"/>
      <c r="Q138" s="2"/>
      <c r="R138" s="2"/>
      <c r="S138" s="2"/>
      <c r="T138" s="2"/>
      <c r="U138" s="2"/>
      <c r="V138" s="2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L138"/>
      <c r="AM138"/>
      <c r="AN138"/>
    </row>
    <row r="139" spans="1:40" s="7" customFormat="1" x14ac:dyDescent="0.25">
      <c r="A139"/>
      <c r="B139"/>
      <c r="C139"/>
      <c r="D139"/>
      <c r="E139"/>
      <c r="F139" s="4"/>
      <c r="G139" s="4"/>
      <c r="H139" s="25"/>
      <c r="I139" s="25"/>
      <c r="J139" s="4"/>
      <c r="K139" s="4"/>
      <c r="L139" s="4"/>
      <c r="M139" s="25"/>
      <c r="N139" s="25"/>
      <c r="O139" s="25"/>
      <c r="P139" s="2"/>
      <c r="Q139" s="2"/>
      <c r="R139" s="2"/>
      <c r="S139" s="2"/>
      <c r="T139" s="2"/>
      <c r="U139" s="2"/>
      <c r="V139" s="2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L139"/>
      <c r="AM139"/>
      <c r="AN139"/>
    </row>
    <row r="140" spans="1:40" s="7" customFormat="1" x14ac:dyDescent="0.25">
      <c r="A140"/>
      <c r="B140"/>
      <c r="C140"/>
      <c r="D140"/>
      <c r="E140"/>
      <c r="F140" s="4"/>
      <c r="G140" s="4"/>
      <c r="H140" s="25"/>
      <c r="I140" s="25"/>
      <c r="J140" s="4"/>
      <c r="K140" s="4"/>
      <c r="L140" s="4"/>
      <c r="M140" s="25"/>
      <c r="N140" s="25"/>
      <c r="O140" s="25"/>
      <c r="P140" s="2"/>
      <c r="Q140" s="2"/>
      <c r="R140" s="2"/>
      <c r="S140" s="2"/>
      <c r="T140" s="2"/>
      <c r="U140" s="2"/>
      <c r="V140" s="2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L140"/>
      <c r="AM140"/>
      <c r="AN140"/>
    </row>
    <row r="141" spans="1:40" s="7" customFormat="1" x14ac:dyDescent="0.25">
      <c r="A141"/>
      <c r="B141"/>
      <c r="C141"/>
      <c r="D141"/>
      <c r="E141"/>
      <c r="F141" s="4"/>
      <c r="G141" s="4"/>
      <c r="H141" s="25"/>
      <c r="I141" s="25"/>
      <c r="J141" s="4"/>
      <c r="K141" s="4"/>
      <c r="L141" s="4"/>
      <c r="M141" s="25"/>
      <c r="N141" s="25"/>
      <c r="O141" s="25"/>
      <c r="P141" s="2"/>
      <c r="Q141" s="2"/>
      <c r="R141" s="2"/>
      <c r="S141" s="2"/>
      <c r="T141" s="2"/>
      <c r="U141" s="2"/>
      <c r="V141" s="2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L141"/>
      <c r="AM141"/>
      <c r="AN141"/>
    </row>
    <row r="142" spans="1:40" s="7" customFormat="1" x14ac:dyDescent="0.25">
      <c r="A142"/>
      <c r="B142"/>
      <c r="C142"/>
      <c r="D142"/>
      <c r="E142"/>
      <c r="F142" s="4"/>
      <c r="G142" s="4"/>
      <c r="H142" s="25"/>
      <c r="I142" s="25"/>
      <c r="J142" s="4"/>
      <c r="K142" s="4"/>
      <c r="L142" s="4"/>
      <c r="M142" s="25"/>
      <c r="N142" s="25"/>
      <c r="O142" s="25"/>
      <c r="P142" s="2"/>
      <c r="Q142" s="2"/>
      <c r="R142" s="2"/>
      <c r="S142" s="2"/>
      <c r="T142" s="2"/>
      <c r="U142" s="2"/>
      <c r="V142" s="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L142"/>
      <c r="AM142"/>
      <c r="AN142"/>
    </row>
    <row r="143" spans="1:40" s="7" customFormat="1" x14ac:dyDescent="0.25">
      <c r="A143"/>
      <c r="B143"/>
      <c r="C143"/>
      <c r="D143"/>
      <c r="E143"/>
      <c r="F143" s="4"/>
      <c r="G143" s="4"/>
      <c r="H143" s="25"/>
      <c r="I143" s="25"/>
      <c r="J143" s="4"/>
      <c r="K143" s="4"/>
      <c r="L143" s="4"/>
      <c r="M143" s="25"/>
      <c r="N143" s="25"/>
      <c r="O143" s="25"/>
      <c r="P143" s="2"/>
      <c r="Q143" s="2"/>
      <c r="R143" s="2"/>
      <c r="S143" s="2"/>
      <c r="T143" s="2"/>
      <c r="U143" s="2"/>
      <c r="V143" s="2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L143"/>
      <c r="AM143"/>
      <c r="AN143"/>
    </row>
    <row r="144" spans="1:40" s="7" customFormat="1" x14ac:dyDescent="0.25">
      <c r="A144"/>
      <c r="B144"/>
      <c r="C144"/>
      <c r="D144"/>
      <c r="E144"/>
      <c r="F144" s="4"/>
      <c r="G144" s="4"/>
      <c r="H144" s="25"/>
      <c r="I144" s="25"/>
      <c r="J144" s="4"/>
      <c r="K144" s="4"/>
      <c r="L144" s="4"/>
      <c r="M144" s="25"/>
      <c r="N144" s="25"/>
      <c r="O144" s="25"/>
      <c r="P144" s="2"/>
      <c r="Q144" s="2"/>
      <c r="R144" s="2"/>
      <c r="S144" s="2"/>
      <c r="T144" s="2"/>
      <c r="U144" s="2"/>
      <c r="V144" s="2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L144"/>
      <c r="AM144"/>
      <c r="AN144"/>
    </row>
    <row r="145" spans="1:40" s="7" customFormat="1" x14ac:dyDescent="0.25">
      <c r="A145"/>
      <c r="B145"/>
      <c r="C145"/>
      <c r="D145"/>
      <c r="E145"/>
      <c r="F145" s="4"/>
      <c r="G145" s="4"/>
      <c r="H145" s="25"/>
      <c r="I145" s="25"/>
      <c r="J145" s="4"/>
      <c r="K145" s="4"/>
      <c r="L145" s="4"/>
      <c r="M145" s="25"/>
      <c r="N145" s="25"/>
      <c r="O145" s="25"/>
      <c r="P145" s="2"/>
      <c r="Q145" s="2"/>
      <c r="R145" s="2"/>
      <c r="S145" s="2"/>
      <c r="T145" s="2"/>
      <c r="U145" s="2"/>
      <c r="V145" s="2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L145"/>
      <c r="AM145"/>
      <c r="AN145"/>
    </row>
    <row r="146" spans="1:40" s="7" customFormat="1" x14ac:dyDescent="0.25">
      <c r="A146"/>
      <c r="B146"/>
      <c r="C146"/>
      <c r="D146"/>
      <c r="E146"/>
      <c r="F146" s="4"/>
      <c r="G146" s="4"/>
      <c r="H146" s="25"/>
      <c r="I146" s="25"/>
      <c r="J146" s="4"/>
      <c r="K146" s="4"/>
      <c r="L146" s="4"/>
      <c r="M146" s="25"/>
      <c r="N146" s="25"/>
      <c r="O146" s="25"/>
      <c r="P146" s="2"/>
      <c r="Q146" s="2"/>
      <c r="R146" s="2"/>
      <c r="S146" s="2"/>
      <c r="T146" s="2"/>
      <c r="U146" s="2"/>
      <c r="V146" s="2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L146"/>
      <c r="AM146"/>
      <c r="AN146"/>
    </row>
    <row r="147" spans="1:40" s="7" customFormat="1" x14ac:dyDescent="0.25">
      <c r="A147"/>
      <c r="B147"/>
      <c r="C147"/>
      <c r="D147"/>
      <c r="E147"/>
      <c r="F147" s="4"/>
      <c r="G147" s="4"/>
      <c r="H147" s="25"/>
      <c r="I147" s="25"/>
      <c r="J147" s="4"/>
      <c r="K147" s="4"/>
      <c r="L147" s="4"/>
      <c r="M147" s="25"/>
      <c r="N147" s="25"/>
      <c r="O147" s="25"/>
      <c r="P147" s="2"/>
      <c r="Q147" s="2"/>
      <c r="R147" s="2"/>
      <c r="S147" s="2"/>
      <c r="T147" s="2"/>
      <c r="U147" s="2"/>
      <c r="V147" s="2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L147"/>
      <c r="AM147"/>
      <c r="AN147"/>
    </row>
    <row r="148" spans="1:40" s="7" customFormat="1" x14ac:dyDescent="0.25">
      <c r="A148"/>
      <c r="B148"/>
      <c r="C148"/>
      <c r="D148"/>
      <c r="E148"/>
      <c r="F148" s="4"/>
      <c r="G148" s="4"/>
      <c r="H148" s="25"/>
      <c r="I148" s="25"/>
      <c r="J148" s="4"/>
      <c r="K148" s="4"/>
      <c r="L148" s="4"/>
      <c r="M148" s="25"/>
      <c r="N148" s="25"/>
      <c r="O148" s="25"/>
      <c r="P148" s="2"/>
      <c r="Q148" s="2"/>
      <c r="R148" s="2"/>
      <c r="S148" s="2"/>
      <c r="T148" s="2"/>
      <c r="U148" s="2"/>
      <c r="V148" s="2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L148"/>
      <c r="AM148"/>
      <c r="AN148"/>
    </row>
    <row r="149" spans="1:40" s="7" customFormat="1" x14ac:dyDescent="0.25">
      <c r="A149"/>
      <c r="B149"/>
      <c r="C149"/>
      <c r="D149"/>
      <c r="E149"/>
      <c r="F149" s="4"/>
      <c r="G149" s="4"/>
      <c r="H149" s="25"/>
      <c r="I149" s="25"/>
      <c r="J149" s="4"/>
      <c r="K149" s="4"/>
      <c r="L149" s="4"/>
      <c r="M149" s="25"/>
      <c r="N149" s="25"/>
      <c r="O149" s="25"/>
      <c r="P149" s="2"/>
      <c r="Q149" s="2"/>
      <c r="R149" s="2"/>
      <c r="S149" s="2"/>
      <c r="T149" s="2"/>
      <c r="U149" s="2"/>
      <c r="V149" s="2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L149"/>
      <c r="AM149"/>
      <c r="AN149"/>
    </row>
    <row r="150" spans="1:40" s="7" customFormat="1" x14ac:dyDescent="0.25">
      <c r="A150"/>
      <c r="B150"/>
      <c r="C150"/>
      <c r="D150"/>
      <c r="E150"/>
      <c r="F150" s="4"/>
      <c r="G150" s="4"/>
      <c r="H150" s="25"/>
      <c r="I150" s="25"/>
      <c r="J150" s="4"/>
      <c r="K150" s="4"/>
      <c r="L150" s="4"/>
      <c r="M150" s="25"/>
      <c r="N150" s="25"/>
      <c r="O150" s="25"/>
      <c r="P150" s="2"/>
      <c r="Q150" s="2"/>
      <c r="R150" s="2"/>
      <c r="S150" s="2"/>
      <c r="T150" s="2"/>
      <c r="U150" s="2"/>
      <c r="V150" s="2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L150"/>
      <c r="AM150"/>
      <c r="AN150"/>
    </row>
    <row r="151" spans="1:40" s="7" customFormat="1" x14ac:dyDescent="0.25">
      <c r="A151"/>
      <c r="B151"/>
      <c r="C151"/>
      <c r="D151"/>
      <c r="E151"/>
      <c r="F151" s="4"/>
      <c r="G151" s="4"/>
      <c r="H151" s="25"/>
      <c r="I151" s="25"/>
      <c r="J151" s="4"/>
      <c r="K151" s="4"/>
      <c r="L151" s="4"/>
      <c r="M151" s="25"/>
      <c r="N151" s="25"/>
      <c r="O151" s="25"/>
      <c r="P151" s="2"/>
      <c r="Q151" s="2"/>
      <c r="R151" s="2"/>
      <c r="S151" s="2"/>
      <c r="T151" s="2"/>
      <c r="U151" s="2"/>
      <c r="V151" s="2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L151"/>
      <c r="AM151"/>
      <c r="AN151"/>
    </row>
    <row r="152" spans="1:40" s="7" customFormat="1" x14ac:dyDescent="0.25">
      <c r="A152"/>
      <c r="B152"/>
      <c r="C152"/>
      <c r="D152"/>
      <c r="E152"/>
      <c r="F152" s="4"/>
      <c r="G152" s="4"/>
      <c r="H152" s="25"/>
      <c r="I152" s="25"/>
      <c r="J152" s="4"/>
      <c r="K152" s="4"/>
      <c r="L152" s="4"/>
      <c r="M152" s="25"/>
      <c r="N152" s="25"/>
      <c r="O152" s="25"/>
      <c r="P152" s="2"/>
      <c r="Q152" s="2"/>
      <c r="R152" s="2"/>
      <c r="S152" s="2"/>
      <c r="T152" s="2"/>
      <c r="U152" s="2"/>
      <c r="V152" s="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L152"/>
      <c r="AM152"/>
      <c r="AN152"/>
    </row>
    <row r="153" spans="1:40" s="7" customFormat="1" x14ac:dyDescent="0.25">
      <c r="A153"/>
      <c r="B153"/>
      <c r="C153"/>
      <c r="D153"/>
      <c r="E153"/>
      <c r="F153" s="4"/>
      <c r="G153" s="4"/>
      <c r="H153" s="25"/>
      <c r="I153" s="25"/>
      <c r="J153" s="4"/>
      <c r="K153" s="4"/>
      <c r="L153" s="4"/>
      <c r="M153" s="25"/>
      <c r="N153" s="25"/>
      <c r="O153" s="25"/>
      <c r="P153" s="2"/>
      <c r="Q153" s="2"/>
      <c r="R153" s="2"/>
      <c r="S153" s="2"/>
      <c r="T153" s="2"/>
      <c r="U153" s="2"/>
      <c r="V153" s="2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L153"/>
      <c r="AM153"/>
      <c r="AN153"/>
    </row>
    <row r="154" spans="1:40" s="7" customFormat="1" x14ac:dyDescent="0.25">
      <c r="A154"/>
      <c r="B154"/>
      <c r="C154"/>
      <c r="D154"/>
      <c r="E154"/>
      <c r="F154" s="4"/>
      <c r="G154" s="4"/>
      <c r="H154" s="25"/>
      <c r="I154" s="25"/>
      <c r="J154" s="4"/>
      <c r="K154" s="4"/>
      <c r="L154" s="4"/>
      <c r="M154" s="25"/>
      <c r="N154" s="25"/>
      <c r="O154" s="25"/>
      <c r="P154" s="2"/>
      <c r="Q154" s="2"/>
      <c r="R154" s="2"/>
      <c r="S154" s="2"/>
      <c r="T154" s="2"/>
      <c r="U154" s="2"/>
      <c r="V154" s="2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L154"/>
      <c r="AM154"/>
      <c r="AN154"/>
    </row>
    <row r="155" spans="1:40" s="7" customFormat="1" x14ac:dyDescent="0.25">
      <c r="A155"/>
      <c r="B155"/>
      <c r="C155"/>
      <c r="D155"/>
      <c r="E155"/>
      <c r="F155" s="4"/>
      <c r="G155" s="4"/>
      <c r="H155" s="25"/>
      <c r="I155" s="25"/>
      <c r="J155" s="4"/>
      <c r="K155" s="4"/>
      <c r="L155" s="4"/>
      <c r="M155" s="25"/>
      <c r="N155" s="25"/>
      <c r="O155" s="25"/>
      <c r="P155" s="2"/>
      <c r="Q155" s="2"/>
      <c r="R155" s="2"/>
      <c r="S155" s="2"/>
      <c r="T155" s="2"/>
      <c r="U155" s="2"/>
      <c r="V155" s="2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L155"/>
      <c r="AM155"/>
      <c r="AN155"/>
    </row>
    <row r="156" spans="1:40" s="7" customFormat="1" x14ac:dyDescent="0.25">
      <c r="A156"/>
      <c r="B156"/>
      <c r="C156"/>
      <c r="D156"/>
      <c r="E156"/>
      <c r="F156" s="4"/>
      <c r="G156" s="4"/>
      <c r="H156" s="25"/>
      <c r="I156" s="25"/>
      <c r="J156" s="4"/>
      <c r="K156" s="4"/>
      <c r="L156" s="4"/>
      <c r="M156" s="25"/>
      <c r="N156" s="25"/>
      <c r="O156" s="25"/>
      <c r="P156" s="2"/>
      <c r="Q156" s="2"/>
      <c r="R156" s="2"/>
      <c r="S156" s="2"/>
      <c r="T156" s="2"/>
      <c r="U156" s="2"/>
      <c r="V156" s="2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L156"/>
      <c r="AM156"/>
      <c r="AN156"/>
    </row>
    <row r="157" spans="1:40" s="7" customFormat="1" x14ac:dyDescent="0.25">
      <c r="A157"/>
      <c r="B157"/>
      <c r="C157"/>
      <c r="D157"/>
      <c r="E157"/>
      <c r="F157" s="4"/>
      <c r="G157" s="4"/>
      <c r="H157" s="25"/>
      <c r="I157" s="25"/>
      <c r="J157" s="4"/>
      <c r="K157" s="4"/>
      <c r="L157" s="4"/>
      <c r="M157" s="25"/>
      <c r="N157" s="25"/>
      <c r="O157" s="25"/>
      <c r="P157" s="2"/>
      <c r="Q157" s="2"/>
      <c r="R157" s="2"/>
      <c r="S157" s="2"/>
      <c r="T157" s="2"/>
      <c r="U157" s="2"/>
      <c r="V157" s="2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L157"/>
      <c r="AM157"/>
      <c r="AN157"/>
    </row>
    <row r="158" spans="1:40" s="7" customFormat="1" x14ac:dyDescent="0.25">
      <c r="A158"/>
      <c r="B158"/>
      <c r="C158"/>
      <c r="D158"/>
      <c r="E158"/>
      <c r="F158" s="4"/>
      <c r="G158" s="4"/>
      <c r="H158" s="25"/>
      <c r="I158" s="25"/>
      <c r="J158" s="4"/>
      <c r="K158" s="4"/>
      <c r="L158" s="4"/>
      <c r="M158" s="25"/>
      <c r="N158" s="25"/>
      <c r="O158" s="25"/>
      <c r="P158" s="2"/>
      <c r="Q158" s="2"/>
      <c r="R158" s="2"/>
      <c r="S158" s="2"/>
      <c r="T158" s="2"/>
      <c r="U158" s="2"/>
      <c r="V158" s="2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L158"/>
      <c r="AM158"/>
      <c r="AN158"/>
    </row>
    <row r="159" spans="1:40" s="7" customFormat="1" x14ac:dyDescent="0.25">
      <c r="A159"/>
      <c r="B159"/>
      <c r="C159"/>
      <c r="D159"/>
      <c r="E159"/>
      <c r="F159" s="4"/>
      <c r="G159" s="4"/>
      <c r="H159" s="25"/>
      <c r="I159" s="25"/>
      <c r="J159" s="4"/>
      <c r="K159" s="4"/>
      <c r="L159" s="4"/>
      <c r="M159" s="25"/>
      <c r="N159" s="25"/>
      <c r="O159" s="25"/>
      <c r="P159" s="2"/>
      <c r="Q159" s="2"/>
      <c r="R159" s="2"/>
      <c r="S159" s="2"/>
      <c r="T159" s="2"/>
      <c r="U159" s="2"/>
      <c r="V159" s="2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L159"/>
      <c r="AM159"/>
      <c r="AN159"/>
    </row>
    <row r="160" spans="1:40" s="7" customFormat="1" x14ac:dyDescent="0.25">
      <c r="A160"/>
      <c r="B160"/>
      <c r="C160"/>
      <c r="D160"/>
      <c r="E160"/>
      <c r="F160" s="4"/>
      <c r="G160" s="4"/>
      <c r="H160" s="25"/>
      <c r="I160" s="25"/>
      <c r="J160" s="4"/>
      <c r="K160" s="4"/>
      <c r="L160" s="4"/>
      <c r="M160" s="25"/>
      <c r="N160" s="25"/>
      <c r="O160" s="25"/>
      <c r="P160" s="2"/>
      <c r="Q160" s="2"/>
      <c r="R160" s="2"/>
      <c r="S160" s="2"/>
      <c r="T160" s="2"/>
      <c r="U160" s="2"/>
      <c r="V160" s="2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L160"/>
      <c r="AM160"/>
      <c r="AN160"/>
    </row>
    <row r="161" spans="1:40" s="7" customFormat="1" x14ac:dyDescent="0.25">
      <c r="A161"/>
      <c r="B161"/>
      <c r="C161"/>
      <c r="D161"/>
      <c r="E161"/>
      <c r="F161" s="4"/>
      <c r="G161" s="4"/>
      <c r="H161" s="25"/>
      <c r="I161" s="25"/>
      <c r="J161" s="4"/>
      <c r="K161" s="4"/>
      <c r="L161" s="4"/>
      <c r="M161" s="25"/>
      <c r="N161" s="25"/>
      <c r="O161" s="25"/>
      <c r="P161" s="2"/>
      <c r="Q161" s="2"/>
      <c r="R161" s="2"/>
      <c r="S161" s="2"/>
      <c r="T161" s="2"/>
      <c r="U161" s="2"/>
      <c r="V161" s="2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L161"/>
      <c r="AM161"/>
      <c r="AN161"/>
    </row>
    <row r="162" spans="1:40" s="7" customFormat="1" x14ac:dyDescent="0.25">
      <c r="A162"/>
      <c r="B162"/>
      <c r="C162"/>
      <c r="D162"/>
      <c r="E162"/>
      <c r="F162" s="4"/>
      <c r="G162" s="4"/>
      <c r="H162" s="25"/>
      <c r="I162" s="25"/>
      <c r="J162" s="4"/>
      <c r="K162" s="4"/>
      <c r="L162" s="4"/>
      <c r="M162" s="25"/>
      <c r="N162" s="25"/>
      <c r="O162" s="25"/>
      <c r="P162" s="2"/>
      <c r="Q162" s="2"/>
      <c r="R162" s="2"/>
      <c r="S162" s="2"/>
      <c r="T162" s="2"/>
      <c r="U162" s="2"/>
      <c r="V162" s="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L162"/>
      <c r="AM162"/>
      <c r="AN162"/>
    </row>
    <row r="163" spans="1:40" s="7" customFormat="1" x14ac:dyDescent="0.25">
      <c r="A163"/>
      <c r="B163"/>
      <c r="C163"/>
      <c r="D163"/>
      <c r="E163"/>
      <c r="F163" s="4"/>
      <c r="G163" s="4"/>
      <c r="H163" s="25"/>
      <c r="I163" s="25"/>
      <c r="J163" s="4"/>
      <c r="K163" s="4"/>
      <c r="L163" s="4"/>
      <c r="M163" s="25"/>
      <c r="N163" s="25"/>
      <c r="O163" s="25"/>
      <c r="P163" s="2"/>
      <c r="Q163" s="2"/>
      <c r="R163" s="2"/>
      <c r="S163" s="2"/>
      <c r="T163" s="2"/>
      <c r="U163" s="2"/>
      <c r="V163" s="2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L163"/>
      <c r="AM163"/>
      <c r="AN163"/>
    </row>
    <row r="164" spans="1:40" s="7" customFormat="1" x14ac:dyDescent="0.25">
      <c r="A164"/>
      <c r="B164"/>
      <c r="C164"/>
      <c r="D164"/>
      <c r="E164"/>
      <c r="F164" s="4"/>
      <c r="G164" s="4"/>
      <c r="H164" s="25"/>
      <c r="I164" s="25"/>
      <c r="J164" s="4"/>
      <c r="K164" s="4"/>
      <c r="L164" s="4"/>
      <c r="M164" s="25"/>
      <c r="N164" s="25"/>
      <c r="O164" s="25"/>
      <c r="P164" s="2"/>
      <c r="Q164" s="2"/>
      <c r="R164" s="2"/>
      <c r="S164" s="2"/>
      <c r="T164" s="2"/>
      <c r="U164" s="2"/>
      <c r="V164" s="2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L164"/>
      <c r="AM164"/>
      <c r="AN164"/>
    </row>
    <row r="165" spans="1:40" s="7" customFormat="1" x14ac:dyDescent="0.25">
      <c r="A165"/>
      <c r="B165"/>
      <c r="C165"/>
      <c r="D165"/>
      <c r="E165"/>
      <c r="F165" s="4"/>
      <c r="G165" s="4"/>
      <c r="H165" s="25"/>
      <c r="I165" s="25"/>
      <c r="J165" s="4"/>
      <c r="K165" s="4"/>
      <c r="L165" s="4"/>
      <c r="M165" s="25"/>
      <c r="N165" s="25"/>
      <c r="O165" s="25"/>
      <c r="P165" s="2"/>
      <c r="Q165" s="2"/>
      <c r="R165" s="2"/>
      <c r="S165" s="2"/>
      <c r="T165" s="2"/>
      <c r="U165" s="2"/>
      <c r="V165" s="2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L165"/>
      <c r="AM165"/>
      <c r="AN165"/>
    </row>
    <row r="166" spans="1:40" s="7" customFormat="1" x14ac:dyDescent="0.25">
      <c r="A166"/>
      <c r="B166"/>
      <c r="C166"/>
      <c r="D166"/>
      <c r="E166"/>
      <c r="F166" s="4"/>
      <c r="G166" s="4"/>
      <c r="H166" s="25"/>
      <c r="I166" s="25"/>
      <c r="J166" s="4"/>
      <c r="K166" s="4"/>
      <c r="L166" s="4"/>
      <c r="M166" s="25"/>
      <c r="N166" s="25"/>
      <c r="O166" s="25"/>
      <c r="P166" s="2"/>
      <c r="Q166" s="2"/>
      <c r="R166" s="2"/>
      <c r="S166" s="2"/>
      <c r="T166" s="2"/>
      <c r="U166" s="2"/>
      <c r="V166" s="2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L166"/>
      <c r="AM166"/>
      <c r="AN166"/>
    </row>
    <row r="167" spans="1:40" s="7" customFormat="1" x14ac:dyDescent="0.25">
      <c r="A167"/>
      <c r="B167"/>
      <c r="C167"/>
      <c r="D167"/>
      <c r="E167"/>
      <c r="F167" s="4"/>
      <c r="G167" s="4"/>
      <c r="H167" s="25"/>
      <c r="I167" s="25"/>
      <c r="J167" s="4"/>
      <c r="K167" s="4"/>
      <c r="L167" s="4"/>
      <c r="M167" s="25"/>
      <c r="N167" s="25"/>
      <c r="O167" s="25"/>
      <c r="P167" s="2"/>
      <c r="Q167" s="2"/>
      <c r="R167" s="2"/>
      <c r="S167" s="2"/>
      <c r="T167" s="2"/>
      <c r="U167" s="2"/>
      <c r="V167" s="2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L167"/>
      <c r="AM167"/>
      <c r="AN167"/>
    </row>
    <row r="168" spans="1:40" s="7" customFormat="1" x14ac:dyDescent="0.25">
      <c r="A168"/>
      <c r="B168"/>
      <c r="C168"/>
      <c r="D168"/>
      <c r="E168"/>
      <c r="F168" s="4"/>
      <c r="G168" s="4"/>
      <c r="H168" s="25"/>
      <c r="I168" s="25"/>
      <c r="J168" s="4"/>
      <c r="K168" s="4"/>
      <c r="L168" s="4"/>
      <c r="M168" s="25"/>
      <c r="N168" s="25"/>
      <c r="O168" s="25"/>
      <c r="P168" s="2"/>
      <c r="Q168" s="2"/>
      <c r="R168" s="2"/>
      <c r="S168" s="2"/>
      <c r="T168" s="2"/>
      <c r="U168" s="2"/>
      <c r="V168" s="2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L168"/>
      <c r="AM168"/>
      <c r="AN168"/>
    </row>
    <row r="169" spans="1:40" s="7" customFormat="1" x14ac:dyDescent="0.25">
      <c r="A169"/>
      <c r="B169"/>
      <c r="C169"/>
      <c r="D169"/>
      <c r="E169"/>
      <c r="F169" s="4"/>
      <c r="G169" s="4"/>
      <c r="H169" s="25"/>
      <c r="I169" s="25"/>
      <c r="J169" s="4"/>
      <c r="K169" s="4"/>
      <c r="L169" s="4"/>
      <c r="M169" s="25"/>
      <c r="N169" s="25"/>
      <c r="O169" s="25"/>
      <c r="P169" s="2"/>
      <c r="Q169" s="2"/>
      <c r="R169" s="2"/>
      <c r="S169" s="2"/>
      <c r="T169" s="2"/>
      <c r="U169" s="2"/>
      <c r="V169" s="2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L169"/>
      <c r="AM169"/>
      <c r="AN169"/>
    </row>
    <row r="170" spans="1:40" s="7" customFormat="1" x14ac:dyDescent="0.25">
      <c r="A170"/>
      <c r="B170"/>
      <c r="C170"/>
      <c r="D170"/>
      <c r="E170"/>
      <c r="F170" s="4"/>
      <c r="G170" s="4"/>
      <c r="H170" s="25"/>
      <c r="I170" s="25"/>
      <c r="J170" s="4"/>
      <c r="K170" s="4"/>
      <c r="L170" s="4"/>
      <c r="M170" s="25"/>
      <c r="N170" s="25"/>
      <c r="O170" s="25"/>
      <c r="P170" s="2"/>
      <c r="Q170" s="2"/>
      <c r="R170" s="2"/>
      <c r="S170" s="2"/>
      <c r="T170" s="2"/>
      <c r="U170" s="2"/>
      <c r="V170" s="2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L170"/>
      <c r="AM170"/>
      <c r="AN170"/>
    </row>
    <row r="171" spans="1:40" s="7" customFormat="1" x14ac:dyDescent="0.25">
      <c r="A171"/>
      <c r="B171"/>
      <c r="C171"/>
      <c r="D171"/>
      <c r="E171"/>
      <c r="F171" s="4"/>
      <c r="G171" s="4"/>
      <c r="H171" s="25"/>
      <c r="I171" s="25"/>
      <c r="J171" s="4"/>
      <c r="K171" s="4"/>
      <c r="L171" s="4"/>
      <c r="M171" s="25"/>
      <c r="N171" s="25"/>
      <c r="O171" s="25"/>
      <c r="P171" s="2"/>
      <c r="Q171" s="2"/>
      <c r="R171" s="2"/>
      <c r="S171" s="2"/>
      <c r="T171" s="2"/>
      <c r="U171" s="2"/>
      <c r="V171" s="2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L171"/>
      <c r="AM171"/>
      <c r="AN171"/>
    </row>
    <row r="172" spans="1:40" s="7" customFormat="1" x14ac:dyDescent="0.25">
      <c r="A172"/>
      <c r="B172"/>
      <c r="C172"/>
      <c r="D172"/>
      <c r="E172"/>
      <c r="F172" s="4"/>
      <c r="G172" s="4"/>
      <c r="H172" s="25"/>
      <c r="I172" s="25"/>
      <c r="J172" s="4"/>
      <c r="K172" s="4"/>
      <c r="L172" s="4"/>
      <c r="M172" s="25"/>
      <c r="N172" s="25"/>
      <c r="O172" s="25"/>
      <c r="P172" s="2"/>
      <c r="Q172" s="2"/>
      <c r="R172" s="2"/>
      <c r="S172" s="2"/>
      <c r="T172" s="2"/>
      <c r="U172" s="2"/>
      <c r="V172" s="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L172"/>
      <c r="AM172"/>
      <c r="AN172"/>
    </row>
    <row r="173" spans="1:40" s="7" customFormat="1" x14ac:dyDescent="0.25">
      <c r="A173"/>
      <c r="B173"/>
      <c r="C173"/>
      <c r="D173"/>
      <c r="E173"/>
      <c r="F173" s="4"/>
      <c r="G173" s="4"/>
      <c r="H173" s="25"/>
      <c r="I173" s="25"/>
      <c r="J173" s="4"/>
      <c r="K173" s="4"/>
      <c r="L173" s="4"/>
      <c r="M173" s="25"/>
      <c r="N173" s="25"/>
      <c r="O173" s="25"/>
      <c r="P173" s="2"/>
      <c r="Q173" s="2"/>
      <c r="R173" s="2"/>
      <c r="S173" s="2"/>
      <c r="T173" s="2"/>
      <c r="U173" s="2"/>
      <c r="V173" s="2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L173"/>
      <c r="AM173"/>
      <c r="AN173"/>
    </row>
    <row r="174" spans="1:40" s="7" customFormat="1" x14ac:dyDescent="0.25">
      <c r="A174"/>
      <c r="B174"/>
      <c r="C174"/>
      <c r="D174"/>
      <c r="E174"/>
      <c r="F174" s="4"/>
      <c r="G174" s="4"/>
      <c r="H174" s="25"/>
      <c r="I174" s="25"/>
      <c r="J174" s="4"/>
      <c r="K174" s="4"/>
      <c r="L174" s="4"/>
      <c r="M174" s="25"/>
      <c r="N174" s="25"/>
      <c r="O174" s="25"/>
      <c r="P174" s="2"/>
      <c r="Q174" s="2"/>
      <c r="R174" s="2"/>
      <c r="S174" s="2"/>
      <c r="T174" s="2"/>
      <c r="U174" s="2"/>
      <c r="V174" s="2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L174"/>
      <c r="AM174"/>
      <c r="AN174"/>
    </row>
    <row r="175" spans="1:40" s="7" customFormat="1" x14ac:dyDescent="0.25">
      <c r="A175"/>
      <c r="B175"/>
      <c r="C175"/>
      <c r="D175"/>
      <c r="E175"/>
      <c r="F175" s="4"/>
      <c r="G175" s="4"/>
      <c r="H175" s="25"/>
      <c r="I175" s="25"/>
      <c r="J175" s="4"/>
      <c r="K175" s="4"/>
      <c r="L175" s="4"/>
      <c r="M175" s="25"/>
      <c r="N175" s="25"/>
      <c r="O175" s="25"/>
      <c r="P175" s="2"/>
      <c r="Q175" s="2"/>
      <c r="R175" s="2"/>
      <c r="S175" s="2"/>
      <c r="T175" s="2"/>
      <c r="U175" s="2"/>
      <c r="V175" s="2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L175"/>
      <c r="AM175"/>
      <c r="AN175"/>
    </row>
    <row r="176" spans="1:40" s="7" customFormat="1" x14ac:dyDescent="0.25">
      <c r="A176"/>
      <c r="B176"/>
      <c r="C176"/>
      <c r="D176"/>
      <c r="E176"/>
      <c r="F176" s="4"/>
      <c r="G176" s="4"/>
      <c r="H176" s="25"/>
      <c r="I176" s="25"/>
      <c r="J176" s="4"/>
      <c r="K176" s="4"/>
      <c r="L176" s="4"/>
      <c r="M176" s="25"/>
      <c r="N176" s="25"/>
      <c r="O176" s="25"/>
      <c r="P176" s="2"/>
      <c r="Q176" s="2"/>
      <c r="R176" s="2"/>
      <c r="S176" s="2"/>
      <c r="T176" s="2"/>
      <c r="U176" s="2"/>
      <c r="V176" s="2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L176"/>
      <c r="AM176"/>
      <c r="AN176"/>
    </row>
    <row r="177" spans="1:40" s="7" customFormat="1" x14ac:dyDescent="0.25">
      <c r="A177"/>
      <c r="B177"/>
      <c r="C177"/>
      <c r="D177"/>
      <c r="E177"/>
      <c r="F177" s="4"/>
      <c r="G177" s="4"/>
      <c r="H177" s="25"/>
      <c r="I177" s="25"/>
      <c r="J177" s="4"/>
      <c r="K177" s="4"/>
      <c r="L177" s="4"/>
      <c r="M177" s="25"/>
      <c r="N177" s="25"/>
      <c r="O177" s="25"/>
      <c r="P177" s="2"/>
      <c r="Q177" s="2"/>
      <c r="R177" s="2"/>
      <c r="S177" s="2"/>
      <c r="T177" s="2"/>
      <c r="U177" s="2"/>
      <c r="V177" s="2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L177"/>
      <c r="AM177"/>
      <c r="AN177"/>
    </row>
    <row r="178" spans="1:40" s="7" customFormat="1" x14ac:dyDescent="0.25">
      <c r="A178"/>
      <c r="B178"/>
      <c r="C178"/>
      <c r="D178"/>
      <c r="E178"/>
      <c r="F178" s="4"/>
      <c r="G178" s="4"/>
      <c r="H178" s="25"/>
      <c r="I178" s="25"/>
      <c r="J178" s="4"/>
      <c r="K178" s="4"/>
      <c r="L178" s="4"/>
      <c r="M178" s="25"/>
      <c r="N178" s="25"/>
      <c r="O178" s="25"/>
      <c r="P178" s="2"/>
      <c r="Q178" s="2"/>
      <c r="R178" s="2"/>
      <c r="S178" s="2"/>
      <c r="T178" s="2"/>
      <c r="U178" s="2"/>
      <c r="V178" s="2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L178"/>
      <c r="AM178"/>
      <c r="AN178"/>
    </row>
    <row r="179" spans="1:40" s="7" customFormat="1" x14ac:dyDescent="0.25">
      <c r="A179"/>
      <c r="B179"/>
      <c r="C179"/>
      <c r="D179"/>
      <c r="E179"/>
      <c r="F179" s="4"/>
      <c r="G179" s="4"/>
      <c r="H179" s="25"/>
      <c r="I179" s="25"/>
      <c r="J179" s="4"/>
      <c r="K179" s="4"/>
      <c r="L179" s="4"/>
      <c r="M179" s="25"/>
      <c r="N179" s="25"/>
      <c r="O179" s="25"/>
      <c r="P179" s="2"/>
      <c r="Q179" s="2"/>
      <c r="R179" s="2"/>
      <c r="S179" s="2"/>
      <c r="T179" s="2"/>
      <c r="U179" s="2"/>
      <c r="V179" s="2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L179"/>
      <c r="AM179"/>
      <c r="AN179"/>
    </row>
    <row r="180" spans="1:40" s="7" customFormat="1" x14ac:dyDescent="0.25">
      <c r="A180"/>
      <c r="B180"/>
      <c r="C180"/>
      <c r="D180"/>
      <c r="E180"/>
      <c r="F180" s="4"/>
      <c r="G180" s="4"/>
      <c r="H180" s="25"/>
      <c r="I180" s="25"/>
      <c r="J180" s="4"/>
      <c r="K180" s="4"/>
      <c r="L180" s="4"/>
      <c r="M180" s="25"/>
      <c r="N180" s="25"/>
      <c r="O180" s="25"/>
      <c r="P180" s="2"/>
      <c r="Q180" s="2"/>
      <c r="R180" s="2"/>
      <c r="S180" s="2"/>
      <c r="T180" s="2"/>
      <c r="U180" s="2"/>
      <c r="V180" s="2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L180"/>
      <c r="AM180"/>
      <c r="AN180"/>
    </row>
    <row r="181" spans="1:40" s="7" customFormat="1" x14ac:dyDescent="0.25">
      <c r="A181"/>
      <c r="B181"/>
      <c r="C181"/>
      <c r="D181"/>
      <c r="E181"/>
      <c r="F181" s="4"/>
      <c r="G181" s="4"/>
      <c r="H181" s="25"/>
      <c r="I181" s="25"/>
      <c r="J181" s="4"/>
      <c r="K181" s="4"/>
      <c r="L181" s="4"/>
      <c r="M181" s="25"/>
      <c r="N181" s="25"/>
      <c r="O181" s="25"/>
      <c r="P181" s="2"/>
      <c r="Q181" s="2"/>
      <c r="R181" s="2"/>
      <c r="S181" s="2"/>
      <c r="T181" s="2"/>
      <c r="U181" s="2"/>
      <c r="V181" s="2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L181"/>
      <c r="AM181"/>
      <c r="AN181"/>
    </row>
    <row r="182" spans="1:40" s="7" customFormat="1" x14ac:dyDescent="0.25">
      <c r="A182"/>
      <c r="B182"/>
      <c r="C182"/>
      <c r="D182"/>
      <c r="E182"/>
      <c r="F182" s="4"/>
      <c r="G182" s="4"/>
      <c r="H182" s="25"/>
      <c r="I182" s="25"/>
      <c r="J182" s="4"/>
      <c r="K182" s="4"/>
      <c r="L182" s="4"/>
      <c r="M182" s="25"/>
      <c r="N182" s="25"/>
      <c r="O182" s="25"/>
      <c r="P182" s="2"/>
      <c r="Q182" s="2"/>
      <c r="R182" s="2"/>
      <c r="S182" s="2"/>
      <c r="T182" s="2"/>
      <c r="U182" s="2"/>
      <c r="V182" s="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L182"/>
      <c r="AM182"/>
      <c r="AN182"/>
    </row>
    <row r="183" spans="1:40" s="7" customFormat="1" x14ac:dyDescent="0.25">
      <c r="A183"/>
      <c r="B183"/>
      <c r="C183"/>
      <c r="D183"/>
      <c r="E183"/>
      <c r="F183" s="4"/>
      <c r="G183" s="4"/>
      <c r="H183" s="25"/>
      <c r="I183" s="25"/>
      <c r="J183" s="4"/>
      <c r="K183" s="4"/>
      <c r="L183" s="4"/>
      <c r="M183" s="25"/>
      <c r="N183" s="25"/>
      <c r="O183" s="25"/>
      <c r="P183" s="2"/>
      <c r="Q183" s="2"/>
      <c r="R183" s="2"/>
      <c r="S183" s="2"/>
      <c r="T183" s="2"/>
      <c r="U183" s="2"/>
      <c r="V183" s="2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L183"/>
      <c r="AM183"/>
      <c r="AN183"/>
    </row>
    <row r="184" spans="1:40" s="7" customFormat="1" x14ac:dyDescent="0.25">
      <c r="A184"/>
      <c r="B184"/>
      <c r="C184"/>
      <c r="D184"/>
      <c r="E184"/>
      <c r="F184" s="4"/>
      <c r="G184" s="4"/>
      <c r="H184" s="25"/>
      <c r="I184" s="25"/>
      <c r="J184" s="4"/>
      <c r="K184" s="4"/>
      <c r="L184" s="4"/>
      <c r="M184" s="25"/>
      <c r="N184" s="25"/>
      <c r="O184" s="25"/>
      <c r="P184" s="2"/>
      <c r="Q184" s="2"/>
      <c r="R184" s="2"/>
      <c r="S184" s="2"/>
      <c r="T184" s="2"/>
      <c r="U184" s="2"/>
      <c r="V184" s="2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L184"/>
      <c r="AM184"/>
      <c r="AN184"/>
    </row>
    <row r="185" spans="1:40" s="7" customFormat="1" x14ac:dyDescent="0.25">
      <c r="A185"/>
      <c r="B185"/>
      <c r="C185"/>
      <c r="D185"/>
      <c r="E185"/>
      <c r="F185" s="4"/>
      <c r="G185" s="4"/>
      <c r="H185" s="25"/>
      <c r="I185" s="25"/>
      <c r="J185" s="4"/>
      <c r="K185" s="4"/>
      <c r="L185" s="4"/>
      <c r="M185" s="25"/>
      <c r="N185" s="25"/>
      <c r="O185" s="25"/>
      <c r="P185" s="2"/>
      <c r="Q185" s="2"/>
      <c r="R185" s="2"/>
      <c r="S185" s="2"/>
      <c r="T185" s="2"/>
      <c r="U185" s="2"/>
      <c r="V185" s="2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L185"/>
      <c r="AM185"/>
      <c r="AN185"/>
    </row>
    <row r="186" spans="1:40" s="7" customFormat="1" x14ac:dyDescent="0.25">
      <c r="A186"/>
      <c r="B186"/>
      <c r="C186"/>
      <c r="D186"/>
      <c r="E186"/>
      <c r="F186" s="4"/>
      <c r="G186" s="4"/>
      <c r="H186" s="25"/>
      <c r="I186" s="25"/>
      <c r="J186" s="4"/>
      <c r="K186" s="4"/>
      <c r="L186" s="4"/>
      <c r="M186" s="25"/>
      <c r="N186" s="25"/>
      <c r="O186" s="25"/>
      <c r="P186" s="2"/>
      <c r="Q186" s="2"/>
      <c r="R186" s="2"/>
      <c r="S186" s="2"/>
      <c r="T186" s="2"/>
      <c r="U186" s="2"/>
      <c r="V186" s="2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L186"/>
      <c r="AM186"/>
      <c r="AN186"/>
    </row>
    <row r="187" spans="1:40" s="7" customFormat="1" x14ac:dyDescent="0.25">
      <c r="A187"/>
      <c r="B187"/>
      <c r="C187"/>
      <c r="D187"/>
      <c r="E187"/>
      <c r="F187" s="4"/>
      <c r="G187" s="4"/>
      <c r="H187" s="25"/>
      <c r="I187" s="25"/>
      <c r="J187" s="4"/>
      <c r="K187" s="4"/>
      <c r="L187" s="4"/>
      <c r="M187" s="25"/>
      <c r="N187" s="25"/>
      <c r="O187" s="25"/>
      <c r="P187" s="2"/>
      <c r="Q187" s="2"/>
      <c r="R187" s="2"/>
      <c r="S187" s="2"/>
      <c r="T187" s="2"/>
      <c r="U187" s="2"/>
      <c r="V187" s="2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L187"/>
      <c r="AM187"/>
      <c r="AN187"/>
    </row>
    <row r="188" spans="1:40" s="7" customFormat="1" x14ac:dyDescent="0.25">
      <c r="A188"/>
      <c r="B188"/>
      <c r="C188"/>
      <c r="D188"/>
      <c r="E188"/>
      <c r="F188" s="4"/>
      <c r="G188" s="4"/>
      <c r="H188" s="25"/>
      <c r="I188" s="25"/>
      <c r="J188" s="4"/>
      <c r="K188" s="4"/>
      <c r="L188" s="4"/>
      <c r="M188" s="25"/>
      <c r="N188" s="25"/>
      <c r="O188" s="25"/>
      <c r="P188" s="2"/>
      <c r="Q188" s="2"/>
      <c r="R188" s="2"/>
      <c r="S188" s="2"/>
      <c r="T188" s="2"/>
      <c r="U188" s="2"/>
      <c r="V188" s="2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L188"/>
      <c r="AM188"/>
      <c r="AN188"/>
    </row>
    <row r="189" spans="1:40" s="7" customFormat="1" x14ac:dyDescent="0.25">
      <c r="A189"/>
      <c r="B189"/>
      <c r="C189"/>
      <c r="D189"/>
      <c r="E189"/>
      <c r="F189" s="4"/>
      <c r="G189" s="4"/>
      <c r="H189" s="25"/>
      <c r="I189" s="25"/>
      <c r="J189" s="4"/>
      <c r="K189" s="4"/>
      <c r="L189" s="4"/>
      <c r="M189" s="25"/>
      <c r="N189" s="25"/>
      <c r="O189" s="25"/>
      <c r="P189" s="2"/>
      <c r="Q189" s="2"/>
      <c r="R189" s="2"/>
      <c r="S189" s="2"/>
      <c r="T189" s="2"/>
      <c r="U189" s="2"/>
      <c r="V189" s="2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L189"/>
      <c r="AM189"/>
      <c r="AN189"/>
    </row>
    <row r="190" spans="1:40" s="7" customFormat="1" x14ac:dyDescent="0.25">
      <c r="A190"/>
      <c r="B190"/>
      <c r="C190"/>
      <c r="D190"/>
      <c r="E190"/>
      <c r="F190" s="4"/>
      <c r="G190" s="4"/>
      <c r="H190" s="25"/>
      <c r="I190" s="25"/>
      <c r="J190" s="4"/>
      <c r="K190" s="4"/>
      <c r="L190" s="4"/>
      <c r="M190" s="25"/>
      <c r="N190" s="25"/>
      <c r="O190" s="25"/>
      <c r="P190" s="2"/>
      <c r="Q190" s="2"/>
      <c r="R190" s="2"/>
      <c r="S190" s="2"/>
      <c r="T190" s="2"/>
      <c r="U190" s="2"/>
      <c r="V190" s="2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L190"/>
      <c r="AM190"/>
      <c r="AN190"/>
    </row>
    <row r="191" spans="1:40" s="7" customFormat="1" x14ac:dyDescent="0.25">
      <c r="A191"/>
      <c r="B191"/>
      <c r="C191"/>
      <c r="D191"/>
      <c r="E191"/>
      <c r="F191" s="4"/>
      <c r="G191" s="4"/>
      <c r="H191" s="25"/>
      <c r="I191" s="25"/>
      <c r="J191" s="4"/>
      <c r="K191" s="4"/>
      <c r="L191" s="4"/>
      <c r="M191" s="25"/>
      <c r="N191" s="25"/>
      <c r="O191" s="25"/>
      <c r="P191" s="2"/>
      <c r="Q191" s="2"/>
      <c r="R191" s="2"/>
      <c r="S191" s="2"/>
      <c r="T191" s="2"/>
      <c r="U191" s="2"/>
      <c r="V191" s="2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L191"/>
      <c r="AM191"/>
      <c r="AN191"/>
    </row>
    <row r="192" spans="1:40" s="7" customFormat="1" x14ac:dyDescent="0.25">
      <c r="A192"/>
      <c r="B192"/>
      <c r="C192"/>
      <c r="D192"/>
      <c r="E192"/>
      <c r="F192" s="4"/>
      <c r="G192" s="4"/>
      <c r="H192" s="25"/>
      <c r="I192" s="25"/>
      <c r="J192" s="4"/>
      <c r="K192" s="4"/>
      <c r="L192" s="4"/>
      <c r="M192" s="25"/>
      <c r="N192" s="25"/>
      <c r="O192" s="25"/>
      <c r="P192" s="2"/>
      <c r="Q192" s="2"/>
      <c r="R192" s="2"/>
      <c r="S192" s="2"/>
      <c r="T192" s="2"/>
      <c r="U192" s="2"/>
      <c r="V192" s="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L192"/>
      <c r="AM192"/>
      <c r="AN192"/>
    </row>
    <row r="193" spans="1:40" s="7" customFormat="1" x14ac:dyDescent="0.25">
      <c r="A193"/>
      <c r="B193"/>
      <c r="C193"/>
      <c r="D193"/>
      <c r="E193"/>
      <c r="F193" s="4"/>
      <c r="G193" s="4"/>
      <c r="H193" s="25"/>
      <c r="I193" s="25"/>
      <c r="J193" s="4"/>
      <c r="K193" s="4"/>
      <c r="L193" s="4"/>
      <c r="M193" s="25"/>
      <c r="N193" s="25"/>
      <c r="O193" s="25"/>
      <c r="P193" s="2"/>
      <c r="Q193" s="2"/>
      <c r="R193" s="2"/>
      <c r="S193" s="2"/>
      <c r="T193" s="2"/>
      <c r="U193" s="2"/>
      <c r="V193" s="2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L193"/>
      <c r="AM193"/>
      <c r="AN193"/>
    </row>
    <row r="194" spans="1:40" s="7" customFormat="1" x14ac:dyDescent="0.25">
      <c r="A194"/>
      <c r="B194"/>
      <c r="C194"/>
      <c r="D194"/>
      <c r="E194"/>
      <c r="F194" s="4"/>
      <c r="G194" s="4"/>
      <c r="H194" s="25"/>
      <c r="I194" s="25"/>
      <c r="J194" s="4"/>
      <c r="K194" s="4"/>
      <c r="L194" s="4"/>
      <c r="M194" s="25"/>
      <c r="N194" s="25"/>
      <c r="O194" s="25"/>
      <c r="P194" s="2"/>
      <c r="Q194" s="2"/>
      <c r="R194" s="2"/>
      <c r="S194" s="2"/>
      <c r="T194" s="2"/>
      <c r="U194" s="2"/>
      <c r="V194" s="2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L194"/>
      <c r="AM194"/>
      <c r="AN194"/>
    </row>
    <row r="195" spans="1:40" s="7" customFormat="1" x14ac:dyDescent="0.25">
      <c r="A195"/>
      <c r="B195"/>
      <c r="C195"/>
      <c r="D195"/>
      <c r="E195"/>
      <c r="F195" s="4"/>
      <c r="G195" s="4"/>
      <c r="H195" s="25"/>
      <c r="I195" s="25"/>
      <c r="J195" s="4"/>
      <c r="K195" s="4"/>
      <c r="L195" s="4"/>
      <c r="M195" s="25"/>
      <c r="N195" s="25"/>
      <c r="O195" s="25"/>
      <c r="P195" s="2"/>
      <c r="Q195" s="2"/>
      <c r="R195" s="2"/>
      <c r="S195" s="2"/>
      <c r="T195" s="2"/>
      <c r="U195" s="2"/>
      <c r="V195" s="2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L195"/>
      <c r="AM195"/>
      <c r="AN195"/>
    </row>
    <row r="196" spans="1:40" s="7" customFormat="1" x14ac:dyDescent="0.25">
      <c r="A196"/>
      <c r="B196"/>
      <c r="C196"/>
      <c r="D196"/>
      <c r="E196"/>
      <c r="F196" s="4"/>
      <c r="G196" s="4"/>
      <c r="H196" s="25"/>
      <c r="I196" s="25"/>
      <c r="J196" s="4"/>
      <c r="K196" s="4"/>
      <c r="L196" s="4"/>
      <c r="M196" s="25"/>
      <c r="N196" s="25"/>
      <c r="O196" s="25"/>
      <c r="P196" s="2"/>
      <c r="Q196" s="2"/>
      <c r="R196" s="2"/>
      <c r="S196" s="2"/>
      <c r="T196" s="2"/>
      <c r="U196" s="2"/>
      <c r="V196" s="2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L196"/>
      <c r="AM196"/>
      <c r="AN196"/>
    </row>
    <row r="197" spans="1:40" s="7" customFormat="1" x14ac:dyDescent="0.25">
      <c r="A197"/>
      <c r="B197"/>
      <c r="C197"/>
      <c r="D197"/>
      <c r="E197"/>
      <c r="F197" s="4"/>
      <c r="G197" s="4"/>
      <c r="H197" s="25"/>
      <c r="I197" s="25"/>
      <c r="J197" s="4"/>
      <c r="K197" s="4"/>
      <c r="L197" s="4"/>
      <c r="M197" s="25"/>
      <c r="N197" s="25"/>
      <c r="O197" s="25"/>
      <c r="P197" s="2"/>
      <c r="Q197" s="2"/>
      <c r="R197" s="2"/>
      <c r="S197" s="2"/>
      <c r="T197" s="2"/>
      <c r="U197" s="2"/>
      <c r="V197" s="2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L197"/>
      <c r="AM197"/>
      <c r="AN197"/>
    </row>
    <row r="198" spans="1:40" s="7" customFormat="1" x14ac:dyDescent="0.25">
      <c r="A198"/>
      <c r="B198"/>
      <c r="C198"/>
      <c r="D198"/>
      <c r="E198"/>
      <c r="F198" s="4"/>
      <c r="G198" s="4"/>
      <c r="H198" s="25"/>
      <c r="I198" s="25"/>
      <c r="J198" s="4"/>
      <c r="K198" s="4"/>
      <c r="L198" s="4"/>
      <c r="M198" s="25"/>
      <c r="N198" s="25"/>
      <c r="O198" s="25"/>
      <c r="P198" s="2"/>
      <c r="Q198" s="2"/>
      <c r="R198" s="2"/>
      <c r="S198" s="2"/>
      <c r="T198" s="2"/>
      <c r="U198" s="2"/>
      <c r="V198" s="2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L198"/>
      <c r="AM198"/>
      <c r="AN198"/>
    </row>
    <row r="199" spans="1:40" s="7" customFormat="1" x14ac:dyDescent="0.25">
      <c r="A199"/>
      <c r="B199"/>
      <c r="C199"/>
      <c r="D199"/>
      <c r="E199"/>
      <c r="F199" s="4"/>
      <c r="G199" s="4"/>
      <c r="H199" s="25"/>
      <c r="I199" s="25"/>
      <c r="J199" s="4"/>
      <c r="K199" s="4"/>
      <c r="L199" s="4"/>
      <c r="M199" s="25"/>
      <c r="N199" s="25"/>
      <c r="O199" s="25"/>
      <c r="P199" s="2"/>
      <c r="Q199" s="2"/>
      <c r="R199" s="2"/>
      <c r="S199" s="2"/>
      <c r="T199" s="2"/>
      <c r="U199" s="2"/>
      <c r="V199" s="2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L199"/>
      <c r="AM199"/>
      <c r="AN199"/>
    </row>
    <row r="200" spans="1:40" s="7" customFormat="1" x14ac:dyDescent="0.25">
      <c r="A200"/>
      <c r="B200"/>
      <c r="C200"/>
      <c r="D200"/>
      <c r="E200"/>
      <c r="F200" s="4"/>
      <c r="G200" s="4"/>
      <c r="H200" s="25"/>
      <c r="I200" s="25"/>
      <c r="J200" s="4"/>
      <c r="K200" s="4"/>
      <c r="L200" s="4"/>
      <c r="M200" s="25"/>
      <c r="N200" s="25"/>
      <c r="O200" s="25"/>
      <c r="P200" s="2"/>
      <c r="Q200" s="2"/>
      <c r="R200" s="2"/>
      <c r="S200" s="2"/>
      <c r="T200" s="2"/>
      <c r="U200" s="2"/>
      <c r="V200" s="2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L200"/>
      <c r="AM200"/>
      <c r="AN200"/>
    </row>
    <row r="201" spans="1:40" s="7" customFormat="1" x14ac:dyDescent="0.25">
      <c r="A201"/>
      <c r="B201"/>
      <c r="C201"/>
      <c r="D201"/>
      <c r="E201"/>
      <c r="F201" s="4"/>
      <c r="G201" s="4"/>
      <c r="H201" s="25"/>
      <c r="I201" s="25"/>
      <c r="J201" s="4"/>
      <c r="K201" s="4"/>
      <c r="L201" s="4"/>
      <c r="M201" s="25"/>
      <c r="N201" s="25"/>
      <c r="O201" s="25"/>
      <c r="P201" s="2"/>
      <c r="Q201" s="2"/>
      <c r="R201" s="2"/>
      <c r="S201" s="2"/>
      <c r="T201" s="2"/>
      <c r="U201" s="2"/>
      <c r="V201" s="2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L201"/>
      <c r="AM201"/>
      <c r="AN201"/>
    </row>
    <row r="202" spans="1:40" s="7" customFormat="1" x14ac:dyDescent="0.25">
      <c r="A202"/>
      <c r="B202"/>
      <c r="C202"/>
      <c r="D202"/>
      <c r="E202"/>
      <c r="F202" s="4"/>
      <c r="G202" s="4"/>
      <c r="H202" s="25"/>
      <c r="I202" s="25"/>
      <c r="J202" s="4"/>
      <c r="K202" s="4"/>
      <c r="L202" s="4"/>
      <c r="M202" s="25"/>
      <c r="N202" s="25"/>
      <c r="O202" s="25"/>
      <c r="P202" s="2"/>
      <c r="Q202" s="2"/>
      <c r="R202" s="2"/>
      <c r="S202" s="2"/>
      <c r="T202" s="2"/>
      <c r="U202" s="2"/>
      <c r="V202" s="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L202"/>
      <c r="AM202"/>
      <c r="AN202"/>
    </row>
    <row r="203" spans="1:40" s="7" customFormat="1" x14ac:dyDescent="0.25">
      <c r="A203"/>
      <c r="B203"/>
      <c r="C203"/>
      <c r="D203"/>
      <c r="E203"/>
      <c r="F203" s="4"/>
      <c r="G203" s="4"/>
      <c r="H203" s="25"/>
      <c r="I203" s="25"/>
      <c r="J203" s="4"/>
      <c r="K203" s="4"/>
      <c r="L203" s="4"/>
      <c r="M203" s="25"/>
      <c r="N203" s="25"/>
      <c r="O203" s="25"/>
      <c r="P203" s="2"/>
      <c r="Q203" s="2"/>
      <c r="R203" s="2"/>
      <c r="S203" s="2"/>
      <c r="T203" s="2"/>
      <c r="U203" s="2"/>
      <c r="V203" s="2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L203"/>
      <c r="AM203"/>
      <c r="AN203"/>
    </row>
    <row r="204" spans="1:40" s="7" customFormat="1" x14ac:dyDescent="0.25">
      <c r="A204"/>
      <c r="B204"/>
      <c r="C204"/>
      <c r="D204"/>
      <c r="E204"/>
      <c r="F204" s="4"/>
      <c r="G204" s="4"/>
      <c r="H204" s="25"/>
      <c r="I204" s="25"/>
      <c r="J204" s="4"/>
      <c r="K204" s="4"/>
      <c r="L204" s="4"/>
      <c r="M204" s="25"/>
      <c r="N204" s="25"/>
      <c r="O204" s="25"/>
      <c r="P204" s="2"/>
      <c r="Q204" s="2"/>
      <c r="R204" s="2"/>
      <c r="S204" s="2"/>
      <c r="T204" s="2"/>
      <c r="U204" s="2"/>
      <c r="V204" s="2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L204"/>
      <c r="AM204"/>
      <c r="AN204"/>
    </row>
    <row r="205" spans="1:40" s="7" customFormat="1" x14ac:dyDescent="0.25">
      <c r="A205"/>
      <c r="B205"/>
      <c r="C205"/>
      <c r="D205"/>
      <c r="E205"/>
      <c r="F205" s="4"/>
      <c r="G205" s="4"/>
      <c r="H205" s="25"/>
      <c r="I205" s="25"/>
      <c r="J205" s="4"/>
      <c r="K205" s="4"/>
      <c r="L205" s="4"/>
      <c r="M205" s="25"/>
      <c r="N205" s="25"/>
      <c r="O205" s="25"/>
      <c r="P205" s="2"/>
      <c r="Q205" s="2"/>
      <c r="R205" s="2"/>
      <c r="S205" s="2"/>
      <c r="T205" s="2"/>
      <c r="U205" s="2"/>
      <c r="V205" s="2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L205"/>
      <c r="AM205"/>
      <c r="AN205"/>
    </row>
    <row r="206" spans="1:40" s="7" customFormat="1" x14ac:dyDescent="0.25">
      <c r="A206"/>
      <c r="B206"/>
      <c r="C206"/>
      <c r="D206"/>
      <c r="E206"/>
      <c r="F206" s="4"/>
      <c r="G206" s="4"/>
      <c r="H206" s="25"/>
      <c r="I206" s="25"/>
      <c r="J206" s="4"/>
      <c r="K206" s="4"/>
      <c r="L206" s="4"/>
      <c r="M206" s="25"/>
      <c r="N206" s="25"/>
      <c r="O206" s="25"/>
      <c r="P206" s="2"/>
      <c r="Q206" s="2"/>
      <c r="R206" s="2"/>
      <c r="S206" s="2"/>
      <c r="T206" s="2"/>
      <c r="U206" s="2"/>
      <c r="V206" s="2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L206"/>
      <c r="AM206"/>
      <c r="AN206"/>
    </row>
    <row r="207" spans="1:40" s="7" customFormat="1" x14ac:dyDescent="0.25">
      <c r="A207"/>
      <c r="B207"/>
      <c r="C207"/>
      <c r="D207"/>
      <c r="E207"/>
      <c r="F207" s="4"/>
      <c r="G207" s="4"/>
      <c r="H207" s="25"/>
      <c r="I207" s="25"/>
      <c r="J207" s="4"/>
      <c r="K207" s="4"/>
      <c r="L207" s="4"/>
      <c r="M207" s="25"/>
      <c r="N207" s="25"/>
      <c r="O207" s="25"/>
      <c r="P207" s="2"/>
      <c r="Q207" s="2"/>
      <c r="R207" s="2"/>
      <c r="S207" s="2"/>
      <c r="T207" s="2"/>
      <c r="U207" s="2"/>
      <c r="V207" s="2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L207"/>
      <c r="AM207"/>
      <c r="AN207"/>
    </row>
    <row r="208" spans="1:40" s="7" customFormat="1" x14ac:dyDescent="0.25">
      <c r="A208"/>
      <c r="B208"/>
      <c r="C208"/>
      <c r="D208"/>
      <c r="E208"/>
      <c r="F208" s="4"/>
      <c r="G208" s="4"/>
      <c r="H208" s="25"/>
      <c r="I208" s="25"/>
      <c r="J208" s="4"/>
      <c r="K208" s="4"/>
      <c r="L208" s="4"/>
      <c r="M208" s="25"/>
      <c r="N208" s="25"/>
      <c r="O208" s="25"/>
      <c r="P208" s="2"/>
      <c r="Q208" s="2"/>
      <c r="R208" s="2"/>
      <c r="S208" s="2"/>
      <c r="T208" s="2"/>
      <c r="U208" s="2"/>
      <c r="V208" s="2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L208"/>
      <c r="AM208"/>
      <c r="AN208"/>
    </row>
    <row r="209" spans="1:40" s="7" customFormat="1" x14ac:dyDescent="0.25">
      <c r="A209"/>
      <c r="B209"/>
      <c r="C209"/>
      <c r="D209"/>
      <c r="E209"/>
      <c r="F209" s="4"/>
      <c r="G209" s="4"/>
      <c r="H209" s="25"/>
      <c r="I209" s="25"/>
      <c r="J209" s="4"/>
      <c r="K209" s="4"/>
      <c r="L209" s="4"/>
      <c r="M209" s="25"/>
      <c r="N209" s="25"/>
      <c r="O209" s="25"/>
      <c r="P209" s="2"/>
      <c r="Q209" s="2"/>
      <c r="R209" s="2"/>
      <c r="S209" s="2"/>
      <c r="T209" s="2"/>
      <c r="U209" s="2"/>
      <c r="V209" s="2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L209"/>
      <c r="AM209"/>
      <c r="AN209"/>
    </row>
    <row r="210" spans="1:40" s="7" customFormat="1" x14ac:dyDescent="0.25">
      <c r="A210"/>
      <c r="B210"/>
      <c r="C210"/>
      <c r="D210"/>
      <c r="E210"/>
      <c r="F210" s="4"/>
      <c r="G210" s="4"/>
      <c r="H210" s="25"/>
      <c r="I210" s="25"/>
      <c r="J210" s="4"/>
      <c r="K210" s="4"/>
      <c r="L210" s="4"/>
      <c r="M210" s="25"/>
      <c r="N210" s="25"/>
      <c r="O210" s="25"/>
      <c r="P210" s="2"/>
      <c r="Q210" s="2"/>
      <c r="R210" s="2"/>
      <c r="S210" s="2"/>
      <c r="T210" s="2"/>
      <c r="U210" s="2"/>
      <c r="V210" s="2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L210"/>
      <c r="AM210"/>
      <c r="AN210"/>
    </row>
    <row r="211" spans="1:40" s="7" customFormat="1" x14ac:dyDescent="0.25">
      <c r="A211"/>
      <c r="B211"/>
      <c r="C211"/>
      <c r="D211"/>
      <c r="E211"/>
      <c r="F211" s="4"/>
      <c r="G211" s="4"/>
      <c r="H211" s="25"/>
      <c r="I211" s="25"/>
      <c r="J211" s="4"/>
      <c r="K211" s="4"/>
      <c r="L211" s="4"/>
      <c r="M211" s="25"/>
      <c r="N211" s="25"/>
      <c r="O211" s="25"/>
      <c r="P211" s="2"/>
      <c r="Q211" s="2"/>
      <c r="R211" s="2"/>
      <c r="S211" s="2"/>
      <c r="T211" s="2"/>
      <c r="U211" s="2"/>
      <c r="V211" s="2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L211"/>
      <c r="AM211"/>
      <c r="AN211"/>
    </row>
    <row r="212" spans="1:40" s="7" customFormat="1" x14ac:dyDescent="0.25">
      <c r="A212"/>
      <c r="B212"/>
      <c r="C212"/>
      <c r="D212"/>
      <c r="E212"/>
      <c r="F212" s="4"/>
      <c r="G212" s="4"/>
      <c r="H212" s="25"/>
      <c r="I212" s="25"/>
      <c r="J212" s="4"/>
      <c r="K212" s="4"/>
      <c r="L212" s="4"/>
      <c r="M212" s="25"/>
      <c r="N212" s="25"/>
      <c r="O212" s="25"/>
      <c r="P212" s="2"/>
      <c r="Q212" s="2"/>
      <c r="R212" s="2"/>
      <c r="S212" s="2"/>
      <c r="T212" s="2"/>
      <c r="U212" s="2"/>
      <c r="V212" s="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L212"/>
      <c r="AM212"/>
      <c r="AN212"/>
    </row>
    <row r="213" spans="1:40" s="7" customFormat="1" x14ac:dyDescent="0.25">
      <c r="A213"/>
      <c r="B213"/>
      <c r="C213"/>
      <c r="D213"/>
      <c r="E213"/>
      <c r="F213" s="4"/>
      <c r="G213" s="4"/>
      <c r="H213" s="25"/>
      <c r="I213" s="25"/>
      <c r="J213" s="4"/>
      <c r="K213" s="4"/>
      <c r="L213" s="4"/>
      <c r="M213" s="25"/>
      <c r="N213" s="25"/>
      <c r="O213" s="25"/>
      <c r="P213" s="2"/>
      <c r="Q213" s="2"/>
      <c r="R213" s="2"/>
      <c r="S213" s="2"/>
      <c r="T213" s="2"/>
      <c r="U213" s="2"/>
      <c r="V213" s="2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L213"/>
      <c r="AM213"/>
      <c r="AN213"/>
    </row>
    <row r="214" spans="1:40" s="7" customFormat="1" x14ac:dyDescent="0.25">
      <c r="A214"/>
      <c r="B214"/>
      <c r="C214"/>
      <c r="D214"/>
      <c r="E214"/>
      <c r="F214" s="4"/>
      <c r="G214" s="4"/>
      <c r="H214" s="25"/>
      <c r="I214" s="25"/>
      <c r="J214" s="4"/>
      <c r="K214" s="4"/>
      <c r="L214" s="4"/>
      <c r="M214" s="25"/>
      <c r="N214" s="25"/>
      <c r="O214" s="25"/>
      <c r="P214" s="2"/>
      <c r="Q214" s="2"/>
      <c r="R214" s="2"/>
      <c r="S214" s="2"/>
      <c r="T214" s="2"/>
      <c r="U214" s="2"/>
      <c r="V214" s="2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L214"/>
      <c r="AM214"/>
      <c r="AN214"/>
    </row>
    <row r="215" spans="1:40" s="7" customFormat="1" x14ac:dyDescent="0.25">
      <c r="A215"/>
      <c r="B215"/>
      <c r="C215"/>
      <c r="D215"/>
      <c r="E215"/>
      <c r="F215" s="4"/>
      <c r="G215" s="4"/>
      <c r="H215" s="25"/>
      <c r="I215" s="25"/>
      <c r="J215" s="4"/>
      <c r="K215" s="4"/>
      <c r="L215" s="4"/>
      <c r="M215" s="25"/>
      <c r="N215" s="25"/>
      <c r="O215" s="25"/>
      <c r="P215" s="2"/>
      <c r="Q215" s="2"/>
      <c r="R215" s="2"/>
      <c r="S215" s="2"/>
      <c r="T215" s="2"/>
      <c r="U215" s="2"/>
      <c r="V215" s="2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L215"/>
      <c r="AM215"/>
      <c r="AN215"/>
    </row>
    <row r="216" spans="1:40" s="7" customFormat="1" x14ac:dyDescent="0.25">
      <c r="A216"/>
      <c r="B216"/>
      <c r="C216"/>
      <c r="D216"/>
      <c r="E216"/>
      <c r="F216" s="4"/>
      <c r="G216" s="4"/>
      <c r="H216" s="25"/>
      <c r="I216" s="25"/>
      <c r="J216" s="4"/>
      <c r="K216" s="4"/>
      <c r="L216" s="4"/>
      <c r="M216" s="25"/>
      <c r="N216" s="25"/>
      <c r="O216" s="25"/>
      <c r="P216" s="2"/>
      <c r="Q216" s="2"/>
      <c r="R216" s="2"/>
      <c r="S216" s="2"/>
      <c r="T216" s="2"/>
      <c r="U216" s="2"/>
      <c r="V216" s="2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L216"/>
      <c r="AM216"/>
      <c r="AN216"/>
    </row>
    <row r="217" spans="1:40" s="7" customFormat="1" x14ac:dyDescent="0.25">
      <c r="A217"/>
      <c r="B217"/>
      <c r="C217"/>
      <c r="D217"/>
      <c r="E217"/>
      <c r="F217" s="4"/>
      <c r="G217" s="4"/>
      <c r="H217" s="25"/>
      <c r="I217" s="25"/>
      <c r="J217" s="4"/>
      <c r="K217" s="4"/>
      <c r="L217" s="4"/>
      <c r="M217" s="25"/>
      <c r="N217" s="25"/>
      <c r="O217" s="25"/>
      <c r="P217" s="2"/>
      <c r="Q217" s="2"/>
      <c r="R217" s="2"/>
      <c r="S217" s="2"/>
      <c r="T217" s="2"/>
      <c r="U217" s="2"/>
      <c r="V217" s="2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L217"/>
      <c r="AM217"/>
      <c r="AN217"/>
    </row>
    <row r="218" spans="1:40" s="7" customFormat="1" x14ac:dyDescent="0.25">
      <c r="A218"/>
      <c r="B218"/>
      <c r="C218"/>
      <c r="D218"/>
      <c r="E218"/>
      <c r="F218" s="4"/>
      <c r="G218" s="4"/>
      <c r="H218" s="25"/>
      <c r="I218" s="25"/>
      <c r="J218" s="4"/>
      <c r="K218" s="4"/>
      <c r="L218" s="4"/>
      <c r="M218" s="25"/>
      <c r="N218" s="25"/>
      <c r="O218" s="25"/>
      <c r="P218" s="2"/>
      <c r="Q218" s="2"/>
      <c r="R218" s="2"/>
      <c r="S218" s="2"/>
      <c r="T218" s="2"/>
      <c r="U218" s="2"/>
      <c r="V218" s="2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L218"/>
      <c r="AM218"/>
      <c r="AN218"/>
    </row>
    <row r="219" spans="1:40" s="7" customFormat="1" x14ac:dyDescent="0.25">
      <c r="A219"/>
      <c r="B219"/>
      <c r="C219"/>
      <c r="D219"/>
      <c r="E219"/>
      <c r="F219" s="4"/>
      <c r="G219" s="4"/>
      <c r="H219" s="25"/>
      <c r="I219" s="25"/>
      <c r="J219" s="4"/>
      <c r="K219" s="4"/>
      <c r="L219" s="4"/>
      <c r="M219" s="25"/>
      <c r="N219" s="25"/>
      <c r="O219" s="25"/>
      <c r="P219" s="2"/>
      <c r="Q219" s="2"/>
      <c r="R219" s="2"/>
      <c r="S219" s="2"/>
      <c r="T219" s="2"/>
      <c r="U219" s="2"/>
      <c r="V219" s="2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L219"/>
      <c r="AM219"/>
      <c r="AN219"/>
    </row>
    <row r="220" spans="1:40" s="7" customFormat="1" x14ac:dyDescent="0.25">
      <c r="A220"/>
      <c r="B220"/>
      <c r="C220"/>
      <c r="D220"/>
      <c r="E220"/>
      <c r="F220" s="4"/>
      <c r="G220" s="4"/>
      <c r="H220" s="25"/>
      <c r="I220" s="25"/>
      <c r="J220" s="4"/>
      <c r="K220" s="4"/>
      <c r="L220" s="4"/>
      <c r="M220" s="25"/>
      <c r="N220" s="25"/>
      <c r="O220" s="25"/>
      <c r="P220" s="2"/>
      <c r="Q220" s="2"/>
      <c r="R220" s="2"/>
      <c r="S220" s="2"/>
      <c r="T220" s="2"/>
      <c r="U220" s="2"/>
      <c r="V220" s="2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L220"/>
      <c r="AM220"/>
      <c r="AN220"/>
    </row>
    <row r="221" spans="1:40" s="7" customFormat="1" x14ac:dyDescent="0.25">
      <c r="A221"/>
      <c r="B221"/>
      <c r="C221"/>
      <c r="D221"/>
      <c r="E221"/>
      <c r="F221" s="4"/>
      <c r="G221" s="4"/>
      <c r="H221" s="25"/>
      <c r="I221" s="25"/>
      <c r="J221" s="4"/>
      <c r="K221" s="4"/>
      <c r="L221" s="4"/>
      <c r="M221" s="25"/>
      <c r="N221" s="25"/>
      <c r="O221" s="25"/>
      <c r="P221" s="2"/>
      <c r="Q221" s="2"/>
      <c r="R221" s="2"/>
      <c r="S221" s="2"/>
      <c r="T221" s="2"/>
      <c r="U221" s="2"/>
      <c r="V221" s="2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L221"/>
      <c r="AM221"/>
      <c r="AN221"/>
    </row>
    <row r="222" spans="1:40" s="7" customFormat="1" x14ac:dyDescent="0.25">
      <c r="A222"/>
      <c r="B222"/>
      <c r="C222"/>
      <c r="D222"/>
      <c r="E222"/>
      <c r="F222" s="4"/>
      <c r="G222" s="4"/>
      <c r="H222" s="25"/>
      <c r="I222" s="25"/>
      <c r="J222" s="4"/>
      <c r="K222" s="4"/>
      <c r="L222" s="4"/>
      <c r="M222" s="25"/>
      <c r="N222" s="25"/>
      <c r="O222" s="25"/>
      <c r="P222" s="2"/>
      <c r="Q222" s="2"/>
      <c r="R222" s="2"/>
      <c r="S222" s="2"/>
      <c r="T222" s="2"/>
      <c r="U222" s="2"/>
      <c r="V222" s="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L222"/>
      <c r="AM222"/>
      <c r="AN222"/>
    </row>
    <row r="223" spans="1:40" s="7" customFormat="1" x14ac:dyDescent="0.25">
      <c r="A223"/>
      <c r="B223"/>
      <c r="C223"/>
      <c r="D223"/>
      <c r="E223"/>
      <c r="F223" s="4"/>
      <c r="G223" s="4"/>
      <c r="H223" s="25"/>
      <c r="I223" s="25"/>
      <c r="J223" s="4"/>
      <c r="K223" s="4"/>
      <c r="L223" s="4"/>
      <c r="M223" s="25"/>
      <c r="N223" s="25"/>
      <c r="O223" s="25"/>
      <c r="P223" s="2"/>
      <c r="Q223" s="2"/>
      <c r="R223" s="2"/>
      <c r="S223" s="2"/>
      <c r="T223" s="2"/>
      <c r="U223" s="2"/>
      <c r="V223" s="2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L223"/>
      <c r="AM223"/>
      <c r="AN223"/>
    </row>
    <row r="224" spans="1:40" s="7" customFormat="1" x14ac:dyDescent="0.25">
      <c r="A224"/>
      <c r="B224"/>
      <c r="C224"/>
      <c r="D224"/>
      <c r="E224"/>
      <c r="F224" s="4"/>
      <c r="G224" s="4"/>
      <c r="H224" s="25"/>
      <c r="I224" s="25"/>
      <c r="J224" s="4"/>
      <c r="K224" s="4"/>
      <c r="L224" s="4"/>
      <c r="M224" s="25"/>
      <c r="N224" s="25"/>
      <c r="O224" s="25"/>
      <c r="P224" s="2"/>
      <c r="Q224" s="2"/>
      <c r="R224" s="2"/>
      <c r="S224" s="2"/>
      <c r="T224" s="2"/>
      <c r="U224" s="2"/>
      <c r="V224" s="2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L224"/>
      <c r="AM224"/>
      <c r="AN224"/>
    </row>
    <row r="225" spans="1:40" s="7" customFormat="1" x14ac:dyDescent="0.25">
      <c r="A225"/>
      <c r="B225"/>
      <c r="C225"/>
      <c r="D225"/>
      <c r="E225"/>
      <c r="F225" s="4"/>
      <c r="G225" s="4"/>
      <c r="H225" s="25"/>
      <c r="I225" s="25"/>
      <c r="J225" s="4"/>
      <c r="K225" s="4"/>
      <c r="L225" s="4"/>
      <c r="M225" s="25"/>
      <c r="N225" s="25"/>
      <c r="O225" s="25"/>
      <c r="P225" s="2"/>
      <c r="Q225" s="2"/>
      <c r="R225" s="2"/>
      <c r="S225" s="2"/>
      <c r="T225" s="2"/>
      <c r="U225" s="2"/>
      <c r="V225" s="2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L225"/>
      <c r="AM225"/>
      <c r="AN225"/>
    </row>
    <row r="226" spans="1:40" s="7" customFormat="1" x14ac:dyDescent="0.25">
      <c r="A226"/>
      <c r="B226"/>
      <c r="C226"/>
      <c r="D226"/>
      <c r="E226"/>
      <c r="F226" s="4"/>
      <c r="G226" s="4"/>
      <c r="H226" s="25"/>
      <c r="I226" s="25"/>
      <c r="J226" s="4"/>
      <c r="K226" s="4"/>
      <c r="L226" s="4"/>
      <c r="M226" s="25"/>
      <c r="N226" s="25"/>
      <c r="O226" s="25"/>
      <c r="P226" s="2"/>
      <c r="Q226" s="2"/>
      <c r="R226" s="2"/>
      <c r="S226" s="2"/>
      <c r="T226" s="2"/>
      <c r="U226" s="2"/>
      <c r="V226" s="2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L226"/>
      <c r="AM226"/>
      <c r="AN226"/>
    </row>
    <row r="227" spans="1:40" s="7" customFormat="1" x14ac:dyDescent="0.25">
      <c r="A227"/>
      <c r="B227"/>
      <c r="C227"/>
      <c r="D227"/>
      <c r="E227"/>
      <c r="F227" s="4"/>
      <c r="G227" s="4"/>
      <c r="H227" s="25"/>
      <c r="I227" s="25"/>
      <c r="J227" s="4"/>
      <c r="K227" s="4"/>
      <c r="L227" s="4"/>
      <c r="M227" s="25"/>
      <c r="N227" s="25"/>
      <c r="O227" s="25"/>
      <c r="P227" s="2"/>
      <c r="Q227" s="2"/>
      <c r="R227" s="2"/>
      <c r="S227" s="2"/>
      <c r="T227" s="2"/>
      <c r="U227" s="2"/>
      <c r="V227" s="2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L227"/>
      <c r="AM227"/>
      <c r="AN227"/>
    </row>
    <row r="228" spans="1:40" s="7" customFormat="1" x14ac:dyDescent="0.25">
      <c r="A228"/>
      <c r="B228"/>
      <c r="C228"/>
      <c r="D228"/>
      <c r="E228"/>
      <c r="F228" s="4"/>
      <c r="G228" s="4"/>
      <c r="H228" s="25"/>
      <c r="I228" s="25"/>
      <c r="J228" s="4"/>
      <c r="K228" s="4"/>
      <c r="L228" s="4"/>
      <c r="M228" s="25"/>
      <c r="N228" s="25"/>
      <c r="O228" s="25"/>
      <c r="P228" s="2"/>
      <c r="Q228" s="2"/>
      <c r="R228" s="2"/>
      <c r="S228" s="2"/>
      <c r="T228" s="2"/>
      <c r="U228" s="2"/>
      <c r="V228" s="2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L228"/>
      <c r="AM228"/>
      <c r="AN228"/>
    </row>
    <row r="229" spans="1:40" s="7" customFormat="1" x14ac:dyDescent="0.25">
      <c r="A229"/>
      <c r="B229"/>
      <c r="C229"/>
      <c r="D229"/>
      <c r="E229"/>
      <c r="F229" s="4"/>
      <c r="G229" s="4"/>
      <c r="H229" s="25"/>
      <c r="I229" s="25"/>
      <c r="J229" s="4"/>
      <c r="K229" s="4"/>
      <c r="L229" s="4"/>
      <c r="M229" s="25"/>
      <c r="N229" s="25"/>
      <c r="O229" s="25"/>
      <c r="P229" s="2"/>
      <c r="Q229" s="2"/>
      <c r="R229" s="2"/>
      <c r="S229" s="2"/>
      <c r="T229" s="2"/>
      <c r="U229" s="2"/>
      <c r="V229" s="2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L229"/>
      <c r="AM229"/>
      <c r="AN229"/>
    </row>
    <row r="230" spans="1:40" s="7" customFormat="1" x14ac:dyDescent="0.25">
      <c r="A230"/>
      <c r="B230"/>
      <c r="C230"/>
      <c r="D230"/>
      <c r="E230"/>
      <c r="F230" s="4"/>
      <c r="G230" s="4"/>
      <c r="H230" s="25"/>
      <c r="I230" s="25"/>
      <c r="J230" s="4"/>
      <c r="K230" s="4"/>
      <c r="L230" s="4"/>
      <c r="M230" s="25"/>
      <c r="N230" s="25"/>
      <c r="O230" s="25"/>
      <c r="P230" s="2"/>
      <c r="Q230" s="2"/>
      <c r="R230" s="2"/>
      <c r="S230" s="2"/>
      <c r="T230" s="2"/>
      <c r="U230" s="2"/>
      <c r="V230" s="2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L230"/>
      <c r="AM230"/>
      <c r="AN230"/>
    </row>
    <row r="231" spans="1:40" s="7" customFormat="1" x14ac:dyDescent="0.25">
      <c r="A231"/>
      <c r="B231"/>
      <c r="C231"/>
      <c r="D231"/>
      <c r="E231"/>
      <c r="F231" s="4"/>
      <c r="G231" s="4"/>
      <c r="H231" s="25"/>
      <c r="I231" s="25"/>
      <c r="J231" s="4"/>
      <c r="K231" s="4"/>
      <c r="L231" s="4"/>
      <c r="M231" s="25"/>
      <c r="N231" s="25"/>
      <c r="O231" s="25"/>
      <c r="P231" s="2"/>
      <c r="Q231" s="2"/>
      <c r="R231" s="2"/>
      <c r="S231" s="2"/>
      <c r="T231" s="2"/>
      <c r="U231" s="2"/>
      <c r="V231" s="2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L231"/>
      <c r="AM231"/>
      <c r="AN231"/>
    </row>
    <row r="232" spans="1:40" s="7" customFormat="1" x14ac:dyDescent="0.25">
      <c r="A232"/>
      <c r="B232"/>
      <c r="C232"/>
      <c r="D232"/>
      <c r="E232"/>
      <c r="F232" s="4"/>
      <c r="G232" s="4"/>
      <c r="H232" s="25"/>
      <c r="I232" s="25"/>
      <c r="J232" s="4"/>
      <c r="K232" s="4"/>
      <c r="L232" s="4"/>
      <c r="M232" s="25"/>
      <c r="N232" s="25"/>
      <c r="O232" s="25"/>
      <c r="P232" s="2"/>
      <c r="Q232" s="2"/>
      <c r="R232" s="2"/>
      <c r="S232" s="2"/>
      <c r="T232" s="2"/>
      <c r="U232" s="2"/>
      <c r="V232" s="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L232"/>
      <c r="AM232"/>
      <c r="AN232"/>
    </row>
    <row r="233" spans="1:40" s="7" customFormat="1" x14ac:dyDescent="0.25">
      <c r="A233"/>
      <c r="B233"/>
      <c r="C233"/>
      <c r="D233"/>
      <c r="E233"/>
      <c r="F233" s="4"/>
      <c r="G233" s="4"/>
      <c r="H233" s="25"/>
      <c r="I233" s="25"/>
      <c r="J233" s="4"/>
      <c r="K233" s="4"/>
      <c r="L233" s="4"/>
      <c r="M233" s="25"/>
      <c r="N233" s="25"/>
      <c r="O233" s="25"/>
      <c r="P233" s="2"/>
      <c r="Q233" s="2"/>
      <c r="R233" s="2"/>
      <c r="S233" s="2"/>
      <c r="T233" s="2"/>
      <c r="U233" s="2"/>
      <c r="V233" s="2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L233"/>
      <c r="AM233"/>
      <c r="AN233"/>
    </row>
    <row r="234" spans="1:40" s="7" customFormat="1" x14ac:dyDescent="0.25">
      <c r="A234"/>
      <c r="B234"/>
      <c r="C234"/>
      <c r="D234"/>
      <c r="E234"/>
      <c r="F234" s="4"/>
      <c r="G234" s="4"/>
      <c r="H234" s="25"/>
      <c r="I234" s="25"/>
      <c r="J234" s="4"/>
      <c r="K234" s="4"/>
      <c r="L234" s="4"/>
      <c r="M234" s="25"/>
      <c r="N234" s="25"/>
      <c r="O234" s="25"/>
      <c r="P234" s="2"/>
      <c r="Q234" s="2"/>
      <c r="R234" s="2"/>
      <c r="S234" s="2"/>
      <c r="T234" s="2"/>
      <c r="U234" s="2"/>
      <c r="V234" s="2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L234"/>
      <c r="AM234"/>
      <c r="AN234"/>
    </row>
    <row r="235" spans="1:40" s="7" customFormat="1" x14ac:dyDescent="0.25">
      <c r="A235"/>
      <c r="B235"/>
      <c r="C235"/>
      <c r="D235"/>
      <c r="E235"/>
      <c r="F235" s="4"/>
      <c r="G235" s="4"/>
      <c r="H235" s="25"/>
      <c r="I235" s="25"/>
      <c r="J235" s="4"/>
      <c r="K235" s="4"/>
      <c r="L235" s="4"/>
      <c r="M235" s="25"/>
      <c r="N235" s="25"/>
      <c r="O235" s="25"/>
      <c r="P235" s="2"/>
      <c r="Q235" s="2"/>
      <c r="R235" s="2"/>
      <c r="S235" s="2"/>
      <c r="T235" s="2"/>
      <c r="U235" s="2"/>
      <c r="V235" s="2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L235"/>
      <c r="AM235"/>
      <c r="AN235"/>
    </row>
    <row r="236" spans="1:40" s="7" customFormat="1" x14ac:dyDescent="0.25">
      <c r="A236"/>
      <c r="B236"/>
      <c r="C236"/>
      <c r="D236"/>
      <c r="E236"/>
      <c r="F236" s="4"/>
      <c r="G236" s="4"/>
      <c r="H236" s="25"/>
      <c r="I236" s="25"/>
      <c r="J236" s="4"/>
      <c r="K236" s="4"/>
      <c r="L236" s="4"/>
      <c r="M236" s="25"/>
      <c r="N236" s="25"/>
      <c r="O236" s="25"/>
      <c r="P236" s="2"/>
      <c r="Q236" s="2"/>
      <c r="R236" s="2"/>
      <c r="S236" s="2"/>
      <c r="T236" s="2"/>
      <c r="U236" s="2"/>
      <c r="V236" s="2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L236"/>
      <c r="AM236"/>
      <c r="AN236"/>
    </row>
    <row r="237" spans="1:40" s="7" customFormat="1" x14ac:dyDescent="0.25">
      <c r="A237"/>
      <c r="B237"/>
      <c r="C237"/>
      <c r="D237"/>
      <c r="E237"/>
      <c r="F237" s="4"/>
      <c r="G237" s="4"/>
      <c r="H237" s="25"/>
      <c r="I237" s="25"/>
      <c r="J237" s="4"/>
      <c r="K237" s="4"/>
      <c r="L237" s="4"/>
      <c r="M237" s="25"/>
      <c r="N237" s="25"/>
      <c r="O237" s="25"/>
      <c r="P237" s="2"/>
      <c r="Q237" s="2"/>
      <c r="R237" s="2"/>
      <c r="S237" s="2"/>
      <c r="T237" s="2"/>
      <c r="U237" s="2"/>
      <c r="V237" s="2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L237"/>
      <c r="AM237"/>
      <c r="AN237"/>
    </row>
    <row r="238" spans="1:40" s="7" customFormat="1" x14ac:dyDescent="0.25">
      <c r="A238"/>
      <c r="B238"/>
      <c r="C238"/>
      <c r="D238"/>
      <c r="E238"/>
      <c r="F238" s="4"/>
      <c r="G238" s="4"/>
      <c r="H238" s="25"/>
      <c r="I238" s="25"/>
      <c r="J238" s="4"/>
      <c r="K238" s="4"/>
      <c r="L238" s="4"/>
      <c r="M238" s="25"/>
      <c r="N238" s="25"/>
      <c r="O238" s="25"/>
      <c r="P238" s="2"/>
      <c r="Q238" s="2"/>
      <c r="R238" s="2"/>
      <c r="S238" s="2"/>
      <c r="T238" s="2"/>
      <c r="U238" s="2"/>
      <c r="V238" s="2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L238"/>
      <c r="AM238"/>
      <c r="AN238"/>
    </row>
    <row r="239" spans="1:40" s="7" customFormat="1" x14ac:dyDescent="0.25">
      <c r="A239"/>
      <c r="B239"/>
      <c r="C239"/>
      <c r="D239"/>
      <c r="E239"/>
      <c r="F239" s="4"/>
      <c r="G239" s="4"/>
      <c r="H239" s="25"/>
      <c r="I239" s="25"/>
      <c r="J239" s="4"/>
      <c r="K239" s="4"/>
      <c r="L239" s="4"/>
      <c r="M239" s="25"/>
      <c r="N239" s="25"/>
      <c r="O239" s="25"/>
      <c r="P239" s="2"/>
      <c r="Q239" s="2"/>
      <c r="R239" s="2"/>
      <c r="S239" s="2"/>
      <c r="T239" s="2"/>
      <c r="U239" s="2"/>
      <c r="V239" s="2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L239"/>
      <c r="AM239"/>
      <c r="AN239"/>
    </row>
    <row r="240" spans="1:40" s="7" customFormat="1" x14ac:dyDescent="0.25">
      <c r="A240"/>
      <c r="B240"/>
      <c r="C240"/>
      <c r="D240"/>
      <c r="E240"/>
      <c r="F240" s="4"/>
      <c r="G240" s="4"/>
      <c r="H240" s="25"/>
      <c r="I240" s="25"/>
      <c r="J240" s="4"/>
      <c r="K240" s="4"/>
      <c r="L240" s="4"/>
      <c r="M240" s="25"/>
      <c r="N240" s="25"/>
      <c r="O240" s="25"/>
      <c r="P240" s="2"/>
      <c r="Q240" s="2"/>
      <c r="R240" s="2"/>
      <c r="S240" s="2"/>
      <c r="T240" s="2"/>
      <c r="U240" s="2"/>
      <c r="V240" s="2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L240"/>
      <c r="AM240"/>
      <c r="AN240"/>
    </row>
    <row r="241" spans="1:40" s="7" customFormat="1" x14ac:dyDescent="0.25">
      <c r="A241"/>
      <c r="B241"/>
      <c r="C241"/>
      <c r="D241"/>
      <c r="E241"/>
      <c r="F241" s="4"/>
      <c r="G241" s="4"/>
      <c r="H241" s="25"/>
      <c r="I241" s="25"/>
      <c r="J241" s="4"/>
      <c r="K241" s="4"/>
      <c r="L241" s="4"/>
      <c r="M241" s="25"/>
      <c r="N241" s="25"/>
      <c r="O241" s="25"/>
      <c r="P241" s="2"/>
      <c r="Q241" s="2"/>
      <c r="R241" s="2"/>
      <c r="S241" s="2"/>
      <c r="T241" s="2"/>
      <c r="U241" s="2"/>
      <c r="V241" s="2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L241"/>
      <c r="AM241"/>
      <c r="AN241"/>
    </row>
    <row r="242" spans="1:40" s="7" customFormat="1" x14ac:dyDescent="0.25">
      <c r="A242"/>
      <c r="B242"/>
      <c r="C242"/>
      <c r="D242"/>
      <c r="E242"/>
      <c r="F242" s="4"/>
      <c r="G242" s="4"/>
      <c r="H242" s="25"/>
      <c r="I242" s="25"/>
      <c r="J242" s="4"/>
      <c r="K242" s="4"/>
      <c r="L242" s="4"/>
      <c r="M242" s="25"/>
      <c r="N242" s="25"/>
      <c r="O242" s="25"/>
      <c r="P242" s="2"/>
      <c r="Q242" s="2"/>
      <c r="R242" s="2"/>
      <c r="S242" s="2"/>
      <c r="T242" s="2"/>
      <c r="U242" s="2"/>
      <c r="V242" s="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L242"/>
      <c r="AM242"/>
      <c r="AN242"/>
    </row>
    <row r="243" spans="1:40" s="7" customFormat="1" x14ac:dyDescent="0.25">
      <c r="A243"/>
      <c r="B243"/>
      <c r="C243"/>
      <c r="D243"/>
      <c r="E243"/>
      <c r="F243" s="4"/>
      <c r="G243" s="4"/>
      <c r="H243" s="25"/>
      <c r="I243" s="25"/>
      <c r="J243" s="4"/>
      <c r="K243" s="4"/>
      <c r="L243" s="4"/>
      <c r="M243" s="25"/>
      <c r="N243" s="25"/>
      <c r="O243" s="25"/>
      <c r="P243" s="2"/>
      <c r="Q243" s="2"/>
      <c r="R243" s="2"/>
      <c r="S243" s="2"/>
      <c r="T243" s="2"/>
      <c r="U243" s="2"/>
      <c r="V243" s="2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L243"/>
      <c r="AM243"/>
      <c r="AN243"/>
    </row>
    <row r="244" spans="1:40" s="7" customFormat="1" x14ac:dyDescent="0.25">
      <c r="A244"/>
      <c r="B244"/>
      <c r="C244"/>
      <c r="D244"/>
      <c r="E244"/>
      <c r="F244" s="4"/>
      <c r="G244" s="4"/>
      <c r="H244" s="25"/>
      <c r="I244" s="25"/>
      <c r="J244" s="4"/>
      <c r="K244" s="4"/>
      <c r="L244" s="4"/>
      <c r="M244" s="25"/>
      <c r="N244" s="25"/>
      <c r="O244" s="25"/>
      <c r="P244" s="2"/>
      <c r="Q244" s="2"/>
      <c r="R244" s="2"/>
      <c r="S244" s="2"/>
      <c r="T244" s="2"/>
      <c r="U244" s="2"/>
      <c r="V244" s="2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L244"/>
      <c r="AM244"/>
      <c r="AN244"/>
    </row>
    <row r="245" spans="1:40" s="7" customFormat="1" x14ac:dyDescent="0.25">
      <c r="A245"/>
      <c r="B245"/>
      <c r="C245"/>
      <c r="D245"/>
      <c r="E245"/>
      <c r="F245" s="4"/>
      <c r="G245" s="4"/>
      <c r="H245" s="25"/>
      <c r="I245" s="25"/>
      <c r="J245" s="4"/>
      <c r="K245" s="4"/>
      <c r="L245" s="4"/>
      <c r="M245" s="25"/>
      <c r="N245" s="25"/>
      <c r="O245" s="25"/>
      <c r="P245" s="2"/>
      <c r="Q245" s="2"/>
      <c r="R245" s="2"/>
      <c r="S245" s="2"/>
      <c r="T245" s="2"/>
      <c r="U245" s="2"/>
      <c r="V245" s="2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L245"/>
      <c r="AM245"/>
      <c r="AN245"/>
    </row>
    <row r="246" spans="1:40" s="7" customFormat="1" x14ac:dyDescent="0.25">
      <c r="A246"/>
      <c r="B246"/>
      <c r="C246"/>
      <c r="D246"/>
      <c r="E246"/>
      <c r="F246" s="4"/>
      <c r="G246" s="4"/>
      <c r="H246" s="25"/>
      <c r="I246" s="25"/>
      <c r="J246" s="4"/>
      <c r="K246" s="4"/>
      <c r="L246" s="4"/>
      <c r="M246" s="25"/>
      <c r="N246" s="25"/>
      <c r="O246" s="25"/>
      <c r="P246" s="2"/>
      <c r="Q246" s="2"/>
      <c r="R246" s="2"/>
      <c r="S246" s="2"/>
      <c r="T246" s="2"/>
      <c r="U246" s="2"/>
      <c r="V246" s="2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L246"/>
      <c r="AM246"/>
      <c r="AN246"/>
    </row>
    <row r="247" spans="1:40" s="7" customFormat="1" x14ac:dyDescent="0.25">
      <c r="A247"/>
      <c r="B247"/>
      <c r="C247"/>
      <c r="D247"/>
      <c r="E247"/>
      <c r="F247" s="4"/>
      <c r="G247" s="4"/>
      <c r="H247" s="25"/>
      <c r="I247" s="25"/>
      <c r="J247" s="4"/>
      <c r="K247" s="4"/>
      <c r="L247" s="4"/>
      <c r="M247" s="25"/>
      <c r="N247" s="25"/>
      <c r="O247" s="25"/>
      <c r="P247" s="2"/>
      <c r="Q247" s="2"/>
      <c r="R247" s="2"/>
      <c r="S247" s="2"/>
      <c r="T247" s="2"/>
      <c r="U247" s="2"/>
      <c r="V247" s="2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L247"/>
      <c r="AM247"/>
      <c r="AN247"/>
    </row>
    <row r="248" spans="1:40" s="7" customFormat="1" x14ac:dyDescent="0.25">
      <c r="A248"/>
      <c r="B248"/>
      <c r="C248"/>
      <c r="D248"/>
      <c r="E248"/>
      <c r="F248" s="4"/>
      <c r="G248" s="4"/>
      <c r="H248" s="25"/>
      <c r="I248" s="25"/>
      <c r="J248" s="4"/>
      <c r="K248" s="4"/>
      <c r="L248" s="4"/>
      <c r="M248" s="25"/>
      <c r="N248" s="25"/>
      <c r="O248" s="25"/>
      <c r="P248" s="2"/>
      <c r="Q248" s="2"/>
      <c r="R248" s="2"/>
      <c r="S248" s="2"/>
      <c r="T248" s="2"/>
      <c r="U248" s="2"/>
      <c r="V248" s="2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L248"/>
      <c r="AM248"/>
      <c r="AN248"/>
    </row>
    <row r="249" spans="1:40" s="7" customFormat="1" x14ac:dyDescent="0.25">
      <c r="A249"/>
      <c r="B249"/>
      <c r="C249"/>
      <c r="D249"/>
      <c r="E249"/>
      <c r="F249" s="4"/>
      <c r="G249" s="4"/>
      <c r="H249" s="25"/>
      <c r="I249" s="25"/>
      <c r="J249" s="4"/>
      <c r="K249" s="4"/>
      <c r="L249" s="4"/>
      <c r="M249" s="25"/>
      <c r="N249" s="25"/>
      <c r="O249" s="25"/>
      <c r="P249" s="2"/>
      <c r="Q249" s="2"/>
      <c r="R249" s="2"/>
      <c r="S249" s="2"/>
      <c r="T249" s="2"/>
      <c r="U249" s="2"/>
      <c r="V249" s="2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L249"/>
      <c r="AM249"/>
      <c r="AN249"/>
    </row>
    <row r="250" spans="1:40" s="7" customFormat="1" x14ac:dyDescent="0.25">
      <c r="A250"/>
      <c r="B250"/>
      <c r="C250"/>
      <c r="D250"/>
      <c r="E250"/>
      <c r="F250" s="4"/>
      <c r="G250" s="4"/>
      <c r="H250" s="25"/>
      <c r="I250" s="25"/>
      <c r="J250" s="4"/>
      <c r="K250" s="4"/>
      <c r="L250" s="4"/>
      <c r="M250" s="25"/>
      <c r="N250" s="25"/>
      <c r="O250" s="25"/>
      <c r="P250" s="2"/>
      <c r="Q250" s="2"/>
      <c r="R250" s="2"/>
      <c r="S250" s="2"/>
      <c r="T250" s="2"/>
      <c r="U250" s="2"/>
      <c r="V250" s="2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L250"/>
      <c r="AM250"/>
      <c r="AN250"/>
    </row>
    <row r="251" spans="1:40" s="7" customFormat="1" x14ac:dyDescent="0.25">
      <c r="A251"/>
      <c r="B251"/>
      <c r="C251"/>
      <c r="D251"/>
      <c r="E251"/>
      <c r="F251" s="4"/>
      <c r="G251" s="4"/>
      <c r="H251" s="25"/>
      <c r="I251" s="25"/>
      <c r="J251" s="4"/>
      <c r="K251" s="4"/>
      <c r="L251" s="4"/>
      <c r="M251" s="25"/>
      <c r="N251" s="25"/>
      <c r="O251" s="25"/>
      <c r="P251" s="2"/>
      <c r="Q251" s="2"/>
      <c r="R251" s="2"/>
      <c r="S251" s="2"/>
      <c r="T251" s="2"/>
      <c r="U251" s="2"/>
      <c r="V251" s="2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L251"/>
      <c r="AM251"/>
      <c r="AN251"/>
    </row>
    <row r="252" spans="1:40" s="7" customFormat="1" x14ac:dyDescent="0.25">
      <c r="A252"/>
      <c r="B252"/>
      <c r="C252"/>
      <c r="D252"/>
      <c r="E252"/>
      <c r="F252" s="4"/>
      <c r="G252" s="4"/>
      <c r="H252" s="25"/>
      <c r="I252" s="25"/>
      <c r="J252" s="4"/>
      <c r="K252" s="4"/>
      <c r="L252" s="4"/>
      <c r="M252" s="25"/>
      <c r="N252" s="25"/>
      <c r="O252" s="25"/>
      <c r="P252" s="2"/>
      <c r="Q252" s="2"/>
      <c r="R252" s="2"/>
      <c r="S252" s="2"/>
      <c r="T252" s="2"/>
      <c r="U252" s="2"/>
      <c r="V252" s="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L252"/>
      <c r="AM252"/>
      <c r="AN252"/>
    </row>
    <row r="253" spans="1:40" s="7" customFormat="1" x14ac:dyDescent="0.25">
      <c r="A253"/>
      <c r="B253"/>
      <c r="C253"/>
      <c r="D253"/>
      <c r="E253"/>
      <c r="F253" s="4"/>
      <c r="G253" s="4"/>
      <c r="H253" s="25"/>
      <c r="I253" s="25"/>
      <c r="J253" s="4"/>
      <c r="K253" s="4"/>
      <c r="L253" s="4"/>
      <c r="M253" s="25"/>
      <c r="N253" s="25"/>
      <c r="O253" s="25"/>
      <c r="P253" s="2"/>
      <c r="Q253" s="2"/>
      <c r="R253" s="2"/>
      <c r="S253" s="2"/>
      <c r="T253" s="2"/>
      <c r="U253" s="2"/>
      <c r="V253" s="2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L253"/>
      <c r="AM253"/>
      <c r="AN253"/>
    </row>
    <row r="254" spans="1:40" s="7" customFormat="1" x14ac:dyDescent="0.25">
      <c r="A254"/>
      <c r="B254"/>
      <c r="C254"/>
      <c r="D254"/>
      <c r="E254"/>
      <c r="F254" s="4"/>
      <c r="G254" s="4"/>
      <c r="H254" s="25"/>
      <c r="I254" s="25"/>
      <c r="J254" s="4"/>
      <c r="K254" s="4"/>
      <c r="L254" s="4"/>
      <c r="M254" s="25"/>
      <c r="N254" s="25"/>
      <c r="O254" s="25"/>
      <c r="P254" s="2"/>
      <c r="Q254" s="2"/>
      <c r="R254" s="2"/>
      <c r="S254" s="2"/>
      <c r="T254" s="2"/>
      <c r="U254" s="2"/>
      <c r="V254" s="2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L254"/>
      <c r="AM254"/>
      <c r="AN254"/>
    </row>
    <row r="255" spans="1:40" s="7" customFormat="1" x14ac:dyDescent="0.25">
      <c r="A255"/>
      <c r="B255"/>
      <c r="C255"/>
      <c r="D255"/>
      <c r="E255"/>
      <c r="F255" s="4"/>
      <c r="G255" s="4"/>
      <c r="H255" s="25"/>
      <c r="I255" s="25"/>
      <c r="J255" s="4"/>
      <c r="K255" s="4"/>
      <c r="L255" s="4"/>
      <c r="M255" s="25"/>
      <c r="N255" s="25"/>
      <c r="O255" s="25"/>
      <c r="P255" s="2"/>
      <c r="Q255" s="2"/>
      <c r="R255" s="2"/>
      <c r="S255" s="2"/>
      <c r="T255" s="2"/>
      <c r="U255" s="2"/>
      <c r="V255" s="2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L255"/>
      <c r="AM255"/>
      <c r="AN255"/>
    </row>
    <row r="256" spans="1:40" s="7" customFormat="1" x14ac:dyDescent="0.25">
      <c r="A256"/>
      <c r="B256"/>
      <c r="C256"/>
      <c r="D256"/>
      <c r="E256"/>
      <c r="F256" s="4"/>
      <c r="G256" s="4"/>
      <c r="H256" s="25"/>
      <c r="I256" s="25"/>
      <c r="J256" s="4"/>
      <c r="K256" s="4"/>
      <c r="L256" s="4"/>
      <c r="M256" s="25"/>
      <c r="N256" s="25"/>
      <c r="O256" s="25"/>
      <c r="P256" s="2"/>
      <c r="Q256" s="2"/>
      <c r="R256" s="2"/>
      <c r="S256" s="2"/>
      <c r="T256" s="2"/>
      <c r="U256" s="2"/>
      <c r="V256" s="2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L256"/>
      <c r="AM256"/>
      <c r="AN256"/>
    </row>
    <row r="257" spans="1:40" s="7" customFormat="1" x14ac:dyDescent="0.25">
      <c r="A257"/>
      <c r="B257"/>
      <c r="C257"/>
      <c r="D257"/>
      <c r="E257"/>
      <c r="F257" s="4"/>
      <c r="G257" s="4"/>
      <c r="H257" s="25"/>
      <c r="I257" s="25"/>
      <c r="J257" s="4"/>
      <c r="K257" s="4"/>
      <c r="L257" s="4"/>
      <c r="M257" s="25"/>
      <c r="N257" s="25"/>
      <c r="O257" s="25"/>
      <c r="P257" s="2"/>
      <c r="Q257" s="2"/>
      <c r="R257" s="2"/>
      <c r="S257" s="2"/>
      <c r="T257" s="2"/>
      <c r="U257" s="2"/>
      <c r="V257" s="2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L257"/>
      <c r="AM257"/>
      <c r="AN257"/>
    </row>
    <row r="258" spans="1:40" s="7" customFormat="1" x14ac:dyDescent="0.25">
      <c r="A258"/>
      <c r="B258"/>
      <c r="C258"/>
      <c r="D258"/>
      <c r="E258"/>
      <c r="F258" s="4"/>
      <c r="G258" s="4"/>
      <c r="H258" s="25"/>
      <c r="I258" s="25"/>
      <c r="J258" s="4"/>
      <c r="K258" s="4"/>
      <c r="L258" s="4"/>
      <c r="M258" s="25"/>
      <c r="N258" s="25"/>
      <c r="O258" s="25"/>
      <c r="P258" s="2"/>
      <c r="Q258" s="2"/>
      <c r="R258" s="2"/>
      <c r="S258" s="2"/>
      <c r="T258" s="2"/>
      <c r="U258" s="2"/>
      <c r="V258" s="2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L258"/>
      <c r="AM258"/>
      <c r="AN258"/>
    </row>
    <row r="259" spans="1:40" s="7" customFormat="1" x14ac:dyDescent="0.25">
      <c r="A259"/>
      <c r="B259"/>
      <c r="C259"/>
      <c r="D259"/>
      <c r="E259"/>
      <c r="F259" s="4"/>
      <c r="G259" s="4"/>
      <c r="H259" s="25"/>
      <c r="I259" s="25"/>
      <c r="J259" s="4"/>
      <c r="K259" s="4"/>
      <c r="L259" s="4"/>
      <c r="M259" s="25"/>
      <c r="N259" s="25"/>
      <c r="O259" s="25"/>
      <c r="P259" s="2"/>
      <c r="Q259" s="2"/>
      <c r="R259" s="2"/>
      <c r="S259" s="2"/>
      <c r="T259" s="2"/>
      <c r="U259" s="2"/>
      <c r="V259" s="2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L259"/>
      <c r="AM259"/>
      <c r="AN259"/>
    </row>
    <row r="260" spans="1:40" s="7" customFormat="1" x14ac:dyDescent="0.25">
      <c r="A260"/>
      <c r="B260"/>
      <c r="C260"/>
      <c r="D260"/>
      <c r="E260"/>
      <c r="F260" s="4"/>
      <c r="G260" s="4"/>
      <c r="H260" s="25"/>
      <c r="I260" s="25"/>
      <c r="J260" s="4"/>
      <c r="K260" s="4"/>
      <c r="L260" s="4"/>
      <c r="M260" s="25"/>
      <c r="N260" s="25"/>
      <c r="O260" s="25"/>
      <c r="P260" s="2"/>
      <c r="Q260" s="2"/>
      <c r="R260" s="2"/>
      <c r="S260" s="2"/>
      <c r="T260" s="2"/>
      <c r="U260" s="2"/>
      <c r="V260" s="2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L260"/>
      <c r="AM260"/>
      <c r="AN260"/>
    </row>
    <row r="261" spans="1:40" s="7" customFormat="1" x14ac:dyDescent="0.25">
      <c r="A261"/>
      <c r="B261"/>
      <c r="C261"/>
      <c r="D261"/>
      <c r="E261"/>
      <c r="F261" s="4"/>
      <c r="G261" s="4"/>
      <c r="H261" s="25"/>
      <c r="I261" s="25"/>
      <c r="J261" s="4"/>
      <c r="K261" s="4"/>
      <c r="L261" s="4"/>
      <c r="M261" s="25"/>
      <c r="N261" s="25"/>
      <c r="O261" s="25"/>
      <c r="P261" s="2"/>
      <c r="Q261" s="2"/>
      <c r="R261" s="2"/>
      <c r="S261" s="2"/>
      <c r="T261" s="2"/>
      <c r="U261" s="2"/>
      <c r="V261" s="2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L261"/>
      <c r="AM261"/>
      <c r="AN261"/>
    </row>
    <row r="262" spans="1:40" s="7" customFormat="1" x14ac:dyDescent="0.25">
      <c r="A262"/>
      <c r="B262"/>
      <c r="C262"/>
      <c r="D262"/>
      <c r="E262"/>
      <c r="F262" s="4"/>
      <c r="G262" s="4"/>
      <c r="H262" s="25"/>
      <c r="I262" s="25"/>
      <c r="J262" s="4"/>
      <c r="K262" s="4"/>
      <c r="L262" s="4"/>
      <c r="M262" s="25"/>
      <c r="N262" s="25"/>
      <c r="O262" s="25"/>
      <c r="P262" s="2"/>
      <c r="Q262" s="2"/>
      <c r="R262" s="2"/>
      <c r="S262" s="2"/>
      <c r="T262" s="2"/>
      <c r="U262" s="2"/>
      <c r="V262" s="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L262"/>
      <c r="AM262"/>
      <c r="AN262"/>
    </row>
    <row r="263" spans="1:40" s="7" customFormat="1" x14ac:dyDescent="0.25">
      <c r="A263"/>
      <c r="B263"/>
      <c r="C263"/>
      <c r="D263"/>
      <c r="E263"/>
      <c r="F263" s="4"/>
      <c r="G263" s="4"/>
      <c r="H263" s="25"/>
      <c r="I263" s="25"/>
      <c r="J263" s="4"/>
      <c r="K263" s="4"/>
      <c r="L263" s="4"/>
      <c r="M263" s="25"/>
      <c r="N263" s="25"/>
      <c r="O263" s="25"/>
      <c r="P263" s="2"/>
      <c r="Q263" s="2"/>
      <c r="R263" s="2"/>
      <c r="S263" s="2"/>
      <c r="T263" s="2"/>
      <c r="U263" s="2"/>
      <c r="V263" s="2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L263"/>
      <c r="AM263"/>
      <c r="AN263"/>
    </row>
    <row r="264" spans="1:40" s="7" customFormat="1" x14ac:dyDescent="0.25">
      <c r="A264"/>
      <c r="B264"/>
      <c r="C264"/>
      <c r="D264"/>
      <c r="E264"/>
      <c r="F264" s="4"/>
      <c r="G264" s="4"/>
      <c r="H264" s="25"/>
      <c r="I264" s="25"/>
      <c r="J264" s="4"/>
      <c r="K264" s="4"/>
      <c r="L264" s="4"/>
      <c r="M264" s="25"/>
      <c r="N264" s="25"/>
      <c r="O264" s="25"/>
      <c r="P264" s="2"/>
      <c r="Q264" s="2"/>
      <c r="R264" s="2"/>
      <c r="S264" s="2"/>
      <c r="T264" s="2"/>
      <c r="U264" s="2"/>
      <c r="V264" s="2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L264"/>
      <c r="AM264"/>
      <c r="AN264"/>
    </row>
    <row r="265" spans="1:40" s="7" customFormat="1" x14ac:dyDescent="0.25">
      <c r="A265"/>
      <c r="B265"/>
      <c r="C265"/>
      <c r="D265"/>
      <c r="E265"/>
      <c r="F265" s="4"/>
      <c r="G265" s="4"/>
      <c r="H265" s="25"/>
      <c r="I265" s="25"/>
      <c r="J265" s="4"/>
      <c r="K265" s="4"/>
      <c r="L265" s="4"/>
      <c r="M265" s="25"/>
      <c r="N265" s="25"/>
      <c r="O265" s="25"/>
      <c r="P265" s="2"/>
      <c r="Q265" s="2"/>
      <c r="R265" s="2"/>
      <c r="S265" s="2"/>
      <c r="T265" s="2"/>
      <c r="U265" s="2"/>
      <c r="V265" s="2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L265"/>
      <c r="AM265"/>
      <c r="AN265"/>
    </row>
    <row r="266" spans="1:40" s="7" customFormat="1" x14ac:dyDescent="0.25">
      <c r="A266"/>
      <c r="B266"/>
      <c r="C266"/>
      <c r="D266"/>
      <c r="E266"/>
      <c r="F266" s="4"/>
      <c r="G266" s="4"/>
      <c r="H266" s="25"/>
      <c r="I266" s="25"/>
      <c r="J266" s="4"/>
      <c r="K266" s="4"/>
      <c r="L266" s="4"/>
      <c r="M266" s="25"/>
      <c r="N266" s="25"/>
      <c r="O266" s="25"/>
      <c r="P266" s="2"/>
      <c r="Q266" s="2"/>
      <c r="R266" s="2"/>
      <c r="S266" s="2"/>
      <c r="T266" s="2"/>
      <c r="U266" s="2"/>
      <c r="V266" s="2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L266"/>
      <c r="AM266"/>
      <c r="AN266"/>
    </row>
    <row r="267" spans="1:40" s="7" customFormat="1" x14ac:dyDescent="0.25">
      <c r="A267"/>
      <c r="B267"/>
      <c r="C267"/>
      <c r="D267"/>
      <c r="E267"/>
      <c r="F267" s="4"/>
      <c r="G267" s="4"/>
      <c r="H267" s="25"/>
      <c r="I267" s="25"/>
      <c r="J267" s="4"/>
      <c r="K267" s="4"/>
      <c r="L267" s="4"/>
      <c r="M267" s="25"/>
      <c r="N267" s="25"/>
      <c r="O267" s="25"/>
      <c r="P267" s="2"/>
      <c r="Q267" s="2"/>
      <c r="R267" s="2"/>
      <c r="S267" s="2"/>
      <c r="T267" s="2"/>
      <c r="U267" s="2"/>
      <c r="V267" s="2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L267"/>
      <c r="AM267"/>
      <c r="AN267"/>
    </row>
    <row r="268" spans="1:40" s="7" customFormat="1" x14ac:dyDescent="0.25">
      <c r="A268"/>
      <c r="B268"/>
      <c r="C268"/>
      <c r="D268"/>
      <c r="E268"/>
      <c r="F268" s="4"/>
      <c r="G268" s="4"/>
      <c r="H268" s="25"/>
      <c r="I268" s="25"/>
      <c r="J268" s="4"/>
      <c r="K268" s="4"/>
      <c r="L268" s="4"/>
      <c r="M268" s="25"/>
      <c r="N268" s="25"/>
      <c r="O268" s="25"/>
      <c r="P268" s="2"/>
      <c r="Q268" s="2"/>
      <c r="R268" s="2"/>
      <c r="S268" s="2"/>
      <c r="T268" s="2"/>
      <c r="U268" s="2"/>
      <c r="V268" s="2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L268"/>
      <c r="AM268"/>
      <c r="AN268"/>
    </row>
    <row r="269" spans="1:40" s="7" customFormat="1" x14ac:dyDescent="0.25">
      <c r="A269"/>
      <c r="B269"/>
      <c r="C269"/>
      <c r="D269"/>
      <c r="E269"/>
      <c r="F269" s="4"/>
      <c r="G269" s="4"/>
      <c r="H269" s="25"/>
      <c r="I269" s="25"/>
      <c r="J269" s="4"/>
      <c r="K269" s="4"/>
      <c r="L269" s="4"/>
      <c r="M269" s="25"/>
      <c r="N269" s="25"/>
      <c r="O269" s="25"/>
      <c r="P269" s="2"/>
      <c r="Q269" s="2"/>
      <c r="R269" s="2"/>
      <c r="S269" s="2"/>
      <c r="T269" s="2"/>
      <c r="U269" s="2"/>
      <c r="V269" s="2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L269"/>
      <c r="AM269"/>
      <c r="AN269"/>
    </row>
    <row r="270" spans="1:40" s="7" customFormat="1" x14ac:dyDescent="0.25">
      <c r="A270"/>
      <c r="B270"/>
      <c r="C270"/>
      <c r="D270"/>
      <c r="E270"/>
      <c r="F270" s="4"/>
      <c r="G270" s="4"/>
      <c r="H270" s="25"/>
      <c r="I270" s="25"/>
      <c r="J270" s="4"/>
      <c r="K270" s="4"/>
      <c r="L270" s="4"/>
      <c r="M270" s="25"/>
      <c r="N270" s="25"/>
      <c r="O270" s="25"/>
      <c r="P270" s="2"/>
      <c r="Q270" s="2"/>
      <c r="R270" s="2"/>
      <c r="S270" s="2"/>
      <c r="T270" s="2"/>
      <c r="U270" s="2"/>
      <c r="V270" s="2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L270"/>
      <c r="AM270"/>
      <c r="AN270"/>
    </row>
    <row r="271" spans="1:40" s="7" customFormat="1" x14ac:dyDescent="0.25">
      <c r="A271"/>
      <c r="B271"/>
      <c r="C271"/>
      <c r="D271"/>
      <c r="E271"/>
      <c r="F271" s="4"/>
      <c r="G271" s="4"/>
      <c r="H271" s="25"/>
      <c r="I271" s="25"/>
      <c r="J271" s="4"/>
      <c r="K271" s="4"/>
      <c r="L271" s="4"/>
      <c r="M271" s="25"/>
      <c r="N271" s="25"/>
      <c r="O271" s="25"/>
      <c r="P271" s="2"/>
      <c r="Q271" s="2"/>
      <c r="R271" s="2"/>
      <c r="S271" s="2"/>
      <c r="T271" s="2"/>
      <c r="U271" s="2"/>
      <c r="V271" s="2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L271"/>
      <c r="AM271"/>
      <c r="AN271"/>
    </row>
    <row r="272" spans="1:40" s="7" customFormat="1" x14ac:dyDescent="0.25">
      <c r="A272"/>
      <c r="B272"/>
      <c r="C272"/>
      <c r="D272"/>
      <c r="E272"/>
      <c r="F272" s="4"/>
      <c r="G272" s="4"/>
      <c r="H272" s="25"/>
      <c r="I272" s="25"/>
      <c r="J272" s="4"/>
      <c r="K272" s="4"/>
      <c r="L272" s="4"/>
      <c r="M272" s="25"/>
      <c r="N272" s="25"/>
      <c r="O272" s="25"/>
      <c r="P272" s="2"/>
      <c r="Q272" s="2"/>
      <c r="R272" s="2"/>
      <c r="S272" s="2"/>
      <c r="T272" s="2"/>
      <c r="U272" s="2"/>
      <c r="V272" s="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L272"/>
      <c r="AM272"/>
      <c r="AN272"/>
    </row>
    <row r="273" spans="1:40" s="7" customFormat="1" x14ac:dyDescent="0.25">
      <c r="A273"/>
      <c r="B273"/>
      <c r="C273"/>
      <c r="D273"/>
      <c r="E273"/>
      <c r="F273" s="4"/>
      <c r="G273" s="4"/>
      <c r="H273" s="25"/>
      <c r="I273" s="25"/>
      <c r="J273" s="4"/>
      <c r="K273" s="4"/>
      <c r="L273" s="4"/>
      <c r="M273" s="25"/>
      <c r="N273" s="25"/>
      <c r="O273" s="25"/>
      <c r="P273" s="2"/>
      <c r="Q273" s="2"/>
      <c r="R273" s="2"/>
      <c r="S273" s="2"/>
      <c r="T273" s="2"/>
      <c r="U273" s="2"/>
      <c r="V273" s="2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L273"/>
      <c r="AM273"/>
      <c r="AN273"/>
    </row>
    <row r="274" spans="1:40" s="7" customFormat="1" x14ac:dyDescent="0.25">
      <c r="A274"/>
      <c r="B274"/>
      <c r="C274"/>
      <c r="D274"/>
      <c r="E274"/>
      <c r="F274" s="4"/>
      <c r="G274" s="4"/>
      <c r="H274" s="25"/>
      <c r="I274" s="25"/>
      <c r="J274" s="4"/>
      <c r="K274" s="4"/>
      <c r="L274" s="4"/>
      <c r="M274" s="25"/>
      <c r="N274" s="25"/>
      <c r="O274" s="25"/>
      <c r="P274" s="2"/>
      <c r="Q274" s="2"/>
      <c r="R274" s="2"/>
      <c r="S274" s="2"/>
      <c r="T274" s="2"/>
      <c r="U274" s="2"/>
      <c r="V274" s="2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L274"/>
      <c r="AM274"/>
      <c r="AN274"/>
    </row>
    <row r="275" spans="1:40" s="7" customFormat="1" x14ac:dyDescent="0.25">
      <c r="A275"/>
      <c r="B275"/>
      <c r="C275"/>
      <c r="D275"/>
      <c r="E275"/>
      <c r="F275" s="4"/>
      <c r="G275" s="4"/>
      <c r="H275" s="25"/>
      <c r="I275" s="25"/>
      <c r="J275" s="4"/>
      <c r="K275" s="4"/>
      <c r="L275" s="4"/>
      <c r="M275" s="25"/>
      <c r="N275" s="25"/>
      <c r="O275" s="25"/>
      <c r="P275" s="2"/>
      <c r="Q275" s="2"/>
      <c r="R275" s="2"/>
      <c r="S275" s="2"/>
      <c r="T275" s="2"/>
      <c r="U275" s="2"/>
      <c r="V275" s="2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L275"/>
      <c r="AM275"/>
      <c r="AN275"/>
    </row>
    <row r="276" spans="1:40" s="7" customFormat="1" x14ac:dyDescent="0.25">
      <c r="A276"/>
      <c r="B276"/>
      <c r="C276"/>
      <c r="D276"/>
      <c r="E276"/>
      <c r="F276" s="4"/>
      <c r="G276" s="4"/>
      <c r="H276" s="25"/>
      <c r="I276" s="25"/>
      <c r="J276" s="4"/>
      <c r="K276" s="4"/>
      <c r="L276" s="4"/>
      <c r="M276" s="25"/>
      <c r="N276" s="25"/>
      <c r="O276" s="25"/>
      <c r="P276" s="2"/>
      <c r="Q276" s="2"/>
      <c r="R276" s="2"/>
      <c r="S276" s="2"/>
      <c r="T276" s="2"/>
      <c r="U276" s="2"/>
      <c r="V276" s="2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L276"/>
      <c r="AM276"/>
      <c r="AN276"/>
    </row>
    <row r="277" spans="1:40" s="7" customFormat="1" x14ac:dyDescent="0.25">
      <c r="A277"/>
      <c r="B277"/>
      <c r="C277"/>
      <c r="D277"/>
      <c r="E277"/>
      <c r="F277" s="4"/>
      <c r="G277" s="4"/>
      <c r="H277" s="25"/>
      <c r="I277" s="25"/>
      <c r="J277" s="4"/>
      <c r="K277" s="4"/>
      <c r="L277" s="4"/>
      <c r="M277" s="25"/>
      <c r="N277" s="25"/>
      <c r="O277" s="25"/>
      <c r="P277" s="2"/>
      <c r="Q277" s="2"/>
      <c r="R277" s="2"/>
      <c r="S277" s="2"/>
      <c r="T277" s="2"/>
      <c r="U277" s="2"/>
      <c r="V277" s="2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L277"/>
      <c r="AM277"/>
      <c r="AN277"/>
    </row>
    <row r="278" spans="1:40" s="7" customFormat="1" x14ac:dyDescent="0.25">
      <c r="A278"/>
      <c r="B278"/>
      <c r="C278"/>
      <c r="D278"/>
      <c r="E278"/>
      <c r="F278" s="4"/>
      <c r="G278" s="4"/>
      <c r="H278" s="25"/>
      <c r="I278" s="25"/>
      <c r="J278" s="4"/>
      <c r="K278" s="4"/>
      <c r="L278" s="4"/>
      <c r="M278" s="25"/>
      <c r="N278" s="25"/>
      <c r="O278" s="25"/>
      <c r="P278" s="2"/>
      <c r="Q278" s="2"/>
      <c r="R278" s="2"/>
      <c r="S278" s="2"/>
      <c r="T278" s="2"/>
      <c r="U278" s="2"/>
      <c r="V278" s="2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L278"/>
      <c r="AM278"/>
      <c r="AN278"/>
    </row>
    <row r="279" spans="1:40" s="7" customFormat="1" x14ac:dyDescent="0.25">
      <c r="A279"/>
      <c r="B279"/>
      <c r="C279"/>
      <c r="D279"/>
      <c r="E279"/>
      <c r="F279" s="4"/>
      <c r="G279" s="4"/>
      <c r="H279" s="25"/>
      <c r="I279" s="25"/>
      <c r="J279" s="4"/>
      <c r="K279" s="4"/>
      <c r="L279" s="4"/>
      <c r="M279" s="25"/>
      <c r="N279" s="25"/>
      <c r="O279" s="25"/>
      <c r="P279" s="2"/>
      <c r="Q279" s="2"/>
      <c r="R279" s="2"/>
      <c r="S279" s="2"/>
      <c r="T279" s="2"/>
      <c r="U279" s="2"/>
      <c r="V279" s="2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L279"/>
      <c r="AM279"/>
      <c r="AN279"/>
    </row>
    <row r="280" spans="1:40" s="7" customFormat="1" x14ac:dyDescent="0.25">
      <c r="A280"/>
      <c r="B280"/>
      <c r="C280"/>
      <c r="D280"/>
      <c r="E280"/>
      <c r="F280" s="4"/>
      <c r="G280" s="4"/>
      <c r="H280" s="25"/>
      <c r="I280" s="25"/>
      <c r="J280" s="4"/>
      <c r="K280" s="4"/>
      <c r="L280" s="4"/>
      <c r="M280" s="25"/>
      <c r="N280" s="25"/>
      <c r="O280" s="25"/>
      <c r="P280" s="2"/>
      <c r="Q280" s="2"/>
      <c r="R280" s="2"/>
      <c r="S280" s="2"/>
      <c r="T280" s="2"/>
      <c r="U280" s="2"/>
      <c r="V280" s="2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L280"/>
      <c r="AM280"/>
      <c r="AN280"/>
    </row>
    <row r="281" spans="1:40" s="7" customFormat="1" x14ac:dyDescent="0.25">
      <c r="A281"/>
      <c r="B281"/>
      <c r="C281"/>
      <c r="D281"/>
      <c r="E281"/>
      <c r="F281" s="4"/>
      <c r="G281" s="4"/>
      <c r="H281" s="25"/>
      <c r="I281" s="25"/>
      <c r="J281" s="4"/>
      <c r="K281" s="4"/>
      <c r="L281" s="4"/>
      <c r="M281" s="25"/>
      <c r="N281" s="25"/>
      <c r="O281" s="25"/>
      <c r="P281" s="2"/>
      <c r="Q281" s="2"/>
      <c r="R281" s="2"/>
      <c r="S281" s="2"/>
      <c r="T281" s="2"/>
      <c r="U281" s="2"/>
      <c r="V281" s="2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L281"/>
      <c r="AM281"/>
      <c r="AN281"/>
    </row>
    <row r="282" spans="1:40" s="7" customFormat="1" x14ac:dyDescent="0.25">
      <c r="A282"/>
      <c r="B282"/>
      <c r="C282"/>
      <c r="D282"/>
      <c r="E282"/>
      <c r="F282" s="4"/>
      <c r="G282" s="4"/>
      <c r="H282" s="25"/>
      <c r="I282" s="25"/>
      <c r="J282" s="4"/>
      <c r="K282" s="4"/>
      <c r="L282" s="4"/>
      <c r="M282" s="25"/>
      <c r="N282" s="25"/>
      <c r="O282" s="25"/>
      <c r="P282" s="2"/>
      <c r="Q282" s="2"/>
      <c r="R282" s="2"/>
      <c r="S282" s="2"/>
      <c r="T282" s="2"/>
      <c r="U282" s="2"/>
      <c r="V282" s="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L282"/>
      <c r="AM282"/>
      <c r="AN282"/>
    </row>
    <row r="283" spans="1:40" s="7" customFormat="1" x14ac:dyDescent="0.25">
      <c r="A283"/>
      <c r="B283"/>
      <c r="C283"/>
      <c r="D283"/>
      <c r="E283"/>
      <c r="F283" s="4"/>
      <c r="G283" s="4"/>
      <c r="H283" s="25"/>
      <c r="I283" s="25"/>
      <c r="J283" s="4"/>
      <c r="K283" s="4"/>
      <c r="L283" s="4"/>
      <c r="M283" s="25"/>
      <c r="N283" s="25"/>
      <c r="O283" s="25"/>
      <c r="P283" s="2"/>
      <c r="Q283" s="2"/>
      <c r="R283" s="2"/>
      <c r="S283" s="2"/>
      <c r="T283" s="2"/>
      <c r="U283" s="2"/>
      <c r="V283" s="2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L283"/>
      <c r="AM283"/>
      <c r="AN283"/>
    </row>
    <row r="284" spans="1:40" s="7" customFormat="1" x14ac:dyDescent="0.25">
      <c r="A284"/>
      <c r="B284"/>
      <c r="C284"/>
      <c r="D284"/>
      <c r="E284"/>
      <c r="F284" s="4"/>
      <c r="G284" s="4"/>
      <c r="H284" s="25"/>
      <c r="I284" s="25"/>
      <c r="J284" s="4"/>
      <c r="K284" s="4"/>
      <c r="L284" s="4"/>
      <c r="M284" s="25"/>
      <c r="N284" s="25"/>
      <c r="O284" s="25"/>
      <c r="P284" s="2"/>
      <c r="Q284" s="2"/>
      <c r="R284" s="2"/>
      <c r="S284" s="2"/>
      <c r="T284" s="2"/>
      <c r="U284" s="2"/>
      <c r="V284" s="2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L284"/>
      <c r="AM284"/>
      <c r="AN284"/>
    </row>
    <row r="285" spans="1:40" s="7" customFormat="1" x14ac:dyDescent="0.25">
      <c r="A285"/>
      <c r="B285"/>
      <c r="C285"/>
      <c r="D285"/>
      <c r="E285"/>
      <c r="F285" s="4"/>
      <c r="G285" s="4"/>
      <c r="H285" s="25"/>
      <c r="I285" s="25"/>
      <c r="J285" s="4"/>
      <c r="K285" s="4"/>
      <c r="L285" s="4"/>
      <c r="M285" s="25"/>
      <c r="N285" s="25"/>
      <c r="O285" s="25"/>
      <c r="P285" s="2"/>
      <c r="Q285" s="2"/>
      <c r="R285" s="2"/>
      <c r="S285" s="2"/>
      <c r="T285" s="2"/>
      <c r="U285" s="2"/>
      <c r="V285" s="2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L285"/>
      <c r="AM285"/>
      <c r="AN285"/>
    </row>
    <row r="286" spans="1:40" s="7" customFormat="1" x14ac:dyDescent="0.25">
      <c r="A286"/>
      <c r="B286"/>
      <c r="C286"/>
      <c r="D286"/>
      <c r="E286"/>
      <c r="F286" s="4"/>
      <c r="G286" s="4"/>
      <c r="H286" s="25"/>
      <c r="I286" s="25"/>
      <c r="J286" s="4"/>
      <c r="K286" s="4"/>
      <c r="L286" s="4"/>
      <c r="M286" s="25"/>
      <c r="N286" s="25"/>
      <c r="O286" s="25"/>
      <c r="P286" s="2"/>
      <c r="Q286" s="2"/>
      <c r="R286" s="2"/>
      <c r="S286" s="2"/>
      <c r="T286" s="2"/>
      <c r="U286" s="2"/>
      <c r="V286" s="2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L286"/>
      <c r="AM286"/>
      <c r="AN286"/>
    </row>
    <row r="287" spans="1:40" s="7" customFormat="1" x14ac:dyDescent="0.25">
      <c r="A287"/>
      <c r="B287"/>
      <c r="C287"/>
      <c r="D287"/>
      <c r="E287"/>
      <c r="F287" s="4"/>
      <c r="G287" s="4"/>
      <c r="H287" s="25"/>
      <c r="I287" s="25"/>
      <c r="J287" s="4"/>
      <c r="K287" s="4"/>
      <c r="L287" s="4"/>
      <c r="M287" s="25"/>
      <c r="N287" s="25"/>
      <c r="O287" s="25"/>
      <c r="P287" s="2"/>
      <c r="Q287" s="2"/>
      <c r="R287" s="2"/>
      <c r="S287" s="2"/>
      <c r="T287" s="2"/>
      <c r="U287" s="2"/>
      <c r="V287" s="2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L287"/>
      <c r="AM287"/>
      <c r="AN287"/>
    </row>
    <row r="288" spans="1:40" s="7" customFormat="1" x14ac:dyDescent="0.25">
      <c r="A288"/>
      <c r="B288"/>
      <c r="C288"/>
      <c r="D288"/>
      <c r="E288"/>
      <c r="F288" s="4"/>
      <c r="G288" s="4"/>
      <c r="H288" s="25"/>
      <c r="I288" s="25"/>
      <c r="J288" s="4"/>
      <c r="K288" s="4"/>
      <c r="L288" s="4"/>
      <c r="M288" s="25"/>
      <c r="N288" s="25"/>
      <c r="O288" s="25"/>
      <c r="P288" s="2"/>
      <c r="Q288" s="2"/>
      <c r="R288" s="2"/>
      <c r="S288" s="2"/>
      <c r="T288" s="2"/>
      <c r="U288" s="2"/>
      <c r="V288" s="2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L288"/>
      <c r="AM288"/>
      <c r="AN288"/>
    </row>
    <row r="289" spans="1:40" s="7" customFormat="1" x14ac:dyDescent="0.25">
      <c r="A289"/>
      <c r="B289"/>
      <c r="C289"/>
      <c r="D289"/>
      <c r="E289"/>
      <c r="F289" s="4"/>
      <c r="G289" s="4"/>
      <c r="H289" s="25"/>
      <c r="I289" s="25"/>
      <c r="J289" s="4"/>
      <c r="K289" s="4"/>
      <c r="L289" s="4"/>
      <c r="M289" s="25"/>
      <c r="N289" s="25"/>
      <c r="O289" s="25"/>
      <c r="P289" s="2"/>
      <c r="Q289" s="2"/>
      <c r="R289" s="2"/>
      <c r="S289" s="2"/>
      <c r="T289" s="2"/>
      <c r="U289" s="2"/>
      <c r="V289" s="2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L289"/>
      <c r="AM289"/>
      <c r="AN289"/>
    </row>
    <row r="290" spans="1:40" s="7" customFormat="1" x14ac:dyDescent="0.25">
      <c r="A290"/>
      <c r="B290"/>
      <c r="C290"/>
      <c r="D290"/>
      <c r="E290"/>
      <c r="F290" s="4"/>
      <c r="G290" s="4"/>
      <c r="H290" s="25"/>
      <c r="I290" s="25"/>
      <c r="J290" s="4"/>
      <c r="K290" s="4"/>
      <c r="L290" s="4"/>
      <c r="M290" s="25"/>
      <c r="N290" s="25"/>
      <c r="O290" s="25"/>
      <c r="P290" s="2"/>
      <c r="Q290" s="2"/>
      <c r="R290" s="2"/>
      <c r="S290" s="2"/>
      <c r="T290" s="2"/>
      <c r="U290" s="2"/>
      <c r="V290" s="2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L290"/>
      <c r="AM290"/>
      <c r="AN290"/>
    </row>
    <row r="291" spans="1:40" s="7" customFormat="1" x14ac:dyDescent="0.25">
      <c r="A291"/>
      <c r="B291"/>
      <c r="C291"/>
      <c r="D291"/>
      <c r="E291"/>
      <c r="F291" s="4"/>
      <c r="G291" s="4"/>
      <c r="H291" s="25"/>
      <c r="I291" s="25"/>
      <c r="J291" s="4"/>
      <c r="K291" s="4"/>
      <c r="L291" s="4"/>
      <c r="M291" s="25"/>
      <c r="N291" s="25"/>
      <c r="O291" s="25"/>
      <c r="P291" s="2"/>
      <c r="Q291" s="2"/>
      <c r="R291" s="2"/>
      <c r="S291" s="2"/>
      <c r="T291" s="2"/>
      <c r="U291" s="2"/>
      <c r="V291" s="2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L291"/>
      <c r="AM291"/>
      <c r="AN291"/>
    </row>
    <row r="292" spans="1:40" s="7" customFormat="1" x14ac:dyDescent="0.25">
      <c r="A292"/>
      <c r="B292"/>
      <c r="C292"/>
      <c r="D292"/>
      <c r="E292"/>
      <c r="F292" s="4"/>
      <c r="G292" s="4"/>
      <c r="H292" s="25"/>
      <c r="I292" s="25"/>
      <c r="J292" s="4"/>
      <c r="K292" s="4"/>
      <c r="L292" s="4"/>
      <c r="M292" s="25"/>
      <c r="N292" s="25"/>
      <c r="O292" s="25"/>
      <c r="P292" s="2"/>
      <c r="Q292" s="2"/>
      <c r="R292" s="2"/>
      <c r="S292" s="2"/>
      <c r="T292" s="2"/>
      <c r="U292" s="2"/>
      <c r="V292" s="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L292"/>
      <c r="AM292"/>
      <c r="AN292"/>
    </row>
    <row r="293" spans="1:40" s="7" customFormat="1" x14ac:dyDescent="0.25">
      <c r="A293"/>
      <c r="B293"/>
      <c r="C293"/>
      <c r="D293"/>
      <c r="E293"/>
      <c r="F293" s="4"/>
      <c r="G293" s="4"/>
      <c r="H293" s="25"/>
      <c r="I293" s="25"/>
      <c r="J293" s="4"/>
      <c r="K293" s="4"/>
      <c r="L293" s="4"/>
      <c r="M293" s="25"/>
      <c r="N293" s="25"/>
      <c r="O293" s="25"/>
      <c r="P293" s="2"/>
      <c r="Q293" s="2"/>
      <c r="R293" s="2"/>
      <c r="S293" s="2"/>
      <c r="T293" s="2"/>
      <c r="U293" s="2"/>
      <c r="V293" s="2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L293"/>
      <c r="AM293"/>
      <c r="AN293"/>
    </row>
    <row r="294" spans="1:40" s="7" customFormat="1" x14ac:dyDescent="0.25">
      <c r="A294"/>
      <c r="B294"/>
      <c r="C294"/>
      <c r="D294"/>
      <c r="E294"/>
      <c r="F294" s="4"/>
      <c r="G294" s="4"/>
      <c r="H294" s="25"/>
      <c r="I294" s="25"/>
      <c r="J294" s="4"/>
      <c r="K294" s="4"/>
      <c r="L294" s="4"/>
      <c r="M294" s="25"/>
      <c r="N294" s="25"/>
      <c r="O294" s="25"/>
      <c r="P294" s="2"/>
      <c r="Q294" s="2"/>
      <c r="R294" s="2"/>
      <c r="S294" s="2"/>
      <c r="T294" s="2"/>
      <c r="U294" s="2"/>
      <c r="V294" s="2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L294"/>
      <c r="AM294"/>
      <c r="AN294"/>
    </row>
    <row r="295" spans="1:40" s="7" customFormat="1" x14ac:dyDescent="0.25">
      <c r="A295"/>
      <c r="B295"/>
      <c r="C295"/>
      <c r="D295"/>
      <c r="E295"/>
      <c r="F295" s="4"/>
      <c r="G295" s="4"/>
      <c r="H295" s="25"/>
      <c r="I295" s="25"/>
      <c r="J295" s="4"/>
      <c r="K295" s="4"/>
      <c r="L295" s="4"/>
      <c r="M295" s="25"/>
      <c r="N295" s="25"/>
      <c r="O295" s="25"/>
      <c r="P295" s="2"/>
      <c r="Q295" s="2"/>
      <c r="R295" s="2"/>
      <c r="S295" s="2"/>
      <c r="T295" s="2"/>
      <c r="U295" s="2"/>
      <c r="V295" s="2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L295"/>
      <c r="AM295"/>
      <c r="AN295"/>
    </row>
    <row r="296" spans="1:40" s="7" customFormat="1" x14ac:dyDescent="0.25">
      <c r="A296"/>
      <c r="B296"/>
      <c r="C296"/>
      <c r="D296"/>
      <c r="E296"/>
      <c r="F296" s="4"/>
      <c r="G296" s="4"/>
      <c r="H296" s="25"/>
      <c r="I296" s="25"/>
      <c r="J296" s="4"/>
      <c r="K296" s="4"/>
      <c r="L296" s="4"/>
      <c r="M296" s="25"/>
      <c r="N296" s="25"/>
      <c r="O296" s="25"/>
      <c r="P296" s="2"/>
      <c r="Q296" s="2"/>
      <c r="R296" s="2"/>
      <c r="S296" s="2"/>
      <c r="T296" s="2"/>
      <c r="U296" s="2"/>
      <c r="V296" s="2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L296"/>
      <c r="AM296"/>
      <c r="AN296"/>
    </row>
    <row r="297" spans="1:40" s="7" customFormat="1" x14ac:dyDescent="0.25">
      <c r="A297"/>
      <c r="B297"/>
      <c r="C297"/>
      <c r="D297"/>
      <c r="E297"/>
      <c r="F297" s="4"/>
      <c r="G297" s="4"/>
      <c r="H297" s="25"/>
      <c r="I297" s="25"/>
      <c r="J297" s="4"/>
      <c r="K297" s="4"/>
      <c r="L297" s="4"/>
      <c r="M297" s="25"/>
      <c r="N297" s="25"/>
      <c r="O297" s="25"/>
      <c r="P297" s="2"/>
      <c r="Q297" s="2"/>
      <c r="R297" s="2"/>
      <c r="S297" s="2"/>
      <c r="T297" s="2"/>
      <c r="U297" s="2"/>
      <c r="V297" s="2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L297"/>
      <c r="AM297"/>
      <c r="AN297"/>
    </row>
    <row r="298" spans="1:40" s="7" customFormat="1" x14ac:dyDescent="0.25">
      <c r="A298"/>
      <c r="B298"/>
      <c r="C298"/>
      <c r="D298"/>
      <c r="E298"/>
      <c r="F298" s="4"/>
      <c r="G298" s="4"/>
      <c r="H298" s="25"/>
      <c r="I298" s="25"/>
      <c r="J298" s="4"/>
      <c r="K298" s="4"/>
      <c r="L298" s="4"/>
      <c r="M298" s="25"/>
      <c r="N298" s="25"/>
      <c r="O298" s="25"/>
      <c r="P298" s="2"/>
      <c r="Q298" s="2"/>
      <c r="R298" s="2"/>
      <c r="S298" s="2"/>
      <c r="T298" s="2"/>
      <c r="U298" s="2"/>
      <c r="V298" s="2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L298"/>
      <c r="AM298"/>
      <c r="AN298"/>
    </row>
    <row r="299" spans="1:40" s="7" customFormat="1" x14ac:dyDescent="0.25">
      <c r="A299"/>
      <c r="B299"/>
      <c r="C299"/>
      <c r="D299"/>
      <c r="E299"/>
      <c r="F299" s="4"/>
      <c r="G299" s="4"/>
      <c r="H299" s="25"/>
      <c r="I299" s="25"/>
      <c r="J299" s="4"/>
      <c r="K299" s="4"/>
      <c r="L299" s="4"/>
      <c r="M299" s="25"/>
      <c r="N299" s="25"/>
      <c r="O299" s="25"/>
      <c r="P299" s="2"/>
      <c r="Q299" s="2"/>
      <c r="R299" s="2"/>
      <c r="S299" s="2"/>
      <c r="T299" s="2"/>
      <c r="U299" s="2"/>
      <c r="V299" s="2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L299"/>
      <c r="AM299"/>
      <c r="AN299"/>
    </row>
    <row r="300" spans="1:40" s="7" customFormat="1" x14ac:dyDescent="0.25">
      <c r="A300"/>
      <c r="B300"/>
      <c r="C300"/>
      <c r="D300"/>
      <c r="E300"/>
      <c r="F300" s="4"/>
      <c r="G300" s="4"/>
      <c r="H300" s="25"/>
      <c r="I300" s="25"/>
      <c r="J300" s="4"/>
      <c r="K300" s="4"/>
      <c r="L300" s="4"/>
      <c r="M300" s="25"/>
      <c r="N300" s="25"/>
      <c r="O300" s="25"/>
      <c r="P300" s="2"/>
      <c r="Q300" s="2"/>
      <c r="R300" s="2"/>
      <c r="S300" s="2"/>
      <c r="T300" s="2"/>
      <c r="U300" s="2"/>
      <c r="V300" s="2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L300"/>
      <c r="AM300"/>
      <c r="AN300"/>
    </row>
    <row r="301" spans="1:40" s="7" customFormat="1" x14ac:dyDescent="0.25">
      <c r="A301"/>
      <c r="B301"/>
      <c r="C301"/>
      <c r="D301"/>
      <c r="E301"/>
      <c r="F301" s="4"/>
      <c r="G301" s="4"/>
      <c r="H301" s="25"/>
      <c r="I301" s="25"/>
      <c r="J301" s="4"/>
      <c r="K301" s="4"/>
      <c r="L301" s="4"/>
      <c r="M301" s="25"/>
      <c r="N301" s="25"/>
      <c r="O301" s="25"/>
      <c r="P301" s="2"/>
      <c r="Q301" s="2"/>
      <c r="R301" s="2"/>
      <c r="S301" s="2"/>
      <c r="T301" s="2"/>
      <c r="U301" s="2"/>
      <c r="V301" s="2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L301"/>
      <c r="AM301"/>
      <c r="AN301"/>
    </row>
    <row r="302" spans="1:40" s="7" customFormat="1" x14ac:dyDescent="0.25">
      <c r="A302"/>
      <c r="B302"/>
      <c r="C302"/>
      <c r="D302"/>
      <c r="E302"/>
      <c r="F302" s="4"/>
      <c r="G302" s="4"/>
      <c r="H302" s="25"/>
      <c r="I302" s="25"/>
      <c r="J302" s="4"/>
      <c r="K302" s="4"/>
      <c r="L302" s="4"/>
      <c r="M302" s="25"/>
      <c r="N302" s="25"/>
      <c r="O302" s="25"/>
      <c r="P302" s="2"/>
      <c r="Q302" s="2"/>
      <c r="R302" s="2"/>
      <c r="S302" s="2"/>
      <c r="T302" s="2"/>
      <c r="U302" s="2"/>
      <c r="V302" s="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L302"/>
      <c r="AM302"/>
      <c r="AN302"/>
    </row>
    <row r="303" spans="1:40" s="7" customFormat="1" x14ac:dyDescent="0.25">
      <c r="A303"/>
      <c r="B303"/>
      <c r="C303"/>
      <c r="D303"/>
      <c r="E303"/>
      <c r="F303" s="4"/>
      <c r="G303" s="4"/>
      <c r="H303" s="25"/>
      <c r="I303" s="25"/>
      <c r="J303" s="4"/>
      <c r="K303" s="4"/>
      <c r="L303" s="4"/>
      <c r="M303" s="25"/>
      <c r="N303" s="25"/>
      <c r="O303" s="25"/>
      <c r="P303" s="2"/>
      <c r="Q303" s="2"/>
      <c r="R303" s="2"/>
      <c r="S303" s="2"/>
      <c r="T303" s="2"/>
      <c r="U303" s="2"/>
      <c r="V303" s="2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L303"/>
      <c r="AM303"/>
      <c r="AN303"/>
    </row>
    <row r="304" spans="1:40" s="7" customFormat="1" x14ac:dyDescent="0.25">
      <c r="A304"/>
      <c r="B304"/>
      <c r="C304"/>
      <c r="D304"/>
      <c r="E304"/>
      <c r="F304" s="4"/>
      <c r="G304" s="4"/>
      <c r="H304" s="25"/>
      <c r="I304" s="25"/>
      <c r="J304" s="4"/>
      <c r="K304" s="4"/>
      <c r="L304" s="4"/>
      <c r="M304" s="25"/>
      <c r="N304" s="25"/>
      <c r="O304" s="25"/>
      <c r="P304" s="2"/>
      <c r="Q304" s="2"/>
      <c r="R304" s="2"/>
      <c r="S304" s="2"/>
      <c r="T304" s="2"/>
      <c r="U304" s="2"/>
      <c r="V304" s="2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L304"/>
      <c r="AM304"/>
      <c r="AN304"/>
    </row>
    <row r="305" spans="1:40" s="7" customFormat="1" x14ac:dyDescent="0.25">
      <c r="A305"/>
      <c r="B305"/>
      <c r="C305"/>
      <c r="D305"/>
      <c r="E305"/>
      <c r="F305" s="4"/>
      <c r="G305" s="4"/>
      <c r="H305" s="25"/>
      <c r="I305" s="25"/>
      <c r="J305" s="4"/>
      <c r="K305" s="4"/>
      <c r="L305" s="4"/>
      <c r="M305" s="25"/>
      <c r="N305" s="25"/>
      <c r="O305" s="25"/>
      <c r="P305" s="2"/>
      <c r="Q305" s="2"/>
      <c r="R305" s="2"/>
      <c r="S305" s="2"/>
      <c r="T305" s="2"/>
      <c r="U305" s="2"/>
      <c r="V305" s="2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L305"/>
      <c r="AM305"/>
      <c r="AN305"/>
    </row>
    <row r="306" spans="1:40" s="7" customFormat="1" x14ac:dyDescent="0.25">
      <c r="A306"/>
      <c r="B306"/>
      <c r="C306"/>
      <c r="D306"/>
      <c r="E306"/>
      <c r="F306" s="4"/>
      <c r="G306" s="4"/>
      <c r="H306" s="25"/>
      <c r="I306" s="25"/>
      <c r="J306" s="4"/>
      <c r="K306" s="4"/>
      <c r="L306" s="4"/>
      <c r="M306" s="25"/>
      <c r="N306" s="25"/>
      <c r="O306" s="25"/>
      <c r="P306" s="2"/>
      <c r="Q306" s="2"/>
      <c r="R306" s="2"/>
      <c r="S306" s="2"/>
      <c r="T306" s="2"/>
      <c r="U306" s="2"/>
      <c r="V306" s="2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L306"/>
      <c r="AM306"/>
      <c r="AN306"/>
    </row>
    <row r="307" spans="1:40" s="7" customFormat="1" x14ac:dyDescent="0.25">
      <c r="A307"/>
      <c r="B307"/>
      <c r="C307"/>
      <c r="D307"/>
      <c r="E307"/>
      <c r="F307" s="4"/>
      <c r="G307" s="4"/>
      <c r="H307" s="25"/>
      <c r="I307" s="25"/>
      <c r="J307" s="4"/>
      <c r="K307" s="4"/>
      <c r="L307" s="4"/>
      <c r="M307" s="25"/>
      <c r="N307" s="25"/>
      <c r="O307" s="25"/>
      <c r="P307" s="2"/>
      <c r="Q307" s="2"/>
      <c r="R307" s="2"/>
      <c r="S307" s="2"/>
      <c r="T307" s="2"/>
      <c r="U307" s="2"/>
      <c r="V307" s="2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L307"/>
      <c r="AM307"/>
      <c r="AN307"/>
    </row>
    <row r="308" spans="1:40" s="7" customFormat="1" x14ac:dyDescent="0.25">
      <c r="A308"/>
      <c r="B308"/>
      <c r="C308"/>
      <c r="D308"/>
      <c r="E308"/>
      <c r="F308" s="4"/>
      <c r="G308" s="4"/>
      <c r="H308" s="25"/>
      <c r="I308" s="25"/>
      <c r="J308" s="4"/>
      <c r="K308" s="4"/>
      <c r="L308" s="4"/>
      <c r="M308" s="25"/>
      <c r="N308" s="25"/>
      <c r="O308" s="25"/>
      <c r="P308" s="2"/>
      <c r="Q308" s="2"/>
      <c r="R308" s="2"/>
      <c r="S308" s="2"/>
      <c r="T308" s="2"/>
      <c r="U308" s="2"/>
      <c r="V308" s="2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L308"/>
      <c r="AM308"/>
      <c r="AN308"/>
    </row>
    <row r="309" spans="1:40" s="7" customFormat="1" x14ac:dyDescent="0.25">
      <c r="A309"/>
      <c r="B309"/>
      <c r="C309"/>
      <c r="D309"/>
      <c r="E309"/>
      <c r="F309" s="4"/>
      <c r="G309" s="4"/>
      <c r="H309" s="25"/>
      <c r="I309" s="25"/>
      <c r="J309" s="4"/>
      <c r="K309" s="4"/>
      <c r="L309" s="4"/>
      <c r="M309" s="25"/>
      <c r="N309" s="25"/>
      <c r="O309" s="25"/>
      <c r="P309" s="2"/>
      <c r="Q309" s="2"/>
      <c r="R309" s="2"/>
      <c r="S309" s="2"/>
      <c r="T309" s="2"/>
      <c r="U309" s="2"/>
      <c r="V309" s="2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L309"/>
      <c r="AM309"/>
      <c r="AN309"/>
    </row>
    <row r="310" spans="1:40" s="7" customFormat="1" x14ac:dyDescent="0.25">
      <c r="A310"/>
      <c r="B310"/>
      <c r="C310"/>
      <c r="D310"/>
      <c r="E310"/>
      <c r="F310" s="4"/>
      <c r="G310" s="4"/>
      <c r="H310" s="25"/>
      <c r="I310" s="25"/>
      <c r="J310" s="4"/>
      <c r="K310" s="4"/>
      <c r="L310" s="4"/>
      <c r="M310" s="25"/>
      <c r="N310" s="25"/>
      <c r="O310" s="25"/>
      <c r="P310" s="2"/>
      <c r="Q310" s="2"/>
      <c r="R310" s="2"/>
      <c r="S310" s="2"/>
      <c r="T310" s="2"/>
      <c r="U310" s="2"/>
      <c r="V310" s="2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L310"/>
      <c r="AM310"/>
      <c r="AN310"/>
    </row>
    <row r="311" spans="1:40" s="7" customFormat="1" x14ac:dyDescent="0.25">
      <c r="A311"/>
      <c r="B311"/>
      <c r="C311"/>
      <c r="D311"/>
      <c r="E311"/>
      <c r="F311" s="4"/>
      <c r="G311" s="4"/>
      <c r="H311" s="25"/>
      <c r="I311" s="25"/>
      <c r="J311" s="4"/>
      <c r="K311" s="4"/>
      <c r="L311" s="4"/>
      <c r="M311" s="25"/>
      <c r="N311" s="25"/>
      <c r="O311" s="25"/>
      <c r="P311" s="2"/>
      <c r="Q311" s="2"/>
      <c r="R311" s="2"/>
      <c r="S311" s="2"/>
      <c r="T311" s="2"/>
      <c r="U311" s="2"/>
      <c r="V311" s="2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L311"/>
      <c r="AM311"/>
      <c r="AN311"/>
    </row>
    <row r="312" spans="1:40" s="7" customFormat="1" x14ac:dyDescent="0.25">
      <c r="A312"/>
      <c r="B312"/>
      <c r="C312"/>
      <c r="D312"/>
      <c r="E312"/>
      <c r="F312" s="4"/>
      <c r="G312" s="4"/>
      <c r="H312" s="25"/>
      <c r="I312" s="25"/>
      <c r="J312" s="4"/>
      <c r="K312" s="4"/>
      <c r="L312" s="4"/>
      <c r="M312" s="25"/>
      <c r="N312" s="25"/>
      <c r="O312" s="25"/>
      <c r="P312" s="2"/>
      <c r="Q312" s="2"/>
      <c r="R312" s="2"/>
      <c r="S312" s="2"/>
      <c r="T312" s="2"/>
      <c r="U312" s="2"/>
      <c r="V312" s="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L312"/>
      <c r="AM312"/>
      <c r="AN312"/>
    </row>
    <row r="313" spans="1:40" s="7" customFormat="1" x14ac:dyDescent="0.25">
      <c r="A313"/>
      <c r="B313"/>
      <c r="C313"/>
      <c r="D313"/>
      <c r="E313"/>
      <c r="F313" s="4"/>
      <c r="G313" s="4"/>
      <c r="H313" s="25"/>
      <c r="I313" s="25"/>
      <c r="J313" s="4"/>
      <c r="K313" s="4"/>
      <c r="L313" s="4"/>
      <c r="M313" s="25"/>
      <c r="N313" s="25"/>
      <c r="O313" s="25"/>
      <c r="P313" s="2"/>
      <c r="Q313" s="2"/>
      <c r="R313" s="2"/>
      <c r="S313" s="2"/>
      <c r="T313" s="2"/>
      <c r="U313" s="2"/>
      <c r="V313" s="2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L313"/>
      <c r="AM313"/>
      <c r="AN313"/>
    </row>
    <row r="314" spans="1:40" s="7" customFormat="1" x14ac:dyDescent="0.25">
      <c r="A314"/>
      <c r="B314"/>
      <c r="C314"/>
      <c r="D314"/>
      <c r="E314"/>
      <c r="F314" s="4"/>
      <c r="G314" s="4"/>
      <c r="H314" s="25"/>
      <c r="I314" s="25"/>
      <c r="J314" s="4"/>
      <c r="K314" s="4"/>
      <c r="L314" s="4"/>
      <c r="M314" s="25"/>
      <c r="N314" s="25"/>
      <c r="O314" s="25"/>
      <c r="P314" s="2"/>
      <c r="Q314" s="2"/>
      <c r="R314" s="2"/>
      <c r="S314" s="2"/>
      <c r="T314" s="2"/>
      <c r="U314" s="2"/>
      <c r="V314" s="2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L314"/>
      <c r="AM314"/>
      <c r="AN314"/>
    </row>
    <row r="315" spans="1:40" s="7" customFormat="1" x14ac:dyDescent="0.25">
      <c r="A315"/>
      <c r="B315"/>
      <c r="C315"/>
      <c r="D315"/>
      <c r="E315"/>
      <c r="F315" s="4"/>
      <c r="G315" s="4"/>
      <c r="H315" s="25"/>
      <c r="I315" s="25"/>
      <c r="J315" s="4"/>
      <c r="K315" s="4"/>
      <c r="L315" s="4"/>
      <c r="M315" s="25"/>
      <c r="N315" s="25"/>
      <c r="O315" s="25"/>
      <c r="P315" s="2"/>
      <c r="Q315" s="2"/>
      <c r="R315" s="2"/>
      <c r="S315" s="2"/>
      <c r="T315" s="2"/>
      <c r="U315" s="2"/>
      <c r="V315" s="2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L315"/>
      <c r="AM315"/>
      <c r="AN315"/>
    </row>
    <row r="316" spans="1:40" s="7" customFormat="1" x14ac:dyDescent="0.25">
      <c r="A316"/>
      <c r="B316"/>
      <c r="C316"/>
      <c r="D316"/>
      <c r="E316"/>
      <c r="F316" s="4"/>
      <c r="G316" s="4"/>
      <c r="H316" s="25"/>
      <c r="I316" s="25"/>
      <c r="J316" s="4"/>
      <c r="K316" s="4"/>
      <c r="L316" s="4"/>
      <c r="M316" s="25"/>
      <c r="N316" s="25"/>
      <c r="O316" s="25"/>
      <c r="P316" s="2"/>
      <c r="Q316" s="2"/>
      <c r="R316" s="2"/>
      <c r="S316" s="2"/>
      <c r="T316" s="2"/>
      <c r="U316" s="2"/>
      <c r="V316" s="2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L316"/>
      <c r="AM316"/>
      <c r="AN316"/>
    </row>
    <row r="317" spans="1:40" s="7" customFormat="1" x14ac:dyDescent="0.25">
      <c r="A317"/>
      <c r="B317"/>
      <c r="C317"/>
      <c r="D317"/>
      <c r="E317"/>
      <c r="F317" s="4"/>
      <c r="G317" s="4"/>
      <c r="H317" s="25"/>
      <c r="I317" s="25"/>
      <c r="J317" s="4"/>
      <c r="K317" s="4"/>
      <c r="L317" s="4"/>
      <c r="M317" s="25"/>
      <c r="N317" s="25"/>
      <c r="O317" s="25"/>
      <c r="P317" s="2"/>
      <c r="Q317" s="2"/>
      <c r="R317" s="2"/>
      <c r="S317" s="2"/>
      <c r="T317" s="2"/>
      <c r="U317" s="2"/>
      <c r="V317" s="2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L317"/>
      <c r="AM317"/>
      <c r="AN3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C1" workbookViewId="0">
      <selection activeCell="I3" sqref="I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  <col min="8" max="8" width="18.85546875" customWidth="1"/>
    <col min="9" max="9" width="10.140625" bestFit="1" customWidth="1"/>
  </cols>
  <sheetData>
    <row r="1" spans="1:9" x14ac:dyDescent="0.25">
      <c r="A1" s="3" t="s">
        <v>134</v>
      </c>
      <c r="B1" s="3" t="s">
        <v>135</v>
      </c>
      <c r="C1" s="24" t="s">
        <v>136</v>
      </c>
      <c r="D1" s="24" t="s">
        <v>137</v>
      </c>
      <c r="E1" s="3" t="s">
        <v>138</v>
      </c>
      <c r="F1" s="3" t="s">
        <v>139</v>
      </c>
      <c r="G1" s="3" t="s">
        <v>140</v>
      </c>
    </row>
    <row r="2" spans="1:9" x14ac:dyDescent="0.25">
      <c r="A2" t="s">
        <v>141</v>
      </c>
      <c r="B2" t="s">
        <v>142</v>
      </c>
      <c r="C2" s="18">
        <v>2064318764800</v>
      </c>
      <c r="D2" s="18"/>
      <c r="E2" s="2">
        <v>3172516237.0799999</v>
      </c>
      <c r="F2" s="2"/>
      <c r="G2" s="4">
        <f>0.6%*E2</f>
        <v>19035097.422479998</v>
      </c>
    </row>
    <row r="3" spans="1:9" x14ac:dyDescent="0.25">
      <c r="A3" s="44" t="s">
        <v>143</v>
      </c>
      <c r="B3" s="44" t="s">
        <v>144</v>
      </c>
      <c r="C3" s="58">
        <v>2064318764800</v>
      </c>
      <c r="D3" s="57">
        <v>4459900330500</v>
      </c>
      <c r="E3" s="59">
        <v>3172516237.0799999</v>
      </c>
      <c r="F3" s="59">
        <v>6689318225.8000002</v>
      </c>
      <c r="G3" s="37">
        <f>0.4%*F3+0.1%*E3</f>
        <v>29929789.140280001</v>
      </c>
      <c r="H3" s="37"/>
      <c r="I3" s="37">
        <f>G3+H3</f>
        <v>29929789.140280001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"/>
  <sheetViews>
    <sheetView workbookViewId="0">
      <selection activeCell="L11" sqref="L11"/>
    </sheetView>
  </sheetViews>
  <sheetFormatPr defaultColWidth="16.28515625" defaultRowHeight="15" x14ac:dyDescent="0.25"/>
  <cols>
    <col min="1" max="1" width="6.28515625" customWidth="1"/>
    <col min="3" max="4" width="16.28515625" style="4"/>
    <col min="8" max="8" width="11.5703125" style="60" bestFit="1" customWidth="1"/>
    <col min="9" max="9" width="5.140625" style="60" bestFit="1" customWidth="1"/>
    <col min="10" max="16384" width="16.28515625" style="60"/>
  </cols>
  <sheetData>
    <row r="1" spans="1:9" s="140" customFormat="1" ht="30" x14ac:dyDescent="0.25">
      <c r="A1" s="138" t="s">
        <v>134</v>
      </c>
      <c r="B1" s="138" t="s">
        <v>135</v>
      </c>
      <c r="C1" s="139" t="s">
        <v>136</v>
      </c>
      <c r="D1" s="139" t="s">
        <v>137</v>
      </c>
      <c r="E1" s="138" t="s">
        <v>138</v>
      </c>
      <c r="F1" s="138" t="s">
        <v>139</v>
      </c>
      <c r="G1" s="138" t="s">
        <v>140</v>
      </c>
    </row>
    <row r="2" spans="1:9" x14ac:dyDescent="0.25">
      <c r="A2" s="130" t="s">
        <v>141</v>
      </c>
      <c r="B2" s="130" t="s">
        <v>142</v>
      </c>
      <c r="C2" s="131">
        <v>2064318764800</v>
      </c>
      <c r="D2" s="131"/>
      <c r="E2" s="132">
        <v>3172516237.0799999</v>
      </c>
      <c r="F2" s="132"/>
      <c r="G2" s="133">
        <f>0.6%*E2</f>
        <v>19035097.422479998</v>
      </c>
      <c r="H2" s="141">
        <f>0.6%*E2</f>
        <v>19035097.422479998</v>
      </c>
      <c r="I2" s="141">
        <f>+H2-G2</f>
        <v>0</v>
      </c>
    </row>
    <row r="3" spans="1:9" x14ac:dyDescent="0.25">
      <c r="A3" s="134" t="s">
        <v>143</v>
      </c>
      <c r="B3" s="134" t="s">
        <v>144</v>
      </c>
      <c r="C3" s="135">
        <v>2064318764800</v>
      </c>
      <c r="D3" s="142">
        <v>4459900330500</v>
      </c>
      <c r="E3" s="136">
        <v>3172516237.0799999</v>
      </c>
      <c r="F3" s="143">
        <v>6689318225.8000002</v>
      </c>
      <c r="G3" s="137">
        <f>0.4%*F3+0.1%*E3</f>
        <v>29929789.140280001</v>
      </c>
      <c r="H3" s="141">
        <f>0.4%*F3+0.1%*E3</f>
        <v>29929789.140280001</v>
      </c>
      <c r="I3" s="141">
        <f>+H3-G3</f>
        <v>0</v>
      </c>
    </row>
    <row r="4" spans="1:9" x14ac:dyDescent="0.25">
      <c r="H4" s="129">
        <f>SUM(H2:H3)</f>
        <v>48964886.562759995</v>
      </c>
      <c r="I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Details</vt:lpstr>
      <vt:lpstr>AE</vt:lpstr>
      <vt:lpstr>AE (2)</vt:lpstr>
      <vt:lpstr>SUP</vt:lpstr>
      <vt:lpstr>SUP (2)</vt:lpstr>
      <vt:lpstr>MAN</vt:lpstr>
      <vt:lpstr>MAN (2)</vt:lpstr>
      <vt:lpstr>MD</vt:lpstr>
      <vt:lpstr>MD (2)</vt:lpstr>
      <vt:lpstr>Bù trừ tháng trước</vt:lpstr>
      <vt:lpstr>Summary </vt:lpstr>
      <vt:lpstr>TOTAL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2016-01-25T12:59:25Z</dcterms:modified>
</cp:coreProperties>
</file>